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"/>
    </mc:Choice>
  </mc:AlternateContent>
  <xr:revisionPtr revIDLastSave="117" documentId="13_ncr:1_{88C4446D-849C-4345-A65E-4A697951C674}" xr6:coauthVersionLast="47" xr6:coauthVersionMax="47" xr10:uidLastSave="{34906B67-7ACA-4F74-828E-E60E432666DD}"/>
  <bookViews>
    <workbookView showSheetTabs="0" xWindow="-120" yWindow="-120" windowWidth="20730" windowHeight="11040" tabRatio="959" firstSheet="6" activeTab="4" xr2:uid="{00000000-000D-0000-FFFF-FFFF00000000}"/>
  </bookViews>
  <sheets>
    <sheet name="Plan1" sheetId="14" r:id="rId1"/>
    <sheet name="Adição" sheetId="1" r:id="rId2"/>
    <sheet name="Subtração" sheetId="4" r:id="rId3"/>
    <sheet name="Multiplicação" sheetId="6" r:id="rId4"/>
    <sheet name="Divisão" sheetId="15" r:id="rId5"/>
    <sheet name="Porcentagem" sheetId="16" r:id="rId6"/>
    <sheet name="Ref.Absoluta" sheetId="12" r:id="rId7"/>
    <sheet name="Soma" sheetId="3" r:id="rId8"/>
    <sheet name="Maximo-Minimo" sheetId="13" r:id="rId9"/>
    <sheet name="MaiorMenor" sheetId="17" r:id="rId10"/>
    <sheet name="Se 1" sheetId="18" r:id="rId11"/>
    <sheet name="Se 2" sheetId="19" r:id="rId12"/>
    <sheet name="Se 3" sheetId="20" r:id="rId13"/>
    <sheet name="Se 4" sheetId="11" r:id="rId14"/>
    <sheet name="Procv 1" sheetId="21" r:id="rId15"/>
    <sheet name="Procv 2" sheetId="24" r:id="rId16"/>
    <sheet name="Procv 3" sheetId="23" r:id="rId17"/>
    <sheet name="Procv 4" sheetId="8" r:id="rId18"/>
    <sheet name="Procv 5" sheetId="7" r:id="rId19"/>
    <sheet name="Procv 6" sheetId="22" r:id="rId20"/>
    <sheet name="Cont.se" sheetId="25" r:id="rId21"/>
    <sheet name="SomaSe" sheetId="26" r:id="rId22"/>
    <sheet name="SomaSe 2" sheetId="27" r:id="rId23"/>
    <sheet name="Menu" sheetId="28" r:id="rId24"/>
  </sheets>
  <definedNames>
    <definedName name="_xlnm._FilterDatabase" localSheetId="1" hidden="1">Adição!$A$5:$E$13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5" l="1"/>
  <c r="F5" i="15"/>
  <c r="F6" i="15"/>
  <c r="F7" i="15"/>
  <c r="F8" i="15"/>
  <c r="F9" i="15"/>
  <c r="F10" i="15"/>
  <c r="F11" i="15"/>
  <c r="F12" i="15"/>
  <c r="E27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I18" i="4"/>
  <c r="I16" i="4"/>
  <c r="I14" i="4"/>
  <c r="I12" i="4"/>
  <c r="I10" i="4"/>
  <c r="I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G7" i="12"/>
  <c r="G8" i="12"/>
  <c r="G9" i="12"/>
  <c r="G10" i="12"/>
  <c r="G11" i="12"/>
  <c r="G12" i="12"/>
  <c r="G13" i="12"/>
  <c r="G6" i="12"/>
  <c r="F7" i="12"/>
  <c r="F8" i="12"/>
  <c r="F9" i="12"/>
  <c r="F10" i="12"/>
  <c r="F11" i="12"/>
  <c r="F12" i="12"/>
  <c r="F13" i="12"/>
  <c r="F6" i="12"/>
  <c r="B23" i="3"/>
  <c r="C23" i="3"/>
  <c r="D23" i="3"/>
  <c r="G17" i="16"/>
  <c r="G19" i="16" s="1"/>
  <c r="B16" i="16"/>
  <c r="D11" i="16"/>
  <c r="D5" i="16"/>
  <c r="B16" i="17"/>
  <c r="B15" i="17"/>
  <c r="D16" i="17"/>
  <c r="D15" i="17"/>
  <c r="D14" i="17"/>
  <c r="D13" i="17"/>
  <c r="D12" i="17"/>
  <c r="D11" i="17"/>
  <c r="B14" i="17"/>
  <c r="B13" i="17"/>
  <c r="B12" i="17"/>
  <c r="B11" i="17"/>
  <c r="D5" i="17"/>
  <c r="D6" i="17"/>
  <c r="D7" i="17"/>
  <c r="D8" i="17"/>
  <c r="D4" i="17"/>
  <c r="O9" i="13"/>
  <c r="O10" i="13"/>
  <c r="O11" i="13"/>
  <c r="O12" i="13"/>
  <c r="O13" i="13"/>
  <c r="O14" i="13"/>
  <c r="O15" i="13"/>
  <c r="O16" i="13"/>
  <c r="O17" i="13"/>
  <c r="O18" i="13"/>
  <c r="O19" i="13"/>
  <c r="O8" i="13"/>
  <c r="N9" i="13"/>
  <c r="N10" i="13"/>
  <c r="N11" i="13"/>
  <c r="N12" i="13"/>
  <c r="N13" i="13"/>
  <c r="N14" i="13"/>
  <c r="N15" i="13"/>
  <c r="N16" i="13"/>
  <c r="N17" i="13"/>
  <c r="N18" i="13"/>
  <c r="N19" i="13"/>
  <c r="N8" i="13"/>
  <c r="M9" i="13"/>
  <c r="M10" i="13"/>
  <c r="M11" i="13"/>
  <c r="M12" i="13"/>
  <c r="M13" i="13"/>
  <c r="M14" i="13"/>
  <c r="M15" i="13"/>
  <c r="M16" i="13"/>
  <c r="M17" i="13"/>
  <c r="M18" i="13"/>
  <c r="M19" i="13"/>
  <c r="M8" i="13"/>
  <c r="L9" i="13"/>
  <c r="L10" i="13"/>
  <c r="L11" i="13"/>
  <c r="L12" i="13"/>
  <c r="L13" i="13"/>
  <c r="L14" i="13"/>
  <c r="L15" i="13"/>
  <c r="L16" i="13"/>
  <c r="L17" i="13"/>
  <c r="L18" i="13"/>
  <c r="L19" i="13"/>
  <c r="L8" i="13"/>
  <c r="K9" i="13"/>
  <c r="K10" i="13"/>
  <c r="K11" i="13"/>
  <c r="K12" i="13"/>
  <c r="K13" i="13"/>
  <c r="K14" i="13"/>
  <c r="K15" i="13"/>
  <c r="K16" i="13"/>
  <c r="K17" i="13"/>
  <c r="K18" i="13"/>
  <c r="K19" i="13"/>
  <c r="K8" i="13"/>
  <c r="G6" i="1"/>
  <c r="E6" i="1"/>
  <c r="E7" i="1"/>
  <c r="E8" i="1"/>
  <c r="E9" i="1"/>
  <c r="E10" i="1"/>
  <c r="E11" i="1"/>
  <c r="E12" i="1"/>
  <c r="B13" i="1"/>
  <c r="C13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m02l4</author>
  </authors>
  <commentList>
    <comment ref="E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Função que multiplique o preço de venda pelo qtd. Vendidas.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 usuário do Microsoft Office satisfeito</author>
  </authors>
  <commentList>
    <comment ref="F4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Fórmula que divida o </t>
        </r>
        <r>
          <rPr>
            <b/>
            <sz val="8"/>
            <color indexed="81"/>
            <rFont val="Tahoma"/>
            <family val="2"/>
          </rPr>
          <t>Valor a prazo pelas Parcelas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 usuário do Microsoft Office satisfeito</author>
  </authors>
  <commentList>
    <comment ref="A1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Selecione da célula </t>
        </r>
        <r>
          <rPr>
            <b/>
            <sz val="8"/>
            <color indexed="81"/>
            <rFont val="Tahoma"/>
            <family val="2"/>
          </rPr>
          <t>A2</t>
        </r>
        <r>
          <rPr>
            <sz val="8"/>
            <color indexed="81"/>
            <rFont val="Tahoma"/>
            <family val="2"/>
          </rPr>
          <t xml:space="preserve"> até a célula </t>
        </r>
        <r>
          <rPr>
            <b/>
            <sz val="8"/>
            <color indexed="81"/>
            <rFont val="Tahoma"/>
            <family val="2"/>
          </rPr>
          <t>K2</t>
        </r>
        <r>
          <rPr>
            <sz val="8"/>
            <color indexed="81"/>
            <rFont val="Tahoma"/>
            <family val="2"/>
          </rPr>
          <t xml:space="preserve">, em seguida mescle e centralize-as. Obs.: Aumente o tamanho da fonte para </t>
        </r>
        <r>
          <rPr>
            <b/>
            <sz val="8"/>
            <color indexed="81"/>
            <rFont val="Tahoma"/>
            <family val="2"/>
          </rPr>
          <t>12</t>
        </r>
        <r>
          <rPr>
            <sz val="8"/>
            <color indexed="81"/>
            <rFont val="Tahoma"/>
            <family val="2"/>
          </rPr>
          <t>, Itálico.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ccp</author>
  </authors>
  <commentList>
    <comment ref="K7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Função que retorne somatória das notas obtidas nos bimestres.</t>
        </r>
      </text>
    </comment>
    <comment ref="L7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Função que retorne somatória das faltas ocorrida nos bimestres.</t>
        </r>
      </text>
    </comment>
    <comment ref="M7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Função que retorne o máximo das notas obtidas nos bimestres.</t>
        </r>
      </text>
    </comment>
    <comment ref="N7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Função que retorne o mínimo das notas obtidas nos bimestres.</t>
        </r>
      </text>
    </comment>
    <comment ref="O7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Função que retorne a média das notas obtidas nos bimestres.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ccp</author>
  </authors>
  <commentList>
    <comment ref="D11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Utilize a Função SE para retornar os salários a partir da faunção.</t>
        </r>
      </text>
    </comment>
    <comment ref="F11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 xml:space="preserve">Fórmula q </t>
        </r>
        <r>
          <rPr>
            <b/>
            <u/>
            <sz val="8"/>
            <color indexed="10"/>
            <rFont val="Tahoma"/>
            <family val="2"/>
          </rPr>
          <t>subtraia</t>
        </r>
        <r>
          <rPr>
            <b/>
            <sz val="8"/>
            <color indexed="81"/>
            <rFont val="Tahoma"/>
            <family val="2"/>
          </rPr>
          <t xml:space="preserve"> dias a trabalhar </t>
        </r>
        <r>
          <rPr>
            <b/>
            <sz val="8"/>
            <color indexed="10"/>
            <rFont val="Tahoma"/>
            <family val="2"/>
          </rPr>
          <t>menos</t>
        </r>
        <r>
          <rPr>
            <b/>
            <sz val="8"/>
            <color indexed="81"/>
            <rFont val="Tahoma"/>
            <family val="2"/>
          </rPr>
          <t xml:space="preserve"> dias trabalhados.</t>
        </r>
      </text>
    </comment>
    <comment ref="G11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 xml:space="preserve">Fórmula q </t>
        </r>
        <r>
          <rPr>
            <b/>
            <u/>
            <sz val="8"/>
            <color indexed="10"/>
            <rFont val="Tahoma"/>
            <family val="2"/>
          </rPr>
          <t>divida</t>
        </r>
        <r>
          <rPr>
            <b/>
            <sz val="8"/>
            <color indexed="81"/>
            <rFont val="Tahoma"/>
            <family val="2"/>
          </rPr>
          <t xml:space="preserve"> salário base </t>
        </r>
        <r>
          <rPr>
            <b/>
            <sz val="8"/>
            <color indexed="10"/>
            <rFont val="Tahoma"/>
            <family val="2"/>
          </rPr>
          <t>por</t>
        </r>
        <r>
          <rPr>
            <b/>
            <sz val="8"/>
            <color indexed="81"/>
            <rFont val="Tahoma"/>
            <family val="2"/>
          </rPr>
          <t xml:space="preserve"> 30.</t>
        </r>
      </text>
    </comment>
    <comment ref="H11" authorId="0" shapeId="0" xr:uid="{00000000-0006-0000-0D00-000004000000}">
      <text>
        <r>
          <rPr>
            <b/>
            <sz val="8"/>
            <color indexed="81"/>
            <rFont val="Tahoma"/>
            <family val="2"/>
          </rPr>
          <t xml:space="preserve">Vr. da diária </t>
        </r>
        <r>
          <rPr>
            <b/>
            <u/>
            <sz val="8"/>
            <color indexed="10"/>
            <rFont val="Tahoma"/>
            <family val="2"/>
          </rPr>
          <t>dividido</t>
        </r>
        <r>
          <rPr>
            <b/>
            <sz val="8"/>
            <color indexed="81"/>
            <rFont val="Tahoma"/>
            <family val="2"/>
          </rPr>
          <t xml:space="preserve"> por 8.</t>
        </r>
      </text>
    </comment>
    <comment ref="I11" authorId="0" shapeId="0" xr:uid="{00000000-0006-0000-0D00-000005000000}">
      <text>
        <r>
          <rPr>
            <b/>
            <sz val="8"/>
            <color indexed="81"/>
            <rFont val="Tahoma"/>
            <family val="2"/>
          </rPr>
          <t xml:space="preserve">Faltas </t>
        </r>
        <r>
          <rPr>
            <b/>
            <u/>
            <sz val="8"/>
            <color indexed="10"/>
            <rFont val="Tahoma"/>
            <family val="2"/>
          </rPr>
          <t>vezes</t>
        </r>
        <r>
          <rPr>
            <b/>
            <sz val="8"/>
            <color indexed="81"/>
            <rFont val="Tahoma"/>
            <family val="2"/>
          </rPr>
          <t xml:space="preserve"> vr. da diária.</t>
        </r>
      </text>
    </comment>
    <comment ref="J11" authorId="0" shapeId="0" xr:uid="{00000000-0006-0000-0D00-000006000000}">
      <text>
        <r>
          <rPr>
            <b/>
            <sz val="8"/>
            <color indexed="10"/>
            <rFont val="Tahoma"/>
            <family val="2"/>
          </rPr>
          <t>Se</t>
        </r>
        <r>
          <rPr>
            <b/>
            <sz val="8"/>
            <color indexed="81"/>
            <rFont val="Tahoma"/>
            <family val="2"/>
          </rPr>
          <t xml:space="preserve"> o </t>
        </r>
        <r>
          <rPr>
            <b/>
            <sz val="8"/>
            <color indexed="18"/>
            <rFont val="Tahoma"/>
            <family val="2"/>
          </rPr>
          <t>funcionário tiver zero falta</t>
        </r>
        <r>
          <rPr>
            <b/>
            <sz val="8"/>
            <color indexed="81"/>
            <rFont val="Tahoma"/>
            <family val="2"/>
          </rPr>
          <t xml:space="preserve"> a função deverá retornar cálculo ref. a </t>
        </r>
        <r>
          <rPr>
            <b/>
            <sz val="8"/>
            <color indexed="17"/>
            <rFont val="Tahoma"/>
            <family val="2"/>
          </rPr>
          <t>12% do sal. Base</t>
        </r>
        <r>
          <rPr>
            <b/>
            <sz val="8"/>
            <color indexed="81"/>
            <rFont val="Tahoma"/>
            <family val="2"/>
          </rPr>
          <t xml:space="preserve">, mas caso o funcionário tenha falta(s) a função deverá retornar </t>
        </r>
        <r>
          <rPr>
            <b/>
            <sz val="8"/>
            <color indexed="53"/>
            <rFont val="Tahoma"/>
            <family val="2"/>
          </rPr>
          <t>0 (zero) valor.</t>
        </r>
      </text>
    </comment>
    <comment ref="L11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 xml:space="preserve">Se o salário do funcionário for maior que R$ 610 receberá R$ 22 por filho. Caso contrário receberá 31,22 por filho.
</t>
        </r>
      </text>
    </comment>
    <comment ref="M11" authorId="0" shapeId="0" xr:uid="{00000000-0006-0000-0D00-000008000000}">
      <text>
        <r>
          <rPr>
            <b/>
            <sz val="8"/>
            <color indexed="10"/>
            <rFont val="Tahoma"/>
            <family val="2"/>
          </rPr>
          <t>Se</t>
        </r>
        <r>
          <rPr>
            <b/>
            <sz val="8"/>
            <color indexed="81"/>
            <rFont val="Tahoma"/>
            <family val="2"/>
          </rPr>
          <t xml:space="preserve"> o funcionário trabalhar no </t>
        </r>
        <r>
          <rPr>
            <b/>
            <sz val="8"/>
            <color indexed="17"/>
            <rFont val="Tahoma"/>
            <family val="2"/>
          </rPr>
          <t>turno noite</t>
        </r>
        <r>
          <rPr>
            <b/>
            <sz val="8"/>
            <color indexed="81"/>
            <rFont val="Tahoma"/>
            <family val="2"/>
          </rPr>
          <t xml:space="preserve"> a função deverá retornar cálculo referente a </t>
        </r>
        <r>
          <rPr>
            <b/>
            <sz val="8"/>
            <color indexed="18"/>
            <rFont val="Tahoma"/>
            <family val="2"/>
          </rPr>
          <t>20% do sal. Base</t>
        </r>
        <r>
          <rPr>
            <b/>
            <sz val="8"/>
            <color indexed="81"/>
            <rFont val="Tahoma"/>
            <family val="2"/>
          </rPr>
          <t xml:space="preserve">, mas caso o funcionário não trabalhe no turno noite a função deverá retornar </t>
        </r>
        <r>
          <rPr>
            <b/>
            <sz val="8"/>
            <color indexed="53"/>
            <rFont val="Tahoma"/>
            <family val="2"/>
          </rPr>
          <t>0(zero) valor.</t>
        </r>
      </text>
    </comment>
    <comment ref="N11" authorId="0" shapeId="0" xr:uid="{00000000-0006-0000-0D00-000009000000}">
      <text>
        <r>
          <rPr>
            <b/>
            <sz val="8"/>
            <color indexed="81"/>
            <rFont val="Tahoma"/>
            <family val="2"/>
          </rPr>
          <t>Cálculo ref. A 9% do salário base.</t>
        </r>
      </text>
    </comment>
    <comment ref="O11" authorId="0" shapeId="0" xr:uid="{00000000-0006-0000-0D00-00000A000000}">
      <text>
        <r>
          <rPr>
            <b/>
            <sz val="8"/>
            <color indexed="81"/>
            <rFont val="Tahoma"/>
            <family val="2"/>
          </rPr>
          <t>Cálculo ref. A 6% do salário base.</t>
        </r>
      </text>
    </comment>
    <comment ref="P11" authorId="0" shapeId="0" xr:uid="{00000000-0006-0000-0D00-00000B000000}">
      <text>
        <r>
          <rPr>
            <b/>
            <sz val="8"/>
            <color indexed="81"/>
            <rFont val="Tahoma"/>
            <family val="2"/>
          </rPr>
          <t>Cálculo ref. A 8% do salário base.</t>
        </r>
      </text>
    </comment>
    <comment ref="Q11" authorId="0" shapeId="0" xr:uid="{00000000-0006-0000-0D00-00000C000000}">
      <text>
        <r>
          <rPr>
            <b/>
            <sz val="8"/>
            <color indexed="81"/>
            <rFont val="Tahoma"/>
            <family val="2"/>
          </rPr>
          <t xml:space="preserve">Fórmula q retorne a somatória dos itens: </t>
        </r>
        <r>
          <rPr>
            <b/>
            <sz val="8"/>
            <color indexed="10"/>
            <rFont val="Tahoma"/>
            <family val="2"/>
          </rPr>
          <t>Salário base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7"/>
            <rFont val="Tahoma"/>
            <family val="2"/>
          </rPr>
          <t>vr. a receber por total de h/e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2"/>
            <rFont val="Tahoma"/>
            <family val="2"/>
          </rPr>
          <t>prêmio zero falta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53"/>
            <rFont val="Tahoma"/>
            <family val="2"/>
          </rPr>
          <t>abono fam</t>
        </r>
        <r>
          <rPr>
            <b/>
            <sz val="8"/>
            <color indexed="81"/>
            <rFont val="Tahoma"/>
            <family val="2"/>
          </rPr>
          <t xml:space="preserve">., </t>
        </r>
        <r>
          <rPr>
            <b/>
            <sz val="8"/>
            <color indexed="46"/>
            <rFont val="Tahoma"/>
            <family val="2"/>
          </rPr>
          <t>adic. Noturno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R11" authorId="0" shapeId="0" xr:uid="{00000000-0006-0000-0D00-00000D000000}">
      <text>
        <r>
          <rPr>
            <b/>
            <sz val="8"/>
            <color indexed="81"/>
            <rFont val="Tahoma"/>
            <family val="2"/>
          </rPr>
          <t xml:space="preserve">Fórmula q retorne a somatória dos itens: 
</t>
        </r>
        <r>
          <rPr>
            <b/>
            <sz val="8"/>
            <color indexed="10"/>
            <rFont val="Tahoma"/>
            <family val="2"/>
          </rPr>
          <t>Desconto por falta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8"/>
            <rFont val="Tahoma"/>
            <family val="2"/>
          </rPr>
          <t>inss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17"/>
            <rFont val="Tahoma"/>
            <family val="2"/>
          </rPr>
          <t>vale transp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S11" authorId="0" shapeId="0" xr:uid="{00000000-0006-0000-0D00-00000E000000}">
      <text>
        <r>
          <rPr>
            <b/>
            <sz val="8"/>
            <color indexed="81"/>
            <rFont val="Tahoma"/>
            <family val="2"/>
          </rPr>
          <t xml:space="preserve">Total de proventos </t>
        </r>
        <r>
          <rPr>
            <b/>
            <u/>
            <sz val="8"/>
            <color indexed="10"/>
            <rFont val="Tahoma"/>
            <family val="2"/>
          </rPr>
          <t>menos</t>
        </r>
        <r>
          <rPr>
            <b/>
            <sz val="8"/>
            <color indexed="81"/>
            <rFont val="Tahoma"/>
            <family val="2"/>
          </rPr>
          <t xml:space="preserve"> total de descontos.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m02l4</author>
    <author>Um usuário do Microsoft Office satisfeito</author>
  </authors>
  <commentList>
    <comment ref="F5" authorId="0" shapeId="0" xr:uid="{00000000-0006-0000-1500-000001000000}">
      <text>
        <r>
          <rPr>
            <sz val="8"/>
            <color indexed="81"/>
            <rFont val="Tahoma"/>
            <family val="2"/>
          </rPr>
          <t xml:space="preserve">Função que multiplique o </t>
        </r>
        <r>
          <rPr>
            <b/>
            <sz val="8"/>
            <color indexed="81"/>
            <rFont val="Tahoma"/>
            <family val="2"/>
          </rPr>
          <t xml:space="preserve">preço de venda </t>
        </r>
        <r>
          <rPr>
            <sz val="8"/>
            <color indexed="81"/>
            <rFont val="Tahoma"/>
            <family val="2"/>
          </rPr>
          <t xml:space="preserve">pelo </t>
        </r>
        <r>
          <rPr>
            <b/>
            <sz val="8"/>
            <color indexed="81"/>
            <rFont val="Tahoma"/>
            <family val="2"/>
          </rPr>
          <t>qtd. Vendidas.</t>
        </r>
      </text>
    </comment>
    <comment ref="I5" authorId="1" shapeId="0" xr:uid="{00000000-0006-0000-1500-000002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CARTÃO.</t>
        </r>
      </text>
    </comment>
    <comment ref="I6" authorId="1" shapeId="0" xr:uid="{00000000-0006-0000-1500-000003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CHEQUE.</t>
        </r>
      </text>
    </comment>
    <comment ref="I7" authorId="1" shapeId="0" xr:uid="{00000000-0006-0000-1500-000004000000}">
      <text>
        <r>
          <rPr>
            <b/>
            <sz val="8"/>
            <color indexed="81"/>
            <rFont val="Tahoma"/>
            <family val="2"/>
          </rPr>
          <t>Função que retorne a somatória do Total por prod. Vend. Somente no DINHEIRO.</t>
        </r>
      </text>
    </comment>
    <comment ref="I9" authorId="1" shapeId="0" xr:uid="{00000000-0006-0000-1500-000005000000}">
      <text>
        <r>
          <rPr>
            <b/>
            <sz val="8"/>
            <color indexed="81"/>
            <rFont val="Tahoma"/>
            <family val="2"/>
          </rPr>
          <t>Total de vendas: cartão, cheque, dinheiro.</t>
        </r>
      </text>
    </comment>
  </commentList>
</comments>
</file>

<file path=xl/sharedStrings.xml><?xml version="1.0" encoding="utf-8"?>
<sst xmlns="http://schemas.openxmlformats.org/spreadsheetml/2006/main" count="909" uniqueCount="428">
  <si>
    <t>Total de mercadorias vendidas</t>
  </si>
  <si>
    <t>Mercadorias</t>
  </si>
  <si>
    <t>Janeiro</t>
  </si>
  <si>
    <t>Fevereiro</t>
  </si>
  <si>
    <t>Março</t>
  </si>
  <si>
    <t>Total</t>
  </si>
  <si>
    <t>Bolsa</t>
  </si>
  <si>
    <t>Calça</t>
  </si>
  <si>
    <t>Sapato</t>
  </si>
  <si>
    <t>Cinto</t>
  </si>
  <si>
    <t>Carteira</t>
  </si>
  <si>
    <t>Mochila</t>
  </si>
  <si>
    <t>Tênis</t>
  </si>
  <si>
    <t>Média</t>
  </si>
  <si>
    <t>Matemática</t>
  </si>
  <si>
    <t>História</t>
  </si>
  <si>
    <t>Geografia</t>
  </si>
  <si>
    <t>Física</t>
  </si>
  <si>
    <t>Química</t>
  </si>
  <si>
    <t>Biologia</t>
  </si>
  <si>
    <t>Planilha de Pesquisa de Preços</t>
  </si>
  <si>
    <t>Produtos</t>
  </si>
  <si>
    <t>SuperFeira</t>
  </si>
  <si>
    <t>HiperSam</t>
  </si>
  <si>
    <t>Preço Certo</t>
  </si>
  <si>
    <t>Arroz Dubom</t>
  </si>
  <si>
    <t>Feijão Roçado</t>
  </si>
  <si>
    <t>Macarrão Nápoles</t>
  </si>
  <si>
    <t>Farinha Mand. Ceará</t>
  </si>
  <si>
    <t>Café Maranguape</t>
  </si>
  <si>
    <t>Óleo soja Fanne</t>
  </si>
  <si>
    <t>Margarina Fanne 250g</t>
  </si>
  <si>
    <t>Biscoito Nutritto</t>
  </si>
  <si>
    <t>Açúcar Sol</t>
  </si>
  <si>
    <t>Farinha Trig. Tia Célia</t>
  </si>
  <si>
    <t>Charque Mar&amp;Sol</t>
  </si>
  <si>
    <t>Leite Pacatuba</t>
  </si>
  <si>
    <t>Frango Temp. Jurema</t>
  </si>
  <si>
    <t>Sardinha Paraiba</t>
  </si>
  <si>
    <t>Sabonete Dalilla</t>
  </si>
  <si>
    <t>Papel Hig. Pirilampo</t>
  </si>
  <si>
    <t>Creme Dent. Refresq</t>
  </si>
  <si>
    <t>Detergente Limpex</t>
  </si>
  <si>
    <t>Controle Diário de Caixa</t>
  </si>
  <si>
    <t>Código</t>
  </si>
  <si>
    <t>Preço de Venda</t>
  </si>
  <si>
    <t>Qtd. Vendidas</t>
  </si>
  <si>
    <t>Saia Jeans top</t>
  </si>
  <si>
    <t>Calça Jeans Basic</t>
  </si>
  <si>
    <t>Calça Corsario top</t>
  </si>
  <si>
    <t>Vestido malha basic</t>
  </si>
  <si>
    <t>Vestido Elanca Fashion</t>
  </si>
  <si>
    <t>Vestido Shifont Elegance</t>
  </si>
  <si>
    <t>Short Tactel basic</t>
  </si>
  <si>
    <t>Calça Jeans Masc. Basic</t>
  </si>
  <si>
    <t>Calça Brim Elegance Masc.</t>
  </si>
  <si>
    <t>Calça Microfibra Elegance Masc.</t>
  </si>
  <si>
    <t>Camiseta Exclusiv. Masc.</t>
  </si>
  <si>
    <t>Camisa Social Elegance 1</t>
  </si>
  <si>
    <t>Camisa Social Elegance 2</t>
  </si>
  <si>
    <t>Camisa Social Elegance 3</t>
  </si>
  <si>
    <t>Blusão Brim Elegance</t>
  </si>
  <si>
    <t>Jaqueta Jeans Elegance</t>
  </si>
  <si>
    <t>Blaser Exclusiv. Lanc. Masc.</t>
  </si>
  <si>
    <t>Blaser Exclusiv. Lanc. Femin.</t>
  </si>
  <si>
    <t>Collection Verão Peças Fem.</t>
  </si>
  <si>
    <t>Collection Verão Peças Masc.</t>
  </si>
  <si>
    <t>Total diário de vendas</t>
  </si>
  <si>
    <t>Mercadoria</t>
  </si>
  <si>
    <t>Valor</t>
  </si>
  <si>
    <t>Controle de Desconto de Mercadorias</t>
  </si>
  <si>
    <t>Desconto</t>
  </si>
  <si>
    <t>De</t>
  </si>
  <si>
    <t>Até</t>
  </si>
  <si>
    <t xml:space="preserve">Folha de Pagamento </t>
  </si>
  <si>
    <t>Funcionário</t>
  </si>
  <si>
    <t>Salário Bruto</t>
  </si>
  <si>
    <t>Abono Salarial</t>
  </si>
  <si>
    <t>INSS</t>
  </si>
  <si>
    <t>Denise Pereira</t>
  </si>
  <si>
    <t>Tabela Descontos INSS</t>
  </si>
  <si>
    <t>Marcio da Silva</t>
  </si>
  <si>
    <t>Faixa Salarial</t>
  </si>
  <si>
    <t>Moisés Jr.</t>
  </si>
  <si>
    <t>Emerson Freitas</t>
  </si>
  <si>
    <t>Stela Mariz</t>
  </si>
  <si>
    <t>Maria de Andrade</t>
  </si>
  <si>
    <t>Renato Matos</t>
  </si>
  <si>
    <t>Função</t>
  </si>
  <si>
    <t>Ana Carla S. Dias</t>
  </si>
  <si>
    <t>Secretária</t>
  </si>
  <si>
    <t>Carlos F. Borges</t>
  </si>
  <si>
    <t>Técnico</t>
  </si>
  <si>
    <t>Diana R. Camargo</t>
  </si>
  <si>
    <t>Flávio T. Alencar</t>
  </si>
  <si>
    <t>Gilberto N. Rolim</t>
  </si>
  <si>
    <t>Engenheiro</t>
  </si>
  <si>
    <t>Henrique G. Santos</t>
  </si>
  <si>
    <t>Isa M.ª Lima e Silva</t>
  </si>
  <si>
    <t>Analist. Sist.</t>
  </si>
  <si>
    <t>Kelber W. Finns</t>
  </si>
  <si>
    <t>Liana S. Sampaio</t>
  </si>
  <si>
    <t>Marcos Q. Vargas</t>
  </si>
  <si>
    <t>Diretor</t>
  </si>
  <si>
    <t>Turno</t>
  </si>
  <si>
    <t>Noite</t>
  </si>
  <si>
    <t>Comercial</t>
  </si>
  <si>
    <t>Eletricista</t>
  </si>
  <si>
    <t>Auxiliar de escritório</t>
  </si>
  <si>
    <t>Digitador</t>
  </si>
  <si>
    <t>Zelador</t>
  </si>
  <si>
    <t>Vigilante</t>
  </si>
  <si>
    <t>Carmem F. Borges</t>
  </si>
  <si>
    <t>Vendedor</t>
  </si>
  <si>
    <t>Transportadora Tabajara</t>
  </si>
  <si>
    <t>Empresa</t>
  </si>
  <si>
    <t>Transporte</t>
  </si>
  <si>
    <t>J. Macedo</t>
  </si>
  <si>
    <t>Globo</t>
  </si>
  <si>
    <t>Fábrica Fortaleza</t>
  </si>
  <si>
    <t>Casa Pio</t>
  </si>
  <si>
    <t>Peso</t>
  </si>
  <si>
    <t>F-1000</t>
  </si>
  <si>
    <t>Caminhão</t>
  </si>
  <si>
    <t>1º Bimestre</t>
  </si>
  <si>
    <t>Faltas</t>
  </si>
  <si>
    <t>Preço</t>
  </si>
  <si>
    <t>Controle de Planilha de Vendas - Sapataria</t>
  </si>
  <si>
    <t>Comissão de Vendedor</t>
  </si>
  <si>
    <t>Código do vendedor</t>
  </si>
  <si>
    <t>Nome</t>
  </si>
  <si>
    <t>Tipo mercadoria</t>
  </si>
  <si>
    <t>Valor da mercadoria</t>
  </si>
  <si>
    <t>Valor total vendido</t>
  </si>
  <si>
    <t>Pedro</t>
  </si>
  <si>
    <t>Sapato fechado masculino preto</t>
  </si>
  <si>
    <t>Maria</t>
  </si>
  <si>
    <t>Sandália masculina marrom</t>
  </si>
  <si>
    <t>Ana Paula</t>
  </si>
  <si>
    <t>Sapato social masculino</t>
  </si>
  <si>
    <t>Sandália plataforma</t>
  </si>
  <si>
    <t>Sandália feminina salto fino</t>
  </si>
  <si>
    <t>Sandália infantil</t>
  </si>
  <si>
    <t>Tênis preto colegial infantil</t>
  </si>
  <si>
    <t>Chinelo infantil</t>
  </si>
  <si>
    <t>Cisco Informática do Brasil s/a</t>
  </si>
  <si>
    <t>Soluções em comunicações</t>
  </si>
  <si>
    <t>Folha de Pagamento Julho/ 2005</t>
  </si>
  <si>
    <t>Salário Base</t>
  </si>
  <si>
    <t>Vr. da diária</t>
  </si>
  <si>
    <t>Vr. da hora</t>
  </si>
  <si>
    <t>Desc. por falta</t>
  </si>
  <si>
    <t>Filhos</t>
  </si>
  <si>
    <t>Total de Proventos</t>
  </si>
  <si>
    <t>Total de Descontos</t>
  </si>
  <si>
    <t>Salário Líquido</t>
  </si>
  <si>
    <t>Prêmio zero falta 12%</t>
  </si>
  <si>
    <t>Adic. Noturno 20%</t>
  </si>
  <si>
    <t>vale transp 6%</t>
  </si>
  <si>
    <t>Controle de Vendas</t>
  </si>
  <si>
    <t>Quantidade Vendidas</t>
  </si>
  <si>
    <t>Comissão (vendedor)</t>
  </si>
  <si>
    <t>Função:</t>
  </si>
  <si>
    <t xml:space="preserve">100%  =  1 </t>
  </si>
  <si>
    <t xml:space="preserve">50% = 0,5 </t>
  </si>
  <si>
    <t xml:space="preserve">10% = 0,1 </t>
  </si>
  <si>
    <t xml:space="preserve">8% = 0,08 </t>
  </si>
  <si>
    <t>FÓRMULA DA PORCENTAGEM</t>
  </si>
  <si>
    <t>É um conjunto de instruções que utiliza argumentos para produzir um valor final.</t>
  </si>
  <si>
    <t xml:space="preserve">Produto </t>
  </si>
  <si>
    <t xml:space="preserve">Preço custo </t>
  </si>
  <si>
    <t xml:space="preserve">Preço final </t>
  </si>
  <si>
    <t>Mouse</t>
  </si>
  <si>
    <t xml:space="preserve">Acréscimo </t>
  </si>
  <si>
    <t>Cliente</t>
  </si>
  <si>
    <t>Compra</t>
  </si>
  <si>
    <t>ValorPagar</t>
  </si>
  <si>
    <t xml:space="preserve">Maria  </t>
  </si>
  <si>
    <t xml:space="preserve">Data inicial </t>
  </si>
  <si>
    <t xml:space="preserve">Data Final   </t>
  </si>
  <si>
    <t>Dias</t>
  </si>
  <si>
    <t>Dias entre duas datas</t>
  </si>
  <si>
    <t>SOS Móveis Ltda.</t>
  </si>
  <si>
    <t>Cód. Prod.</t>
  </si>
  <si>
    <t>Descrição</t>
  </si>
  <si>
    <t>Data Compra</t>
  </si>
  <si>
    <t>Valor a prazo</t>
  </si>
  <si>
    <t>Vr. da Prest.</t>
  </si>
  <si>
    <t>Cama Casal EuroBox</t>
  </si>
  <si>
    <t>Ropeiro 6 portas</t>
  </si>
  <si>
    <t>Cristaleira Mógno 4 Port.</t>
  </si>
  <si>
    <t>Mesa 6 lugares Mármore</t>
  </si>
  <si>
    <t>Mesa 6 lugares Vidro</t>
  </si>
  <si>
    <t>Sofá 2 e 3 lugares</t>
  </si>
  <si>
    <t>Namoradeira Standard</t>
  </si>
  <si>
    <t>Mesa Centro Mógno</t>
  </si>
  <si>
    <t>Rack 9 portas Mógno</t>
  </si>
  <si>
    <t>Parcelas</t>
  </si>
  <si>
    <t>Salário</t>
  </si>
  <si>
    <t>Total de Vendas</t>
  </si>
  <si>
    <t>Luciano</t>
  </si>
  <si>
    <t>Patrícia</t>
  </si>
  <si>
    <t>Geraldo</t>
  </si>
  <si>
    <t>William</t>
  </si>
  <si>
    <t>Usando as Funções apropriadas, responda os itens abaixo.</t>
  </si>
  <si>
    <t>Soma dos Salários</t>
  </si>
  <si>
    <t>Maior Salário</t>
  </si>
  <si>
    <t>Soma das Vendas</t>
  </si>
  <si>
    <t>Menor Salário</t>
  </si>
  <si>
    <t>3º Maior Salário</t>
  </si>
  <si>
    <t>Maior Venda</t>
  </si>
  <si>
    <t>2º Maior Salário</t>
  </si>
  <si>
    <t>Menor Venda</t>
  </si>
  <si>
    <t>Média Salarial</t>
  </si>
  <si>
    <t>3º Menor Salário</t>
  </si>
  <si>
    <t>Média das Vendas</t>
  </si>
  <si>
    <t>2º Menor Salário</t>
  </si>
  <si>
    <t>BOLETIM DO ESCOLAR</t>
  </si>
  <si>
    <t>Aluno</t>
  </si>
  <si>
    <t>Resultado</t>
  </si>
  <si>
    <t>Eliane</t>
  </si>
  <si>
    <t>Tamara</t>
  </si>
  <si>
    <t>Nágila</t>
  </si>
  <si>
    <t>Caio</t>
  </si>
  <si>
    <t>Júlia</t>
  </si>
  <si>
    <t>Di Assis</t>
  </si>
  <si>
    <t>Avaliação 01</t>
  </si>
  <si>
    <t>Avaliação 02</t>
  </si>
  <si>
    <t>Folha de Pagamento</t>
  </si>
  <si>
    <t>Cargo</t>
  </si>
  <si>
    <t>Recebe Vale?</t>
  </si>
  <si>
    <t>Mariana Alves</t>
  </si>
  <si>
    <t>Atendente</t>
  </si>
  <si>
    <t>SIM</t>
  </si>
  <si>
    <t>Luís Fontes</t>
  </si>
  <si>
    <t>Gerente</t>
  </si>
  <si>
    <t>NÃO</t>
  </si>
  <si>
    <t>Ana Guerra</t>
  </si>
  <si>
    <t>Fiscal</t>
  </si>
  <si>
    <t>Eudes Silva</t>
  </si>
  <si>
    <t>Operador</t>
  </si>
  <si>
    <r>
      <t xml:space="preserve">Se o Funcionário </t>
    </r>
    <r>
      <rPr>
        <sz val="11"/>
        <color indexed="60"/>
        <rFont val="Benguiat Bk BT"/>
        <family val="1"/>
      </rPr>
      <t>Não</t>
    </r>
    <r>
      <rPr>
        <sz val="11"/>
        <rFont val="Benguiat Bk BT"/>
        <family val="1"/>
      </rPr>
      <t xml:space="preserve"> receber </t>
    </r>
    <r>
      <rPr>
        <sz val="11"/>
        <color indexed="60"/>
        <rFont val="Benguiat Bk BT"/>
        <family val="1"/>
      </rPr>
      <t>VALE,</t>
    </r>
    <r>
      <rPr>
        <sz val="11"/>
        <rFont val="Benguiat Bk BT"/>
        <family val="1"/>
      </rPr>
      <t xml:space="preserve"> será acrescentado o seguinte valor ao salário:</t>
    </r>
  </si>
  <si>
    <t>Aux. Adm.</t>
  </si>
  <si>
    <t>Luis Fontes</t>
  </si>
  <si>
    <t>Seguro Saúde</t>
  </si>
  <si>
    <t>Se o salário do Funcionário for maior do que R$ 550,00 descontar seguro saúde</t>
  </si>
  <si>
    <t>Locadora</t>
  </si>
  <si>
    <t>Nome do Filme</t>
  </si>
  <si>
    <t>Ghost</t>
  </si>
  <si>
    <t>A Vingança</t>
  </si>
  <si>
    <t>O Corvo</t>
  </si>
  <si>
    <t>Valor Unitário</t>
  </si>
  <si>
    <t>Tróia</t>
  </si>
  <si>
    <t>O Pequenino</t>
  </si>
  <si>
    <t>Batman - Begin</t>
  </si>
  <si>
    <t>As Panteras</t>
  </si>
  <si>
    <t>Uma linda mulher</t>
  </si>
  <si>
    <t>Resident Evil</t>
  </si>
  <si>
    <t>X-Man</t>
  </si>
  <si>
    <t>Se Beber não case</t>
  </si>
  <si>
    <t>As branquelas</t>
  </si>
  <si>
    <t>Brasileirinhas - Ziliane</t>
  </si>
  <si>
    <t>A Menina de ouro</t>
  </si>
  <si>
    <t>O senhor dos aneis</t>
  </si>
  <si>
    <t>Homem aranha</t>
  </si>
  <si>
    <t>Homens de preto</t>
  </si>
  <si>
    <t>Lágrimas do sol</t>
  </si>
  <si>
    <t>Titanic</t>
  </si>
  <si>
    <t>Tropa de elite</t>
  </si>
  <si>
    <t>Romeu tem que morrer</t>
  </si>
  <si>
    <t>Gladiador</t>
  </si>
  <si>
    <t>Tabelas de Preços</t>
  </si>
  <si>
    <t>SOS computadores</t>
  </si>
  <si>
    <t>Americanas</t>
  </si>
  <si>
    <t>Rabelo</t>
  </si>
  <si>
    <t>Padaria Pão Bom</t>
  </si>
  <si>
    <t>Deposito Jucá</t>
  </si>
  <si>
    <t>Scania</t>
  </si>
  <si>
    <t xml:space="preserve">Peso da Mercadoria </t>
  </si>
  <si>
    <t xml:space="preserve">Comando que recebe uma informação, realiza um cálculo e devolve uma resposta ao usuário. </t>
  </si>
  <si>
    <t>Automóveis Norte</t>
  </si>
  <si>
    <t>AUTOMOVEL</t>
  </si>
  <si>
    <t>VALOR</t>
  </si>
  <si>
    <t>ÍNDICE</t>
  </si>
  <si>
    <t>NOVO VALOR</t>
  </si>
  <si>
    <t>Fusca</t>
  </si>
  <si>
    <t>gol</t>
  </si>
  <si>
    <t>Uno Mille</t>
  </si>
  <si>
    <t xml:space="preserve">Corsa </t>
  </si>
  <si>
    <t>INDICE DE AUMENTOS</t>
  </si>
  <si>
    <t>DE</t>
  </si>
  <si>
    <t>ATÉ</t>
  </si>
  <si>
    <t>Tabela de Fretes</t>
  </si>
  <si>
    <t>Destino</t>
  </si>
  <si>
    <t>Km</t>
  </si>
  <si>
    <t>Cascavel</t>
  </si>
  <si>
    <t>Baturité</t>
  </si>
  <si>
    <t>Capistrano</t>
  </si>
  <si>
    <t>Uruburetama</t>
  </si>
  <si>
    <t>Aquiraz</t>
  </si>
  <si>
    <t>Barreira</t>
  </si>
  <si>
    <t>Barbalha</t>
  </si>
  <si>
    <t>Eusebio</t>
  </si>
  <si>
    <t>Caucaia</t>
  </si>
  <si>
    <t>Tabela Base (Km)</t>
  </si>
  <si>
    <t>Iguatu</t>
  </si>
  <si>
    <t>Maracanaú</t>
  </si>
  <si>
    <t>Madalena</t>
  </si>
  <si>
    <t>Meruoca</t>
  </si>
  <si>
    <t>Mulungu</t>
  </si>
  <si>
    <t>Pentecoste</t>
  </si>
  <si>
    <t>Paraipaba</t>
  </si>
  <si>
    <t>Russas</t>
  </si>
  <si>
    <t>Sobral</t>
  </si>
  <si>
    <t>Varjota</t>
  </si>
  <si>
    <t>Tabela de Vendas de Abadás</t>
  </si>
  <si>
    <t>Tabelas de Vendedores</t>
  </si>
  <si>
    <t>Nome do vendedor</t>
  </si>
  <si>
    <t>Código do bloco</t>
  </si>
  <si>
    <t>Bloco</t>
  </si>
  <si>
    <t>Daniel</t>
  </si>
  <si>
    <t>Rita</t>
  </si>
  <si>
    <t>Renato</t>
  </si>
  <si>
    <t>Tabelas dos Blocos</t>
  </si>
  <si>
    <t>Kanguru</t>
  </si>
  <si>
    <t>Cerveja e Cia</t>
  </si>
  <si>
    <t>Siriguela</t>
  </si>
  <si>
    <t>Salários</t>
  </si>
  <si>
    <t xml:space="preserve">Abono Familia </t>
  </si>
  <si>
    <t>INSS 8%</t>
  </si>
  <si>
    <t>FGTS 8%</t>
  </si>
  <si>
    <t>Comissão 4%</t>
  </si>
  <si>
    <t>Boletim Escolar</t>
  </si>
  <si>
    <t>Matrícula:</t>
  </si>
  <si>
    <t>Aluno(a):</t>
  </si>
  <si>
    <t>Jessica Moreira Sales</t>
  </si>
  <si>
    <t>Disciplina</t>
  </si>
  <si>
    <t>2º Bimestre</t>
  </si>
  <si>
    <t>3º Bimestre</t>
  </si>
  <si>
    <t>4º Bimestre</t>
  </si>
  <si>
    <t>Total de Pontos</t>
  </si>
  <si>
    <t>Total de Faltas</t>
  </si>
  <si>
    <t>Maior Nota</t>
  </si>
  <si>
    <t>Menor Nota</t>
  </si>
  <si>
    <t>Português</t>
  </si>
  <si>
    <t>Redação</t>
  </si>
  <si>
    <t>Mat. Aplicada</t>
  </si>
  <si>
    <t>Artes</t>
  </si>
  <si>
    <t>Informática</t>
  </si>
  <si>
    <t>Educ. Física</t>
  </si>
  <si>
    <r>
      <t xml:space="preserve">O resultado deve ficar da seguinte maneira: Se a média do aluno for maior ou igual a 7,0 ele será </t>
    </r>
    <r>
      <rPr>
        <b/>
        <sz val="11"/>
        <color indexed="62"/>
        <rFont val="Calibri"/>
        <family val="2"/>
      </rPr>
      <t>Aprovado,</t>
    </r>
    <r>
      <rPr>
        <sz val="11"/>
        <color theme="1"/>
        <rFont val="Calibri"/>
        <family val="2"/>
        <scheme val="minor"/>
      </rPr>
      <t xml:space="preserve"> caso contrário, </t>
    </r>
    <r>
      <rPr>
        <b/>
        <sz val="11"/>
        <color indexed="10"/>
        <rFont val="Calibri"/>
        <family val="2"/>
      </rPr>
      <t>Recuperação.</t>
    </r>
  </si>
  <si>
    <t>João Carlos</t>
  </si>
  <si>
    <t>Maria Lucia</t>
  </si>
  <si>
    <t>Marcos Antonio</t>
  </si>
  <si>
    <t>Leandro Morais</t>
  </si>
  <si>
    <t>Carla Mendes</t>
  </si>
  <si>
    <t>Quantidade de faltas por funcionario</t>
  </si>
  <si>
    <t>seg</t>
  </si>
  <si>
    <t>ter</t>
  </si>
  <si>
    <t>qua</t>
  </si>
  <si>
    <t>qui</t>
  </si>
  <si>
    <t>sex</t>
  </si>
  <si>
    <t>sáb</t>
  </si>
  <si>
    <t>dom</t>
  </si>
  <si>
    <t>Presenças</t>
  </si>
  <si>
    <t>Mateus</t>
  </si>
  <si>
    <t>P</t>
  </si>
  <si>
    <t>F</t>
  </si>
  <si>
    <t>Juliana</t>
  </si>
  <si>
    <t>Carlos</t>
  </si>
  <si>
    <t>Mariana</t>
  </si>
  <si>
    <t>José</t>
  </si>
  <si>
    <t>Antonio</t>
  </si>
  <si>
    <t>Luiz</t>
  </si>
  <si>
    <t>Francisco</t>
  </si>
  <si>
    <t>Edmar</t>
  </si>
  <si>
    <t>Araújo</t>
  </si>
  <si>
    <t>Jaimer</t>
  </si>
  <si>
    <t>Moreira</t>
  </si>
  <si>
    <t>Orlando</t>
  </si>
  <si>
    <t>Alexandre</t>
  </si>
  <si>
    <t xml:space="preserve"> Hospital São Matias</t>
  </si>
  <si>
    <t>Servisos Gerais</t>
  </si>
  <si>
    <t>Nitratto Moda Jovem</t>
  </si>
  <si>
    <t>Tipo de Venda</t>
  </si>
  <si>
    <t>Total por prod. Vend.</t>
  </si>
  <si>
    <t>Cartão</t>
  </si>
  <si>
    <t>Dinheiro</t>
  </si>
  <si>
    <t>Cheque</t>
  </si>
  <si>
    <t>Vendas (Cartão)</t>
  </si>
  <si>
    <t>Vendas (Cheque)</t>
  </si>
  <si>
    <t>Vendas (Dinheiro)</t>
  </si>
  <si>
    <t>Folha de pagamento - Empresa ABC Ltda</t>
  </si>
  <si>
    <t>Seção</t>
  </si>
  <si>
    <t>José da Silva</t>
  </si>
  <si>
    <t>CONTAB</t>
  </si>
  <si>
    <t>Eduardo Paiva</t>
  </si>
  <si>
    <t>ADM</t>
  </si>
  <si>
    <t>Pedro Silva</t>
  </si>
  <si>
    <t>Maria Socorro</t>
  </si>
  <si>
    <t>FINAN</t>
  </si>
  <si>
    <t>João da Silva</t>
  </si>
  <si>
    <t>José da Costa</t>
  </si>
  <si>
    <t>Pedro da Costa</t>
  </si>
  <si>
    <t>Pedro Antonio</t>
  </si>
  <si>
    <t>Maria José</t>
  </si>
  <si>
    <t>Ana Claudia</t>
  </si>
  <si>
    <t>Andre da Silva</t>
  </si>
  <si>
    <t>Bruno Costa</t>
  </si>
  <si>
    <t>Raimundo Cesar</t>
  </si>
  <si>
    <t>Jairo Pereira</t>
  </si>
  <si>
    <t xml:space="preserve">Total de Salário </t>
  </si>
  <si>
    <t>Fórmulas Fundamentais 1</t>
  </si>
  <si>
    <t>Fórmulas Fundamentais 2</t>
  </si>
  <si>
    <t>Camisa X</t>
  </si>
  <si>
    <t>Camisa Y</t>
  </si>
  <si>
    <t>Total Geral</t>
  </si>
  <si>
    <t>2º Maior Venda</t>
  </si>
  <si>
    <t>2º Menor Venda</t>
  </si>
  <si>
    <t xml:space="preserve">Obs: eu deixei sem a formatação para você. Acompanhe na VídeoAula o momento em que retiro a formatação e </t>
  </si>
  <si>
    <t>prossigo formatando-a.</t>
  </si>
  <si>
    <t>Obs: já está formatado como Tabela Especial</t>
  </si>
  <si>
    <t/>
  </si>
  <si>
    <t>ALT + = (AUTOSOMA)</t>
  </si>
  <si>
    <t>CTRL + SHIFT + ` (EXIBE/OCULTA AS FORMULAS OU FUNÇÕES)</t>
  </si>
  <si>
    <t>Data atual</t>
  </si>
  <si>
    <t>Data Nasc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</si>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</sst>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"/>
    <numFmt numFmtId="166" formatCode="_-[$R$-416]\ * #,##0.00_-;\-[$R$-416]\ * #,##0.00_-;_-[$R$-416]\ * &quot;-&quot;??_-;_-@_-"/>
    <numFmt numFmtId="167" formatCode="dd/mm/yy;@"/>
    <numFmt numFmtId="168" formatCode="_(&quot;R$ &quot;* #,##0.00_);_(&quot;R$ &quot;* \(#,##0.00\);_(&quot;R$ &quot;* \-??_);_(@_)"/>
    <numFmt numFmtId="169" formatCode="_(&quot;R$&quot;* #,##0.00_);_(&quot;R$&quot;* \(#,##0.00\);_(&quot;R$&quot;* &quot;-&quot;??_);_(@_)"/>
    <numFmt numFmtId="170" formatCode="_(* #,##0.0_);_(* \(#,##0.0\);_(* &quot;-&quot;?_);_(@_)"/>
    <numFmt numFmtId="171" formatCode="#,##0.0"/>
  </numFmts>
  <fonts count="7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18"/>
      <name val="Arial"/>
      <family val="2"/>
    </font>
    <font>
      <sz val="10"/>
      <color indexed="53"/>
      <name val="Arial"/>
      <family val="2"/>
    </font>
    <font>
      <b/>
      <sz val="8"/>
      <color indexed="10"/>
      <name val="Tahoma"/>
      <family val="2"/>
    </font>
    <font>
      <b/>
      <u/>
      <sz val="8"/>
      <color indexed="10"/>
      <name val="Tahoma"/>
      <family val="2"/>
    </font>
    <font>
      <b/>
      <sz val="8"/>
      <color indexed="18"/>
      <name val="Tahoma"/>
      <family val="2"/>
    </font>
    <font>
      <b/>
      <sz val="8"/>
      <color indexed="17"/>
      <name val="Tahoma"/>
      <family val="2"/>
    </font>
    <font>
      <b/>
      <sz val="8"/>
      <color indexed="53"/>
      <name val="Tahoma"/>
      <family val="2"/>
    </font>
    <font>
      <b/>
      <sz val="8"/>
      <color indexed="12"/>
      <name val="Tahoma"/>
      <family val="2"/>
    </font>
    <font>
      <b/>
      <sz val="8"/>
      <color indexed="46"/>
      <name val="Tahoma"/>
      <family val="2"/>
    </font>
    <font>
      <b/>
      <sz val="16"/>
      <color indexed="9"/>
      <name val="Garamond"/>
      <family val="1"/>
    </font>
    <font>
      <sz val="11"/>
      <name val="Benguiat Bk BT"/>
      <family val="1"/>
    </font>
    <font>
      <sz val="11"/>
      <color indexed="60"/>
      <name val="Benguiat Bk BT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0"/>
      <name val="Arial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6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4"/>
      <name val="Arial"/>
      <family val="2"/>
    </font>
    <font>
      <sz val="12"/>
      <color indexed="16"/>
      <name val="Arial"/>
      <family val="2"/>
    </font>
    <font>
      <sz val="14"/>
      <color indexed="16"/>
      <name val="Arial"/>
      <family val="2"/>
    </font>
    <font>
      <b/>
      <sz val="14"/>
      <color indexed="16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Baskerville Old Face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Baskerville Old Face"/>
      <family val="1"/>
    </font>
    <font>
      <sz val="11"/>
      <color rgb="FF00B050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 tint="4.9989318521683403E-2"/>
      <name val="Arial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Arial Narrow"/>
      <family val="2"/>
    </font>
    <font>
      <sz val="1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6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</borders>
  <cellStyleXfs count="27">
    <xf numFmtId="0" fontId="0" fillId="0" borderId="0"/>
    <xf numFmtId="0" fontId="39" fillId="10" borderId="0" applyNumberFormat="0" applyBorder="0" applyAlignment="0" applyProtection="0"/>
    <xf numFmtId="0" fontId="39" fillId="14" borderId="0" applyNumberFormat="0" applyBorder="0" applyAlignment="0" applyProtection="0"/>
    <xf numFmtId="0" fontId="39" fillId="23" borderId="0" applyNumberFormat="0" applyBorder="0" applyAlignment="0" applyProtection="0"/>
    <xf numFmtId="0" fontId="39" fillId="22" borderId="0" applyNumberFormat="0" applyBorder="0" applyAlignment="0" applyProtection="0"/>
    <xf numFmtId="0" fontId="39" fillId="21" borderId="0" applyNumberFormat="0" applyBorder="0" applyAlignment="0" applyProtection="0"/>
    <xf numFmtId="0" fontId="42" fillId="11" borderId="0" applyNumberFormat="0" applyBorder="0" applyAlignment="0" applyProtection="0"/>
    <xf numFmtId="0" fontId="42" fillId="16" borderId="0" applyNumberFormat="0" applyBorder="0" applyAlignment="0" applyProtection="0"/>
    <xf numFmtId="0" fontId="42" fillId="18" borderId="0" applyNumberFormat="0" applyBorder="0" applyAlignment="0" applyProtection="0"/>
    <xf numFmtId="0" fontId="43" fillId="15" borderId="0" applyNumberFormat="0" applyBorder="0" applyAlignment="0" applyProtection="0"/>
    <xf numFmtId="0" fontId="44" fillId="7" borderId="38" applyNumberFormat="0" applyAlignment="0" applyProtection="0"/>
    <xf numFmtId="0" fontId="42" fillId="9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7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44" fontId="39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0" fillId="6" borderId="0" applyNumberFormat="0" applyBorder="0" applyAlignment="0" applyProtection="0"/>
    <xf numFmtId="0" fontId="26" fillId="0" borderId="0"/>
    <xf numFmtId="0" fontId="4" fillId="0" borderId="0"/>
    <xf numFmtId="0" fontId="39" fillId="8" borderId="37" applyNumberFormat="0" applyFont="0" applyAlignment="0" applyProtection="0"/>
    <xf numFmtId="9" fontId="39" fillId="0" borderId="0" applyFont="0" applyFill="0" applyBorder="0" applyAlignment="0" applyProtection="0"/>
    <xf numFmtId="0" fontId="41" fillId="7" borderId="36" applyNumberFormat="0" applyAlignment="0" applyProtection="0"/>
  </cellStyleXfs>
  <cellXfs count="311">
    <xf numFmtId="0" fontId="0" fillId="0" borderId="0" xfId="0"/>
    <xf numFmtId="0" fontId="10" fillId="0" borderId="1" xfId="0" applyFont="1" applyBorder="1" applyAlignment="1">
      <alignment horizontal="center"/>
    </xf>
    <xf numFmtId="0" fontId="45" fillId="0" borderId="1" xfId="0" applyFont="1" applyBorder="1"/>
    <xf numFmtId="0" fontId="39" fillId="14" borderId="1" xfId="2" applyBorder="1" applyAlignment="1">
      <alignment horizontal="center"/>
    </xf>
    <xf numFmtId="164" fontId="39" fillId="0" borderId="0" xfId="17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39" fillId="0" borderId="0" xfId="17" applyNumberFormat="1" applyFont="1" applyAlignment="1">
      <alignment horizontal="center"/>
    </xf>
    <xf numFmtId="0" fontId="0" fillId="24" borderId="0" xfId="0" applyFill="1" applyAlignment="1">
      <alignment horizontal="center"/>
    </xf>
    <xf numFmtId="164" fontId="39" fillId="24" borderId="0" xfId="17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24" borderId="0" xfId="0" applyFill="1" applyAlignment="1">
      <alignment horizontal="left"/>
    </xf>
    <xf numFmtId="0" fontId="46" fillId="12" borderId="0" xfId="12" applyFont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39" fillId="10" borderId="1" xfId="1" applyBorder="1"/>
    <xf numFmtId="0" fontId="42" fillId="9" borderId="1" xfId="11" applyBorder="1"/>
    <xf numFmtId="9" fontId="7" fillId="0" borderId="1" xfId="0" applyNumberFormat="1" applyFont="1" applyBorder="1" applyAlignment="1">
      <alignment horizontal="center"/>
    </xf>
    <xf numFmtId="0" fontId="46" fillId="11" borderId="1" xfId="6" applyFont="1" applyBorder="1" applyAlignment="1">
      <alignment horizontal="center"/>
    </xf>
    <xf numFmtId="166" fontId="42" fillId="9" borderId="1" xfId="11" applyNumberFormat="1" applyBorder="1"/>
    <xf numFmtId="166" fontId="39" fillId="10" borderId="1" xfId="1" applyNumberFormat="1" applyBorder="1" applyAlignment="1">
      <alignment horizontal="center"/>
    </xf>
    <xf numFmtId="0" fontId="47" fillId="0" borderId="0" xfId="0" applyFont="1"/>
    <xf numFmtId="44" fontId="39" fillId="0" borderId="1" xfId="17" applyFont="1" applyBorder="1"/>
    <xf numFmtId="0" fontId="48" fillId="0" borderId="1" xfId="0" applyFont="1" applyBorder="1" applyAlignment="1">
      <alignment horizontal="center"/>
    </xf>
    <xf numFmtId="167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49" fillId="13" borderId="1" xfId="13" applyFont="1" applyBorder="1" applyAlignment="1">
      <alignment horizontal="center"/>
    </xf>
    <xf numFmtId="0" fontId="50" fillId="12" borderId="39" xfId="12" applyFont="1" applyBorder="1" applyAlignment="1">
      <alignment horizontal="center"/>
    </xf>
    <xf numFmtId="164" fontId="50" fillId="12" borderId="39" xfId="12" applyNumberFormat="1" applyFont="1" applyBorder="1" applyAlignment="1">
      <alignment horizontal="center"/>
    </xf>
    <xf numFmtId="0" fontId="0" fillId="25" borderId="2" xfId="0" applyFill="1" applyBorder="1"/>
    <xf numFmtId="14" fontId="0" fillId="25" borderId="2" xfId="0" applyNumberFormat="1" applyFill="1" applyBorder="1" applyAlignment="1">
      <alignment horizontal="center"/>
    </xf>
    <xf numFmtId="164" fontId="39" fillId="25" borderId="1" xfId="17" applyNumberFormat="1" applyFont="1" applyFill="1" applyBorder="1"/>
    <xf numFmtId="0" fontId="0" fillId="2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4" fontId="39" fillId="2" borderId="1" xfId="17" applyNumberFormat="1" applyFont="1" applyFill="1" applyBorder="1"/>
    <xf numFmtId="14" fontId="0" fillId="25" borderId="1" xfId="0" applyNumberFormat="1" applyFill="1" applyBorder="1" applyAlignment="1">
      <alignment horizontal="center"/>
    </xf>
    <xf numFmtId="0" fontId="39" fillId="25" borderId="1" xfId="17" applyNumberFormat="1" applyFont="1" applyFill="1" applyBorder="1" applyAlignment="1">
      <alignment horizontal="center"/>
    </xf>
    <xf numFmtId="0" fontId="39" fillId="2" borderId="1" xfId="17" applyNumberFormat="1" applyFont="1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51" fillId="26" borderId="1" xfId="26" applyFont="1" applyFill="1" applyBorder="1" applyAlignment="1">
      <alignment horizontal="center" vertical="center" wrapText="1"/>
    </xf>
    <xf numFmtId="0" fontId="39" fillId="24" borderId="1" xfId="24" applyFont="1" applyFill="1" applyBorder="1" applyAlignment="1">
      <alignment horizontal="center"/>
    </xf>
    <xf numFmtId="0" fontId="39" fillId="24" borderId="1" xfId="24" applyFont="1" applyFill="1" applyBorder="1"/>
    <xf numFmtId="166" fontId="4" fillId="24" borderId="1" xfId="24" applyNumberFormat="1" applyFont="1" applyFill="1" applyBorder="1"/>
    <xf numFmtId="44" fontId="48" fillId="0" borderId="1" xfId="17" applyFont="1" applyBorder="1"/>
    <xf numFmtId="0" fontId="52" fillId="0" borderId="0" xfId="0" applyFont="1"/>
    <xf numFmtId="14" fontId="0" fillId="0" borderId="0" xfId="0" applyNumberFormat="1"/>
    <xf numFmtId="168" fontId="39" fillId="0" borderId="1" xfId="17" applyNumberFormat="1" applyFont="1" applyFill="1" applyBorder="1" applyAlignment="1" applyProtection="1"/>
    <xf numFmtId="168" fontId="0" fillId="0" borderId="3" xfId="0" applyNumberFormat="1" applyBorder="1"/>
    <xf numFmtId="168" fontId="4" fillId="0" borderId="3" xfId="17" applyNumberFormat="1" applyFont="1" applyBorder="1"/>
    <xf numFmtId="164" fontId="0" fillId="0" borderId="3" xfId="0" applyNumberFormat="1" applyBorder="1"/>
    <xf numFmtId="0" fontId="39" fillId="10" borderId="3" xfId="1" applyBorder="1"/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42" fillId="18" borderId="3" xfId="8" applyBorder="1" applyAlignment="1">
      <alignment horizontal="center"/>
    </xf>
    <xf numFmtId="0" fontId="42" fillId="18" borderId="1" xfId="8" applyBorder="1" applyAlignment="1">
      <alignment horizontal="center"/>
    </xf>
    <xf numFmtId="0" fontId="42" fillId="18" borderId="4" xfId="8" applyBorder="1" applyAlignment="1">
      <alignment horizontal="center"/>
    </xf>
    <xf numFmtId="0" fontId="0" fillId="0" borderId="2" xfId="0" applyBorder="1"/>
    <xf numFmtId="164" fontId="4" fillId="0" borderId="2" xfId="19" applyBorder="1"/>
    <xf numFmtId="0" fontId="53" fillId="0" borderId="2" xfId="0" applyFont="1" applyBorder="1" applyAlignment="1">
      <alignment horizontal="center"/>
    </xf>
    <xf numFmtId="164" fontId="4" fillId="0" borderId="2" xfId="19" applyBorder="1" applyAlignment="1">
      <alignment horizontal="center"/>
    </xf>
    <xf numFmtId="164" fontId="4" fillId="0" borderId="1" xfId="19" applyBorder="1"/>
    <xf numFmtId="164" fontId="4" fillId="0" borderId="1" xfId="19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2" fillId="27" borderId="1" xfId="9" applyFont="1" applyFill="1" applyBorder="1" applyAlignment="1">
      <alignment horizontal="center" vertical="center" wrapText="1"/>
    </xf>
    <xf numFmtId="0" fontId="41" fillId="7" borderId="36" xfId="26" applyAlignment="1">
      <alignment horizontal="center" vertical="center" wrapText="1"/>
    </xf>
    <xf numFmtId="0" fontId="0" fillId="0" borderId="3" xfId="0" applyBorder="1"/>
    <xf numFmtId="168" fontId="39" fillId="0" borderId="3" xfId="17" applyNumberFormat="1" applyFont="1" applyFill="1" applyBorder="1" applyAlignment="1" applyProtection="1"/>
    <xf numFmtId="168" fontId="43" fillId="15" borderId="3" xfId="9" applyNumberForma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9" fontId="4" fillId="0" borderId="1" xfId="20" applyNumberFormat="1" applyFont="1" applyFill="1" applyBorder="1" applyAlignment="1">
      <alignment horizontal="center"/>
    </xf>
    <xf numFmtId="169" fontId="4" fillId="0" borderId="1" xfId="20" applyNumberFormat="1" applyFont="1" applyFill="1" applyBorder="1"/>
    <xf numFmtId="0" fontId="7" fillId="0" borderId="1" xfId="0" applyFont="1" applyBorder="1"/>
    <xf numFmtId="0" fontId="0" fillId="0" borderId="1" xfId="0" applyBorder="1" applyAlignment="1">
      <alignment horizontal="left"/>
    </xf>
    <xf numFmtId="0" fontId="54" fillId="28" borderId="1" xfId="0" applyFont="1" applyFill="1" applyBorder="1" applyAlignment="1">
      <alignment horizontal="center" vertical="center" wrapText="1"/>
    </xf>
    <xf numFmtId="0" fontId="54" fillId="28" borderId="1" xfId="0" applyFont="1" applyFill="1" applyBorder="1" applyAlignment="1">
      <alignment horizontal="center" vertical="center"/>
    </xf>
    <xf numFmtId="0" fontId="54" fillId="29" borderId="1" xfId="0" applyFont="1" applyFill="1" applyBorder="1" applyAlignment="1">
      <alignment horizontal="center" vertical="center" wrapText="1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55" fillId="0" borderId="0" xfId="0" applyFont="1"/>
    <xf numFmtId="0" fontId="4" fillId="0" borderId="5" xfId="0" applyFont="1" applyBorder="1"/>
    <xf numFmtId="0" fontId="4" fillId="0" borderId="6" xfId="0" applyFont="1" applyBorder="1"/>
    <xf numFmtId="164" fontId="4" fillId="0" borderId="0" xfId="17" applyNumberFormat="1" applyFont="1" applyFill="1" applyBorder="1"/>
    <xf numFmtId="9" fontId="4" fillId="0" borderId="0" xfId="0" applyNumberFormat="1" applyFont="1"/>
    <xf numFmtId="0" fontId="54" fillId="32" borderId="7" xfId="0" applyFont="1" applyFill="1" applyBorder="1" applyAlignment="1">
      <alignment horizontal="center" vertical="center" wrapText="1"/>
    </xf>
    <xf numFmtId="0" fontId="54" fillId="32" borderId="8" xfId="0" applyFont="1" applyFill="1" applyBorder="1" applyAlignment="1">
      <alignment horizontal="center" vertical="center" wrapText="1"/>
    </xf>
    <xf numFmtId="0" fontId="4" fillId="33" borderId="8" xfId="0" applyFont="1" applyFill="1" applyBorder="1"/>
    <xf numFmtId="166" fontId="4" fillId="33" borderId="8" xfId="0" applyNumberFormat="1" applyFont="1" applyFill="1" applyBorder="1"/>
    <xf numFmtId="0" fontId="4" fillId="33" borderId="7" xfId="0" applyFont="1" applyFill="1" applyBorder="1"/>
    <xf numFmtId="0" fontId="4" fillId="33" borderId="9" xfId="0" applyFont="1" applyFill="1" applyBorder="1"/>
    <xf numFmtId="0" fontId="7" fillId="33" borderId="7" xfId="0" applyFont="1" applyFill="1" applyBorder="1"/>
    <xf numFmtId="0" fontId="4" fillId="33" borderId="10" xfId="17" applyNumberFormat="1" applyFont="1" applyFill="1" applyBorder="1" applyAlignment="1">
      <alignment horizontal="center" vertical="center"/>
    </xf>
    <xf numFmtId="164" fontId="4" fillId="33" borderId="7" xfId="17" applyNumberFormat="1" applyFont="1" applyFill="1" applyBorder="1"/>
    <xf numFmtId="44" fontId="4" fillId="33" borderId="10" xfId="17" applyFont="1" applyFill="1" applyBorder="1"/>
    <xf numFmtId="164" fontId="4" fillId="33" borderId="11" xfId="17" applyNumberFormat="1" applyFont="1" applyFill="1" applyBorder="1"/>
    <xf numFmtId="164" fontId="4" fillId="33" borderId="9" xfId="17" applyNumberFormat="1" applyFont="1" applyFill="1" applyBorder="1"/>
    <xf numFmtId="0" fontId="7" fillId="33" borderId="7" xfId="0" applyFont="1" applyFill="1" applyBorder="1" applyAlignment="1">
      <alignment horizontal="center"/>
    </xf>
    <xf numFmtId="164" fontId="4" fillId="33" borderId="10" xfId="17" applyNumberFormat="1" applyFont="1" applyFill="1" applyBorder="1"/>
    <xf numFmtId="0" fontId="4" fillId="33" borderId="10" xfId="17" applyNumberFormat="1" applyFont="1" applyFill="1" applyBorder="1" applyAlignment="1">
      <alignment horizontal="center"/>
    </xf>
    <xf numFmtId="9" fontId="4" fillId="33" borderId="9" xfId="0" applyNumberFormat="1" applyFont="1" applyFill="1" applyBorder="1" applyAlignment="1">
      <alignment horizontal="center"/>
    </xf>
    <xf numFmtId="9" fontId="4" fillId="33" borderId="7" xfId="0" applyNumberFormat="1" applyFont="1" applyFill="1" applyBorder="1" applyAlignment="1">
      <alignment horizontal="center"/>
    </xf>
    <xf numFmtId="0" fontId="4" fillId="33" borderId="7" xfId="17" applyNumberFormat="1" applyFont="1" applyFill="1" applyBorder="1" applyAlignment="1">
      <alignment horizontal="center"/>
    </xf>
    <xf numFmtId="0" fontId="54" fillId="32" borderId="8" xfId="0" applyFont="1" applyFill="1" applyBorder="1" applyAlignment="1">
      <alignment horizontal="center" vertical="center"/>
    </xf>
    <xf numFmtId="9" fontId="39" fillId="0" borderId="3" xfId="25" applyFont="1" applyFill="1" applyBorder="1" applyAlignment="1" applyProtection="1">
      <alignment horizontal="center"/>
    </xf>
    <xf numFmtId="0" fontId="56" fillId="16" borderId="3" xfId="7" applyFont="1" applyBorder="1" applyAlignment="1">
      <alignment horizontal="center" vertical="center" wrapText="1"/>
    </xf>
    <xf numFmtId="0" fontId="56" fillId="16" borderId="3" xfId="7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6" fillId="0" borderId="0" xfId="22"/>
    <xf numFmtId="0" fontId="26" fillId="0" borderId="1" xfId="22" applyBorder="1"/>
    <xf numFmtId="164" fontId="26" fillId="0" borderId="1" xfId="18" applyFont="1" applyBorder="1"/>
    <xf numFmtId="0" fontId="28" fillId="0" borderId="1" xfId="22" applyFont="1" applyBorder="1"/>
    <xf numFmtId="0" fontId="28" fillId="0" borderId="1" xfId="22" applyFont="1" applyBorder="1" applyAlignment="1">
      <alignment horizontal="center"/>
    </xf>
    <xf numFmtId="0" fontId="39" fillId="21" borderId="1" xfId="5" applyBorder="1" applyAlignment="1">
      <alignment horizontal="center"/>
    </xf>
    <xf numFmtId="0" fontId="48" fillId="21" borderId="1" xfId="5" applyFont="1" applyBorder="1" applyAlignment="1">
      <alignment horizontal="center"/>
    </xf>
    <xf numFmtId="0" fontId="4" fillId="0" borderId="0" xfId="23"/>
    <xf numFmtId="0" fontId="7" fillId="3" borderId="1" xfId="23" applyFont="1" applyFill="1" applyBorder="1" applyAlignment="1">
      <alignment horizontal="center"/>
    </xf>
    <xf numFmtId="0" fontId="4" fillId="0" borderId="1" xfId="23" applyBorder="1" applyAlignment="1">
      <alignment horizontal="center"/>
    </xf>
    <xf numFmtId="0" fontId="4" fillId="0" borderId="1" xfId="23" applyBorder="1" applyAlignment="1">
      <alignment horizontal="left"/>
    </xf>
    <xf numFmtId="0" fontId="4" fillId="0" borderId="0" xfId="23" applyAlignment="1">
      <alignment horizontal="center"/>
    </xf>
    <xf numFmtId="0" fontId="7" fillId="0" borderId="0" xfId="23" applyFont="1"/>
    <xf numFmtId="0" fontId="7" fillId="0" borderId="0" xfId="23" applyFont="1" applyAlignment="1">
      <alignment horizontal="center"/>
    </xf>
    <xf numFmtId="164" fontId="0" fillId="0" borderId="1" xfId="0" applyNumberFormat="1" applyBorder="1"/>
    <xf numFmtId="0" fontId="51" fillId="9" borderId="1" xfId="11" applyFont="1" applyBorder="1" applyAlignment="1">
      <alignment horizontal="center" vertical="center"/>
    </xf>
    <xf numFmtId="0" fontId="51" fillId="9" borderId="1" xfId="11" applyFont="1" applyBorder="1" applyAlignment="1">
      <alignment horizontal="center" vertical="center" wrapText="1"/>
    </xf>
    <xf numFmtId="0" fontId="0" fillId="34" borderId="1" xfId="0" applyFill="1" applyBorder="1"/>
    <xf numFmtId="0" fontId="4" fillId="34" borderId="1" xfId="0" applyFont="1" applyFill="1" applyBorder="1"/>
    <xf numFmtId="0" fontId="7" fillId="34" borderId="1" xfId="0" applyFont="1" applyFill="1" applyBorder="1" applyAlignment="1">
      <alignment horizontal="left" vertical="center"/>
    </xf>
    <xf numFmtId="170" fontId="0" fillId="34" borderId="1" xfId="0" applyNumberFormat="1" applyFill="1" applyBorder="1"/>
    <xf numFmtId="171" fontId="0" fillId="34" borderId="1" xfId="0" applyNumberFormat="1" applyFill="1" applyBorder="1"/>
    <xf numFmtId="0" fontId="48" fillId="34" borderId="1" xfId="0" applyFont="1" applyFill="1" applyBorder="1" applyAlignment="1">
      <alignment textRotation="90"/>
    </xf>
    <xf numFmtId="0" fontId="48" fillId="34" borderId="1" xfId="0" applyFont="1" applyFill="1" applyBorder="1"/>
    <xf numFmtId="0" fontId="48" fillId="34" borderId="1" xfId="0" applyFont="1" applyFill="1" applyBorder="1" applyAlignment="1">
      <alignment horizontal="center" vertical="center" wrapText="1"/>
    </xf>
    <xf numFmtId="0" fontId="39" fillId="22" borderId="3" xfId="4" applyBorder="1"/>
    <xf numFmtId="0" fontId="42" fillId="12" borderId="1" xfId="12" applyBorder="1" applyAlignment="1">
      <alignment horizontal="center"/>
    </xf>
    <xf numFmtId="0" fontId="39" fillId="22" borderId="4" xfId="4" applyBorder="1"/>
    <xf numFmtId="168" fontId="0" fillId="0" borderId="4" xfId="0" applyNumberFormat="1" applyBorder="1"/>
    <xf numFmtId="168" fontId="4" fillId="0" borderId="4" xfId="17" applyNumberFormat="1" applyFont="1" applyBorder="1"/>
    <xf numFmtId="164" fontId="4" fillId="0" borderId="1" xfId="19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4" fillId="0" borderId="1" xfId="0" applyFont="1" applyBorder="1"/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left"/>
    </xf>
    <xf numFmtId="0" fontId="39" fillId="23" borderId="0" xfId="3"/>
    <xf numFmtId="164" fontId="39" fillId="23" borderId="0" xfId="3" applyNumberFormat="1"/>
    <xf numFmtId="0" fontId="39" fillId="23" borderId="0" xfId="3" applyAlignment="1">
      <alignment horizontal="center"/>
    </xf>
    <xf numFmtId="0" fontId="42" fillId="17" borderId="0" xfId="14" applyAlignment="1">
      <alignment horizontal="center"/>
    </xf>
    <xf numFmtId="0" fontId="51" fillId="17" borderId="0" xfId="14" applyFont="1" applyBorder="1"/>
    <xf numFmtId="164" fontId="51" fillId="17" borderId="0" xfId="14" applyNumberFormat="1" applyFont="1" applyBorder="1"/>
    <xf numFmtId="0" fontId="39" fillId="23" borderId="1" xfId="3" applyBorder="1"/>
    <xf numFmtId="164" fontId="39" fillId="23" borderId="1" xfId="3" applyNumberFormat="1" applyBorder="1"/>
    <xf numFmtId="164" fontId="39" fillId="0" borderId="1" xfId="17" applyNumberFormat="1" applyFont="1" applyBorder="1"/>
    <xf numFmtId="0" fontId="13" fillId="4" borderId="7" xfId="0" applyFont="1" applyFill="1" applyBorder="1"/>
    <xf numFmtId="0" fontId="13" fillId="4" borderId="8" xfId="0" applyFont="1" applyFill="1" applyBorder="1"/>
    <xf numFmtId="0" fontId="36" fillId="5" borderId="7" xfId="0" applyFont="1" applyFill="1" applyBorder="1"/>
    <xf numFmtId="164" fontId="36" fillId="5" borderId="7" xfId="17" applyNumberFormat="1" applyFont="1" applyFill="1" applyBorder="1" applyAlignment="1">
      <alignment horizontal="left"/>
    </xf>
    <xf numFmtId="0" fontId="36" fillId="5" borderId="8" xfId="0" applyFont="1" applyFill="1" applyBorder="1"/>
    <xf numFmtId="0" fontId="35" fillId="0" borderId="7" xfId="0" applyFont="1" applyBorder="1"/>
    <xf numFmtId="0" fontId="13" fillId="4" borderId="7" xfId="0" applyFont="1" applyFill="1" applyBorder="1" applyAlignment="1">
      <alignment horizontal="center"/>
    </xf>
    <xf numFmtId="0" fontId="38" fillId="5" borderId="7" xfId="0" applyFont="1" applyFill="1" applyBorder="1"/>
    <xf numFmtId="164" fontId="37" fillId="5" borderId="7" xfId="17" applyNumberFormat="1" applyFont="1" applyFill="1" applyBorder="1"/>
    <xf numFmtId="0" fontId="1" fillId="4" borderId="7" xfId="0" applyFont="1" applyFill="1" applyBorder="1" applyAlignment="1">
      <alignment horizontal="center"/>
    </xf>
    <xf numFmtId="0" fontId="35" fillId="0" borderId="8" xfId="0" applyFont="1" applyBorder="1"/>
    <xf numFmtId="0" fontId="1" fillId="4" borderId="6" xfId="0" applyFont="1" applyFill="1" applyBorder="1" applyAlignment="1">
      <alignment horizontal="center"/>
    </xf>
    <xf numFmtId="0" fontId="35" fillId="0" borderId="0" xfId="0" applyFont="1" applyAlignment="1">
      <alignment vertical="center"/>
    </xf>
    <xf numFmtId="0" fontId="35" fillId="0" borderId="0" xfId="0" applyFont="1"/>
    <xf numFmtId="0" fontId="37" fillId="0" borderId="0" xfId="0" applyFont="1"/>
    <xf numFmtId="0" fontId="0" fillId="35" borderId="0" xfId="0" applyFill="1"/>
    <xf numFmtId="0" fontId="56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9" fillId="14" borderId="1" xfId="2" applyBorder="1" applyAlignment="1" applyProtection="1">
      <alignment horizontal="center"/>
    </xf>
    <xf numFmtId="0" fontId="5" fillId="0" borderId="9" xfId="0" applyFont="1" applyBorder="1" applyAlignment="1">
      <alignment horizontal="center" vertical="center"/>
    </xf>
    <xf numFmtId="44" fontId="39" fillId="0" borderId="0" xfId="17" applyFont="1"/>
    <xf numFmtId="0" fontId="57" fillId="0" borderId="1" xfId="0" applyFont="1" applyBorder="1"/>
    <xf numFmtId="44" fontId="57" fillId="0" borderId="1" xfId="0" applyNumberFormat="1" applyFont="1" applyBorder="1"/>
    <xf numFmtId="44" fontId="57" fillId="0" borderId="1" xfId="17" applyFont="1" applyBorder="1"/>
    <xf numFmtId="0" fontId="58" fillId="0" borderId="0" xfId="0" applyFon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3" fontId="0" fillId="25" borderId="1" xfId="0" applyNumberFormat="1" applyFill="1" applyBorder="1"/>
    <xf numFmtId="0" fontId="54" fillId="36" borderId="12" xfId="0" applyFont="1" applyFill="1" applyBorder="1" applyAlignment="1">
      <alignment horizontal="center" vertical="center"/>
    </xf>
    <xf numFmtId="0" fontId="54" fillId="36" borderId="12" xfId="0" applyFont="1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/>
    </xf>
    <xf numFmtId="0" fontId="0" fillId="25" borderId="13" xfId="0" applyFill="1" applyBorder="1"/>
    <xf numFmtId="14" fontId="0" fillId="25" borderId="13" xfId="0" applyNumberFormat="1" applyFill="1" applyBorder="1" applyAlignment="1">
      <alignment horizontal="center"/>
    </xf>
    <xf numFmtId="164" fontId="39" fillId="25" borderId="13" xfId="17" applyNumberFormat="1" applyFont="1" applyFill="1" applyBorder="1"/>
    <xf numFmtId="0" fontId="39" fillId="25" borderId="13" xfId="17" applyNumberFormat="1" applyFont="1" applyFill="1" applyBorder="1" applyAlignment="1">
      <alignment horizontal="center"/>
    </xf>
    <xf numFmtId="43" fontId="0" fillId="2" borderId="1" xfId="0" applyNumberFormat="1" applyFill="1" applyBorder="1"/>
    <xf numFmtId="43" fontId="0" fillId="25" borderId="13" xfId="0" applyNumberFormat="1" applyFill="1" applyBorder="1"/>
    <xf numFmtId="22" fontId="0" fillId="0" borderId="0" xfId="0" applyNumberFormat="1"/>
    <xf numFmtId="0" fontId="45" fillId="14" borderId="14" xfId="2" applyFont="1" applyBorder="1" applyAlignment="1">
      <alignment horizontal="center" vertical="center"/>
    </xf>
    <xf numFmtId="0" fontId="45" fillId="14" borderId="15" xfId="2" applyFont="1" applyBorder="1" applyAlignment="1">
      <alignment horizontal="center" vertical="center"/>
    </xf>
    <xf numFmtId="0" fontId="45" fillId="14" borderId="16" xfId="2" applyFont="1" applyBorder="1" applyAlignment="1">
      <alignment horizontal="center" vertical="center"/>
    </xf>
    <xf numFmtId="0" fontId="59" fillId="13" borderId="1" xfId="13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60" fillId="37" borderId="7" xfId="0" applyFont="1" applyFill="1" applyBorder="1" applyAlignment="1">
      <alignment horizontal="center" vertical="center"/>
    </xf>
    <xf numFmtId="0" fontId="61" fillId="12" borderId="0" xfId="12" quotePrefix="1" applyFont="1" applyAlignment="1">
      <alignment horizontal="center"/>
    </xf>
    <xf numFmtId="0" fontId="61" fillId="12" borderId="0" xfId="12" applyFont="1" applyAlignment="1">
      <alignment horizontal="center"/>
    </xf>
    <xf numFmtId="0" fontId="7" fillId="38" borderId="0" xfId="0" applyFont="1" applyFill="1" applyAlignment="1">
      <alignment horizontal="center"/>
    </xf>
    <xf numFmtId="0" fontId="23" fillId="36" borderId="17" xfId="0" applyFont="1" applyFill="1" applyBorder="1" applyAlignment="1">
      <alignment horizontal="center"/>
    </xf>
    <xf numFmtId="0" fontId="23" fillId="36" borderId="18" xfId="0" applyFont="1" applyFill="1" applyBorder="1" applyAlignment="1">
      <alignment horizontal="center"/>
    </xf>
    <xf numFmtId="0" fontId="23" fillId="36" borderId="19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62" fillId="26" borderId="1" xfId="26" applyFont="1" applyFill="1" applyBorder="1" applyAlignment="1">
      <alignment horizontal="center" vertical="center"/>
    </xf>
    <xf numFmtId="0" fontId="7" fillId="39" borderId="14" xfId="24" applyFont="1" applyFill="1" applyBorder="1" applyAlignment="1">
      <alignment horizontal="center"/>
    </xf>
    <xf numFmtId="0" fontId="7" fillId="39" borderId="16" xfId="24" applyFont="1" applyFill="1" applyBorder="1" applyAlignment="1">
      <alignment horizontal="center"/>
    </xf>
    <xf numFmtId="0" fontId="63" fillId="9" borderId="1" xfId="11" applyFont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64" fillId="40" borderId="1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29" fillId="34" borderId="14" xfId="0" applyFont="1" applyFill="1" applyBorder="1" applyAlignment="1">
      <alignment horizontal="left"/>
    </xf>
    <xf numFmtId="0" fontId="29" fillId="34" borderId="15" xfId="0" applyFont="1" applyFill="1" applyBorder="1" applyAlignment="1">
      <alignment horizontal="left"/>
    </xf>
    <xf numFmtId="0" fontId="29" fillId="34" borderId="16" xfId="0" applyFont="1" applyFill="1" applyBorder="1" applyAlignment="1">
      <alignment horizontal="left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46" fillId="12" borderId="28" xfId="12" applyFont="1" applyBorder="1" applyAlignment="1">
      <alignment horizontal="center" vertical="center"/>
    </xf>
    <xf numFmtId="0" fontId="46" fillId="12" borderId="29" xfId="12" applyFont="1" applyBorder="1" applyAlignment="1">
      <alignment horizontal="center" vertical="center"/>
    </xf>
    <xf numFmtId="0" fontId="46" fillId="12" borderId="30" xfId="12" applyFont="1" applyBorder="1" applyAlignment="1">
      <alignment horizontal="center" vertical="center"/>
    </xf>
    <xf numFmtId="0" fontId="42" fillId="12" borderId="1" xfId="12" applyBorder="1" applyAlignment="1">
      <alignment horizontal="center"/>
    </xf>
    <xf numFmtId="0" fontId="50" fillId="17" borderId="1" xfId="14" applyFont="1" applyBorder="1" applyAlignment="1">
      <alignment horizontal="center" vertical="center"/>
    </xf>
    <xf numFmtId="0" fontId="39" fillId="7" borderId="1" xfId="10" applyFont="1" applyBorder="1" applyAlignment="1">
      <alignment horizontal="center" vertical="center" wrapText="1"/>
    </xf>
    <xf numFmtId="0" fontId="51" fillId="17" borderId="1" xfId="14" applyFont="1" applyBorder="1" applyAlignment="1">
      <alignment horizontal="center"/>
    </xf>
    <xf numFmtId="0" fontId="65" fillId="27" borderId="1" xfId="9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164" fontId="39" fillId="25" borderId="1" xfId="21" applyNumberFormat="1" applyFont="1" applyFill="1" applyBorder="1" applyAlignment="1">
      <alignment horizontal="center" vertical="center" wrapText="1"/>
    </xf>
    <xf numFmtId="0" fontId="50" fillId="27" borderId="1" xfId="9" applyFont="1" applyFill="1" applyBorder="1" applyAlignment="1">
      <alignment horizontal="center"/>
    </xf>
    <xf numFmtId="0" fontId="66" fillId="7" borderId="36" xfId="26" applyFont="1" applyAlignment="1">
      <alignment horizontal="center" vertical="center" wrapText="1"/>
    </xf>
    <xf numFmtId="0" fontId="62" fillId="9" borderId="0" xfId="11" applyFont="1" applyAlignment="1">
      <alignment horizontal="center" vertical="center"/>
    </xf>
    <xf numFmtId="0" fontId="0" fillId="0" borderId="0" xfId="0" applyAlignment="1">
      <alignment horizontal="center"/>
    </xf>
    <xf numFmtId="0" fontId="46" fillId="19" borderId="1" xfId="15" applyFont="1" applyBorder="1" applyAlignment="1">
      <alignment horizontal="center" vertical="center"/>
    </xf>
    <xf numFmtId="0" fontId="67" fillId="2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23" applyFont="1" applyBorder="1" applyAlignment="1">
      <alignment horizontal="center"/>
    </xf>
    <xf numFmtId="0" fontId="2" fillId="3" borderId="1" xfId="23" applyFont="1" applyFill="1" applyBorder="1" applyAlignment="1">
      <alignment horizontal="center"/>
    </xf>
    <xf numFmtId="0" fontId="59" fillId="20" borderId="1" xfId="16" applyFont="1" applyBorder="1" applyAlignment="1">
      <alignment horizontal="center"/>
    </xf>
    <xf numFmtId="0" fontId="49" fillId="20" borderId="14" xfId="16" applyFont="1" applyBorder="1" applyAlignment="1">
      <alignment horizontal="center"/>
    </xf>
    <xf numFmtId="0" fontId="49" fillId="20" borderId="15" xfId="16" applyFont="1" applyBorder="1" applyAlignment="1">
      <alignment horizontal="center"/>
    </xf>
    <xf numFmtId="0" fontId="49" fillId="20" borderId="16" xfId="16" applyFont="1" applyBorder="1" applyAlignment="1">
      <alignment horizontal="center"/>
    </xf>
    <xf numFmtId="0" fontId="27" fillId="0" borderId="14" xfId="22" applyFont="1" applyBorder="1" applyAlignment="1">
      <alignment horizontal="center"/>
    </xf>
    <xf numFmtId="0" fontId="27" fillId="0" borderId="15" xfId="22" applyFont="1" applyBorder="1" applyAlignment="1">
      <alignment horizontal="center"/>
    </xf>
    <xf numFmtId="0" fontId="27" fillId="0" borderId="16" xfId="22" applyFont="1" applyBorder="1" applyAlignment="1">
      <alignment horizontal="center"/>
    </xf>
    <xf numFmtId="0" fontId="67" fillId="42" borderId="0" xfId="0" applyFont="1" applyFill="1" applyAlignment="1">
      <alignment horizontal="center"/>
    </xf>
    <xf numFmtId="0" fontId="68" fillId="42" borderId="14" xfId="0" applyFont="1" applyFill="1" applyBorder="1" applyAlignment="1">
      <alignment horizontal="center" vertical="center"/>
    </xf>
    <xf numFmtId="0" fontId="68" fillId="42" borderId="15" xfId="0" applyFont="1" applyFill="1" applyBorder="1" applyAlignment="1">
      <alignment horizontal="center" vertical="center"/>
    </xf>
    <xf numFmtId="0" fontId="68" fillId="42" borderId="16" xfId="0" applyFont="1" applyFill="1" applyBorder="1" applyAlignment="1">
      <alignment horizontal="center" vertical="center"/>
    </xf>
    <xf numFmtId="0" fontId="12" fillId="32" borderId="6" xfId="0" applyFont="1" applyFill="1" applyBorder="1" applyAlignment="1">
      <alignment horizontal="center" vertical="center"/>
    </xf>
    <xf numFmtId="0" fontId="7" fillId="33" borderId="7" xfId="0" applyFont="1" applyFill="1" applyBorder="1" applyAlignment="1">
      <alignment horizontal="center"/>
    </xf>
    <xf numFmtId="0" fontId="7" fillId="33" borderId="8" xfId="0" applyFont="1" applyFill="1" applyBorder="1" applyAlignment="1">
      <alignment horizontal="center"/>
    </xf>
    <xf numFmtId="0" fontId="7" fillId="33" borderId="10" xfId="0" applyFont="1" applyFill="1" applyBorder="1" applyAlignment="1">
      <alignment horizontal="center"/>
    </xf>
    <xf numFmtId="0" fontId="12" fillId="32" borderId="31" xfId="0" applyFont="1" applyFill="1" applyBorder="1" applyAlignment="1">
      <alignment horizontal="center" vertical="center"/>
    </xf>
    <xf numFmtId="0" fontId="12" fillId="32" borderId="10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69" fillId="16" borderId="1" xfId="7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43" borderId="1" xfId="0" applyFont="1" applyFill="1" applyBorder="1" applyAlignment="1">
      <alignment horizontal="center" vertical="center" wrapText="1"/>
    </xf>
    <xf numFmtId="0" fontId="70" fillId="17" borderId="0" xfId="14" applyFont="1" applyAlignment="1">
      <alignment horizontal="center"/>
    </xf>
    <xf numFmtId="0" fontId="42" fillId="35" borderId="0" xfId="8" applyFill="1" applyAlignment="1">
      <alignment horizontal="center"/>
    </xf>
    <xf numFmtId="0" fontId="42" fillId="17" borderId="0" xfId="14" applyAlignment="1">
      <alignment horizontal="center"/>
    </xf>
    <xf numFmtId="164" fontId="13" fillId="4" borderId="32" xfId="17" applyNumberFormat="1" applyFont="1" applyFill="1" applyBorder="1" applyAlignment="1">
      <alignment horizontal="center" vertical="center"/>
    </xf>
    <xf numFmtId="164" fontId="13" fillId="4" borderId="33" xfId="17" applyNumberFormat="1" applyFont="1" applyFill="1" applyBorder="1" applyAlignment="1">
      <alignment horizontal="center" vertical="center"/>
    </xf>
    <xf numFmtId="164" fontId="13" fillId="35" borderId="34" xfId="17" applyNumberFormat="1" applyFont="1" applyFill="1" applyBorder="1" applyAlignment="1">
      <alignment horizontal="center" vertical="center"/>
    </xf>
    <xf numFmtId="164" fontId="13" fillId="35" borderId="35" xfId="17" applyNumberFormat="1" applyFont="1" applyFill="1" applyBorder="1" applyAlignment="1">
      <alignment horizontal="center" vertical="center"/>
    </xf>
    <xf numFmtId="0" fontId="57" fillId="35" borderId="0" xfId="0" applyFont="1" applyFill="1" applyAlignment="1">
      <alignment horizontal="center"/>
    </xf>
    <xf numFmtId="166" fontId="39" fillId="24" borderId="1" xfId="24" applyNumberFormat="1" applyFont="1" applyFill="1" applyBorder="1"/>
  </cellXfs>
  <cellStyles count="27">
    <cellStyle name="20% - Ênfase1" xfId="1" builtinId="30"/>
    <cellStyle name="20% - Ênfase3" xfId="2" builtinId="38"/>
    <cellStyle name="20% - Ênfase4" xfId="3" builtinId="42"/>
    <cellStyle name="40% - Ênfase2" xfId="4" builtinId="35"/>
    <cellStyle name="40% - Ênfase6" xfId="5" builtinId="51"/>
    <cellStyle name="60% - Ênfase1" xfId="6" builtinId="32"/>
    <cellStyle name="60% - Ênfase3" xfId="7" builtinId="40"/>
    <cellStyle name="60% - Ênfase4" xfId="8" builtinId="44"/>
    <cellStyle name="Bom" xfId="9" builtinId="26"/>
    <cellStyle name="Cálculo" xfId="10" builtinId="22"/>
    <cellStyle name="Ênfase1" xfId="11" builtinId="29"/>
    <cellStyle name="Ênfase2" xfId="12" builtinId="33"/>
    <cellStyle name="Ênfase3" xfId="13" builtinId="37"/>
    <cellStyle name="Ênfase4" xfId="14" builtinId="41"/>
    <cellStyle name="Ênfase5" xfId="15" builtinId="45"/>
    <cellStyle name="Ênfase6" xfId="16" builtinId="49"/>
    <cellStyle name="Moeda" xfId="17" builtinId="4"/>
    <cellStyle name="Moeda 2" xfId="18" xr:uid="{00000000-0005-0000-0000-000011000000}"/>
    <cellStyle name="Moeda_exercicio (se)" xfId="19" xr:uid="{00000000-0005-0000-0000-000012000000}"/>
    <cellStyle name="Moeda_PROCV" xfId="20" xr:uid="{00000000-0005-0000-0000-000013000000}"/>
    <cellStyle name="Neutro" xfId="21" builtinId="28"/>
    <cellStyle name="Normal" xfId="0" builtinId="0"/>
    <cellStyle name="Normal 2" xfId="22" xr:uid="{00000000-0005-0000-0000-000016000000}"/>
    <cellStyle name="Normal 3" xfId="23" xr:uid="{00000000-0005-0000-0000-000017000000}"/>
    <cellStyle name="Nota" xfId="24" builtinId="10"/>
    <cellStyle name="Porcentagem" xfId="25" builtinId="5"/>
    <cellStyle name="Saída" xfId="26" builtinId="21"/>
  </cellStyles>
  <dxfs count="17">
    <dxf>
      <numFmt numFmtId="35" formatCode="_-* #,##0.00_-;\-* #,##0.00_-;_-* &quot;-&quot;??_-;_-@_-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color rgb="FF00206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66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hyperlink" Target="#'Maximo-Minimo'!A1"/><Relationship Id="rId3" Type="http://schemas.openxmlformats.org/officeDocument/2006/relationships/hyperlink" Target="#Multiplica&#231;&#227;o!A1"/><Relationship Id="rId7" Type="http://schemas.openxmlformats.org/officeDocument/2006/relationships/hyperlink" Target="#Soma!A1"/><Relationship Id="rId2" Type="http://schemas.openxmlformats.org/officeDocument/2006/relationships/hyperlink" Target="#Adi&#231;&#227;o!A1"/><Relationship Id="rId1" Type="http://schemas.openxmlformats.org/officeDocument/2006/relationships/hyperlink" Target="#MaiorMenor!A1"/><Relationship Id="rId6" Type="http://schemas.openxmlformats.org/officeDocument/2006/relationships/hyperlink" Target="#Subtra&#231;&#227;o!A1"/><Relationship Id="rId5" Type="http://schemas.openxmlformats.org/officeDocument/2006/relationships/hyperlink" Target="#Ref.Absoluta!A1"/><Relationship Id="rId4" Type="http://schemas.openxmlformats.org/officeDocument/2006/relationships/hyperlink" Target="#Divis&#227;o!A1"/><Relationship Id="rId9" Type="http://schemas.openxmlformats.org/officeDocument/2006/relationships/hyperlink" Target="#Porcentagem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257322</xdr:colOff>
      <xdr:row>0</xdr:row>
      <xdr:rowOff>68872</xdr:rowOff>
    </xdr:from>
    <xdr:to>
      <xdr:col>6</xdr:col>
      <xdr:colOff>426512</xdr:colOff>
      <xdr:row>2</xdr:row>
      <xdr:rowOff>133924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 flipH="1">
          <a:off x="4982308" y="87922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417636</xdr:colOff>
      <xdr:row>12</xdr:row>
      <xdr:rowOff>114153</xdr:rowOff>
    </xdr:from>
    <xdr:to>
      <xdr:col>7</xdr:col>
      <xdr:colOff>75565</xdr:colOff>
      <xdr:row>14</xdr:row>
      <xdr:rowOff>144651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 flipH="1">
          <a:off x="4667251" y="243986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12164</xdr:colOff>
      <xdr:row>14</xdr:row>
      <xdr:rowOff>18464</xdr:rowOff>
    </xdr:from>
    <xdr:to>
      <xdr:col>6</xdr:col>
      <xdr:colOff>56473</xdr:colOff>
      <xdr:row>15</xdr:row>
      <xdr:rowOff>104621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 flipH="1">
          <a:off x="4894386" y="2732942"/>
          <a:ext cx="644768" cy="315058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8</xdr:col>
      <xdr:colOff>154764</xdr:colOff>
      <xdr:row>8</xdr:row>
      <xdr:rowOff>30440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 flipH="1">
          <a:off x="6493565" y="1192696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</xdr:row>
      <xdr:rowOff>76200</xdr:rowOff>
    </xdr:from>
    <xdr:to>
      <xdr:col>10</xdr:col>
      <xdr:colOff>244053</xdr:colOff>
      <xdr:row>4</xdr:row>
      <xdr:rowOff>95109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 flipH="1">
          <a:off x="7153275" y="55245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69491</xdr:colOff>
      <xdr:row>10</xdr:row>
      <xdr:rowOff>142212</xdr:rowOff>
    </xdr:from>
    <xdr:to>
      <xdr:col>6</xdr:col>
      <xdr:colOff>711254</xdr:colOff>
      <xdr:row>13</xdr:row>
      <xdr:rowOff>12557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 flipH="1">
          <a:off x="5110369" y="2178326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18</xdr:row>
      <xdr:rowOff>38100</xdr:rowOff>
    </xdr:from>
    <xdr:to>
      <xdr:col>7</xdr:col>
      <xdr:colOff>698165</xdr:colOff>
      <xdr:row>20</xdr:row>
      <xdr:rowOff>76200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 bwMode="auto">
        <a:xfrm flipH="1">
          <a:off x="6238875" y="34956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13</xdr:row>
      <xdr:rowOff>129540</xdr:rowOff>
    </xdr:from>
    <xdr:to>
      <xdr:col>7</xdr:col>
      <xdr:colOff>769737</xdr:colOff>
      <xdr:row>15</xdr:row>
      <xdr:rowOff>152400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 bwMode="auto">
        <a:xfrm flipH="1">
          <a:off x="5372100" y="280035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18464</xdr:colOff>
      <xdr:row>9</xdr:row>
      <xdr:rowOff>132618</xdr:rowOff>
    </xdr:from>
    <xdr:to>
      <xdr:col>7</xdr:col>
      <xdr:colOff>664740</xdr:colOff>
      <xdr:row>12</xdr:row>
      <xdr:rowOff>10847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 bwMode="auto">
        <a:xfrm flipH="1">
          <a:off x="5964116" y="194163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598170</xdr:colOff>
      <xdr:row>18</xdr:row>
      <xdr:rowOff>53340</xdr:rowOff>
    </xdr:from>
    <xdr:to>
      <xdr:col>9</xdr:col>
      <xdr:colOff>518306</xdr:colOff>
      <xdr:row>20</xdr:row>
      <xdr:rowOff>99133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 bwMode="auto">
        <a:xfrm flipH="1">
          <a:off x="8077200" y="37814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533107</xdr:colOff>
      <xdr:row>9</xdr:row>
      <xdr:rowOff>94371</xdr:rowOff>
    </xdr:from>
    <xdr:to>
      <xdr:col>3</xdr:col>
      <xdr:colOff>1180924</xdr:colOff>
      <xdr:row>11</xdr:row>
      <xdr:rowOff>106075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 bwMode="auto">
        <a:xfrm flipH="1">
          <a:off x="4103077" y="1905000"/>
          <a:ext cx="805961" cy="396455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121920</xdr:rowOff>
    </xdr:from>
    <xdr:to>
      <xdr:col>5</xdr:col>
      <xdr:colOff>484009</xdr:colOff>
      <xdr:row>2</xdr:row>
      <xdr:rowOff>152472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H="1">
          <a:off x="5772150" y="15240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259079</xdr:colOff>
      <xdr:row>0</xdr:row>
      <xdr:rowOff>19050</xdr:rowOff>
    </xdr:from>
    <xdr:to>
      <xdr:col>26</xdr:col>
      <xdr:colOff>409804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 bwMode="auto">
        <a:xfrm flipH="1">
          <a:off x="7105649" y="285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22860</xdr:rowOff>
    </xdr:from>
    <xdr:to>
      <xdr:col>8</xdr:col>
      <xdr:colOff>529571</xdr:colOff>
      <xdr:row>13</xdr:row>
      <xdr:rowOff>102739</xdr:rowOff>
    </xdr:to>
    <xdr:sp macro="" textlink="">
      <xdr:nvSpPr>
        <xdr:cNvPr id="2" name="Retângul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8172450" y="2047875"/>
          <a:ext cx="1485900" cy="4667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967740</xdr:colOff>
      <xdr:row>0</xdr:row>
      <xdr:rowOff>57150</xdr:rowOff>
    </xdr:from>
    <xdr:to>
      <xdr:col>3</xdr:col>
      <xdr:colOff>1604833</xdr:colOff>
      <xdr:row>1</xdr:row>
      <xdr:rowOff>41910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 bwMode="auto">
        <a:xfrm flipH="1">
          <a:off x="5848350" y="6667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237133</xdr:colOff>
      <xdr:row>12</xdr:row>
      <xdr:rowOff>11430</xdr:rowOff>
    </xdr:from>
    <xdr:to>
      <xdr:col>6</xdr:col>
      <xdr:colOff>842932</xdr:colOff>
      <xdr:row>13</xdr:row>
      <xdr:rowOff>64828</xdr:rowOff>
    </xdr:to>
    <xdr:sp macro="" textlink="">
      <xdr:nvSpPr>
        <xdr:cNvPr id="5" name="Retângulo de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3725602" y="2282273"/>
          <a:ext cx="1620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Maior/Menor</a:t>
          </a:r>
        </a:p>
      </xdr:txBody>
    </xdr:sp>
    <xdr:clientData/>
  </xdr:twoCellAnchor>
  <xdr:twoCellAnchor>
    <xdr:from>
      <xdr:col>1</xdr:col>
      <xdr:colOff>130366</xdr:colOff>
      <xdr:row>4</xdr:row>
      <xdr:rowOff>0</xdr:rowOff>
    </xdr:from>
    <xdr:to>
      <xdr:col>2</xdr:col>
      <xdr:colOff>588630</xdr:colOff>
      <xdr:row>5</xdr:row>
      <xdr:rowOff>60999</xdr:rowOff>
    </xdr:to>
    <xdr:sp macro="" textlink="">
      <xdr:nvSpPr>
        <xdr:cNvPr id="7" name="Retângulo de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523459" y="788504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Adição</a:t>
          </a:r>
        </a:p>
      </xdr:txBody>
    </xdr:sp>
    <xdr:clientData/>
  </xdr:twoCellAnchor>
  <xdr:twoCellAnchor>
    <xdr:from>
      <xdr:col>1</xdr:col>
      <xdr:colOff>130366</xdr:colOff>
      <xdr:row>8</xdr:row>
      <xdr:rowOff>8255</xdr:rowOff>
    </xdr:from>
    <xdr:to>
      <xdr:col>2</xdr:col>
      <xdr:colOff>588630</xdr:colOff>
      <xdr:row>9</xdr:row>
      <xdr:rowOff>61654</xdr:rowOff>
    </xdr:to>
    <xdr:sp macro="" textlink="">
      <xdr:nvSpPr>
        <xdr:cNvPr id="8" name="Retângulo de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523459" y="1536976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Multiplicação</a:t>
          </a:r>
        </a:p>
      </xdr:txBody>
    </xdr:sp>
    <xdr:clientData/>
  </xdr:twoCellAnchor>
  <xdr:twoCellAnchor>
    <xdr:from>
      <xdr:col>1</xdr:col>
      <xdr:colOff>130366</xdr:colOff>
      <xdr:row>10</xdr:row>
      <xdr:rowOff>11430</xdr:rowOff>
    </xdr:from>
    <xdr:to>
      <xdr:col>2</xdr:col>
      <xdr:colOff>588630</xdr:colOff>
      <xdr:row>11</xdr:row>
      <xdr:rowOff>64829</xdr:rowOff>
    </xdr:to>
    <xdr:sp macro="" textlink="">
      <xdr:nvSpPr>
        <xdr:cNvPr id="9" name="Retângulo de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523459" y="1911212"/>
          <a:ext cx="1188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Divisão</a:t>
          </a:r>
        </a:p>
      </xdr:txBody>
    </xdr:sp>
    <xdr:clientData/>
  </xdr:twoCellAnchor>
  <xdr:twoCellAnchor>
    <xdr:from>
      <xdr:col>5</xdr:col>
      <xdr:colOff>237133</xdr:colOff>
      <xdr:row>6</xdr:row>
      <xdr:rowOff>11430</xdr:rowOff>
    </xdr:from>
    <xdr:to>
      <xdr:col>6</xdr:col>
      <xdr:colOff>842932</xdr:colOff>
      <xdr:row>7</xdr:row>
      <xdr:rowOff>72429</xdr:rowOff>
    </xdr:to>
    <xdr:sp macro="" textlink="">
      <xdr:nvSpPr>
        <xdr:cNvPr id="10" name="Retângulo de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3725602" y="1169090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Ref. Mista</a:t>
          </a:r>
        </a:p>
      </xdr:txBody>
    </xdr:sp>
    <xdr:clientData/>
  </xdr:twoCellAnchor>
  <xdr:twoCellAnchor>
    <xdr:from>
      <xdr:col>1</xdr:col>
      <xdr:colOff>130366</xdr:colOff>
      <xdr:row>6</xdr:row>
      <xdr:rowOff>3175</xdr:rowOff>
    </xdr:from>
    <xdr:to>
      <xdr:col>2</xdr:col>
      <xdr:colOff>588630</xdr:colOff>
      <xdr:row>7</xdr:row>
      <xdr:rowOff>56574</xdr:rowOff>
    </xdr:to>
    <xdr:sp macro="" textlink="">
      <xdr:nvSpPr>
        <xdr:cNvPr id="11" name="Retângulo de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523459" y="1162740"/>
          <a:ext cx="1188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Subtração</a:t>
          </a:r>
        </a:p>
      </xdr:txBody>
    </xdr:sp>
    <xdr:clientData/>
  </xdr:twoCellAnchor>
  <xdr:twoCellAnchor>
    <xdr:from>
      <xdr:col>5</xdr:col>
      <xdr:colOff>237133</xdr:colOff>
      <xdr:row>8</xdr:row>
      <xdr:rowOff>11430</xdr:rowOff>
    </xdr:from>
    <xdr:to>
      <xdr:col>6</xdr:col>
      <xdr:colOff>842932</xdr:colOff>
      <xdr:row>9</xdr:row>
      <xdr:rowOff>64829</xdr:rowOff>
    </xdr:to>
    <xdr:sp macro="" textlink="">
      <xdr:nvSpPr>
        <xdr:cNvPr id="12" name="Retângulo de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3725602" y="1540151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Soma</a:t>
          </a:r>
        </a:p>
      </xdr:txBody>
    </xdr:sp>
    <xdr:clientData/>
  </xdr:twoCellAnchor>
  <xdr:twoCellAnchor>
    <xdr:from>
      <xdr:col>5</xdr:col>
      <xdr:colOff>237133</xdr:colOff>
      <xdr:row>10</xdr:row>
      <xdr:rowOff>11430</xdr:rowOff>
    </xdr:from>
    <xdr:to>
      <xdr:col>6</xdr:col>
      <xdr:colOff>842932</xdr:colOff>
      <xdr:row>11</xdr:row>
      <xdr:rowOff>64829</xdr:rowOff>
    </xdr:to>
    <xdr:sp macro="" textlink="">
      <xdr:nvSpPr>
        <xdr:cNvPr id="14" name="Retângulo de cantos arredond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3725602" y="1911212"/>
          <a:ext cx="1620000" cy="26173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Máximo/Mínimo</a:t>
          </a:r>
        </a:p>
      </xdr:txBody>
    </xdr:sp>
    <xdr:clientData/>
  </xdr:twoCellAnchor>
  <xdr:twoCellAnchor>
    <xdr:from>
      <xdr:col>5</xdr:col>
      <xdr:colOff>237133</xdr:colOff>
      <xdr:row>4</xdr:row>
      <xdr:rowOff>11430</xdr:rowOff>
    </xdr:from>
    <xdr:to>
      <xdr:col>6</xdr:col>
      <xdr:colOff>842932</xdr:colOff>
      <xdr:row>5</xdr:row>
      <xdr:rowOff>72429</xdr:rowOff>
    </xdr:to>
    <xdr:sp macro="" textlink="">
      <xdr:nvSpPr>
        <xdr:cNvPr id="15" name="Retângulo de cantos arredondado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3725602" y="798029"/>
          <a:ext cx="1620000" cy="261731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/>
            <a:t>Porcentagem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224790</xdr:rowOff>
    </xdr:from>
    <xdr:to>
      <xdr:col>6</xdr:col>
      <xdr:colOff>453704</xdr:colOff>
      <xdr:row>2</xdr:row>
      <xdr:rowOff>129181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 flipH="1">
          <a:off x="7153275" y="2762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216535</xdr:colOff>
      <xdr:row>13</xdr:row>
      <xdr:rowOff>61912</xdr:rowOff>
    </xdr:from>
    <xdr:to>
      <xdr:col>5</xdr:col>
      <xdr:colOff>858298</xdr:colOff>
      <xdr:row>14</xdr:row>
      <xdr:rowOff>182521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 flipH="1">
          <a:off x="5500688" y="265112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321607</xdr:colOff>
      <xdr:row>6</xdr:row>
      <xdr:rowOff>0</xdr:rowOff>
    </xdr:from>
    <xdr:to>
      <xdr:col>11</xdr:col>
      <xdr:colOff>397913</xdr:colOff>
      <xdr:row>7</xdr:row>
      <xdr:rowOff>102053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 flipH="1">
          <a:off x="7234036" y="1013732"/>
          <a:ext cx="688627" cy="28575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48797</xdr:colOff>
      <xdr:row>10</xdr:row>
      <xdr:rowOff>134228</xdr:rowOff>
    </xdr:from>
    <xdr:to>
      <xdr:col>8</xdr:col>
      <xdr:colOff>47244</xdr:colOff>
      <xdr:row>12</xdr:row>
      <xdr:rowOff>102475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 flipH="1">
          <a:off x="7524750" y="2315306"/>
          <a:ext cx="600808" cy="329713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467765</xdr:colOff>
      <xdr:row>0</xdr:row>
      <xdr:rowOff>40524</xdr:rowOff>
    </xdr:from>
    <xdr:to>
      <xdr:col>6</xdr:col>
      <xdr:colOff>131233</xdr:colOff>
      <xdr:row>2</xdr:row>
      <xdr:rowOff>3894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 flipH="1">
          <a:off x="5663046" y="51954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0</xdr:row>
      <xdr:rowOff>99060</xdr:rowOff>
    </xdr:from>
    <xdr:to>
      <xdr:col>16</xdr:col>
      <xdr:colOff>439846</xdr:colOff>
      <xdr:row>2</xdr:row>
      <xdr:rowOff>99060</xdr:rowOff>
    </xdr:to>
    <xdr:sp macro="" textlink="">
      <xdr:nvSpPr>
        <xdr:cNvPr id="3" name="Seta para a direita listra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 flipH="1">
          <a:off x="6886575" y="114300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286629</xdr:colOff>
      <xdr:row>13</xdr:row>
      <xdr:rowOff>75907</xdr:rowOff>
    </xdr:from>
    <xdr:to>
      <xdr:col>5</xdr:col>
      <xdr:colOff>438819</xdr:colOff>
      <xdr:row>15</xdr:row>
      <xdr:rowOff>106376</xdr:rowOff>
    </xdr:to>
    <xdr:sp macro="" textlink="">
      <xdr:nvSpPr>
        <xdr:cNvPr id="2" name="Seta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 bwMode="auto">
        <a:xfrm flipH="1">
          <a:off x="5766288" y="2608385"/>
          <a:ext cx="805961" cy="419100"/>
        </a:xfrm>
        <a:prstGeom prst="stripedRightArrow">
          <a:avLst>
            <a:gd name="adj1" fmla="val 66250"/>
            <a:gd name="adj2" fmla="val 50211"/>
          </a:avLst>
        </a:prstGeom>
        <a:solidFill>
          <a:srgbClr val="036D1F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200" b="1" u="none"/>
            <a:t>Menu</a:t>
          </a:r>
          <a:endParaRPr lang="pt-BR" sz="2000" b="1" u="none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82C7C-EC95-42BB-91AE-8D4F0B78A32D}" name="TabMercadoria" displayName="TabMercadoria" ref="A4:D26" totalsRowShown="0">
  <autoFilter ref="A4:D26" xr:uid="{C0582C7C-EC95-42BB-91AE-8D4F0B78A32D}"/>
  <tableColumns count="4">
    <tableColumn id="1" xr3:uid="{E7D6D78C-B467-4E16-8D82-56425C45E5FA}" name="Mercadoria"/>
    <tableColumn id="2" xr3:uid="{948C044B-44B7-40BD-9962-37DC798D4A5E}" name="Valor"/>
    <tableColumn id="3" xr3:uid="{2970A94B-24CA-4027-8B74-F1CF59E1D144}" name="Desconto"/>
    <tableColumn id="4" xr3:uid="{08720408-074F-4177-A336-AEF299C69926}" name="Total" dataDxfId="2">
      <calculatedColumnFormula>TabMercadoria[[#This Row],[Valor]]-TabMercadoria[[#This Row],[Desconto]]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5:E25" totalsRowShown="0" headerRowDxfId="16" headerRowCellStyle="Ênfase2">
  <autoFilter ref="A5:E25" xr:uid="{00000000-0009-0000-0100-000002000000}"/>
  <tableColumns count="5">
    <tableColumn id="1" xr3:uid="{00000000-0010-0000-0100-000001000000}" name="Código" dataDxfId="15"/>
    <tableColumn id="2" xr3:uid="{00000000-0010-0000-0100-000002000000}" name="Produtos" dataDxfId="14"/>
    <tableColumn id="3" xr3:uid="{00000000-0010-0000-0100-000003000000}" name="Preço de Venda" dataDxfId="13" dataCellStyle="Moeda"/>
    <tableColumn id="4" xr3:uid="{00000000-0010-0000-0100-000004000000}" name="Qtd. Vendidas" dataDxfId="12"/>
    <tableColumn id="5" xr3:uid="{00000000-0010-0000-0100-000005000000}" name="Total" dataDxfId="1" dataCellStyle="Moeda">
      <calculatedColumnFormula>Tabela2[[#This Row],[Preço de Venda]]*Tabela2[[#This Row],[Qtd. Vendidas]]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3:F12" totalsRowShown="0" headerRowDxfId="11" headerRowBorderDxfId="10" tableBorderDxfId="9">
  <autoFilter ref="A3:F12" xr:uid="{00000000-0009-0000-0100-000003000000}"/>
  <tableColumns count="6">
    <tableColumn id="1" xr3:uid="{00000000-0010-0000-0200-000001000000}" name="Cód. Prod." dataDxfId="8"/>
    <tableColumn id="2" xr3:uid="{00000000-0010-0000-0200-000002000000}" name="Descrição" dataDxfId="7"/>
    <tableColumn id="3" xr3:uid="{00000000-0010-0000-0200-000003000000}" name="Data Compra" dataDxfId="6"/>
    <tableColumn id="4" xr3:uid="{00000000-0010-0000-0200-000004000000}" name="Valor a prazo" dataDxfId="5" dataCellStyle="Moeda"/>
    <tableColumn id="5" xr3:uid="{00000000-0010-0000-0200-000005000000}" name="Parcelas" dataDxfId="4" dataCellStyle="Moeda"/>
    <tableColumn id="6" xr3:uid="{00000000-0010-0000-0200-000006000000}" name="Vr. da Prest." dataDxfId="0">
      <calculatedColumnFormula>Tabela3[[#This Row],[Valor a prazo]]/Tabela3[[#This Row],[Parcelas]]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zoomScale="145" zoomScaleNormal="145" workbookViewId="0">
      <selection activeCell="B9" sqref="B9"/>
    </sheetView>
  </sheetViews>
  <sheetFormatPr defaultRowHeight="15"/>
  <cols>
    <col min="1" max="1" width="12.5703125" customWidth="1"/>
    <col min="2" max="2" width="12.28515625" bestFit="1" customWidth="1"/>
    <col min="3" max="3" width="11.140625" bestFit="1" customWidth="1"/>
    <col min="4" max="4" width="10.42578125" customWidth="1"/>
    <col min="7" max="7" width="9.5703125" bestFit="1" customWidth="1"/>
  </cols>
  <sheetData>
    <row r="1" spans="1:1">
      <c r="A1" s="56" t="s">
        <v>162</v>
      </c>
    </row>
    <row r="2" spans="1:1">
      <c r="A2" s="30" t="s">
        <v>168</v>
      </c>
    </row>
    <row r="3" spans="1:1">
      <c r="A3" s="30" t="s">
        <v>279</v>
      </c>
    </row>
    <row r="4" spans="1:1">
      <c r="A4" s="30"/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9" spans="1:1">
      <c r="A9" t="s">
        <v>166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="130" zoomScaleNormal="130" workbookViewId="0">
      <selection activeCell="G15" sqref="G15"/>
    </sheetView>
  </sheetViews>
  <sheetFormatPr defaultRowHeight="15"/>
  <cols>
    <col min="1" max="1" width="17.7109375" customWidth="1"/>
    <col min="2" max="2" width="22.140625" customWidth="1"/>
    <col min="3" max="3" width="21.5703125" customWidth="1"/>
    <col min="4" max="4" width="19.7109375" customWidth="1"/>
  </cols>
  <sheetData>
    <row r="1" spans="1:4" ht="17.25" customHeight="1">
      <c r="A1" s="256" t="s">
        <v>228</v>
      </c>
      <c r="B1" s="257"/>
      <c r="C1" s="257"/>
      <c r="D1" s="258"/>
    </row>
    <row r="2" spans="1:4">
      <c r="A2" s="57"/>
    </row>
    <row r="3" spans="1:4">
      <c r="A3" s="147" t="s">
        <v>75</v>
      </c>
      <c r="B3" s="147" t="s">
        <v>198</v>
      </c>
      <c r="C3" s="147" t="s">
        <v>199</v>
      </c>
      <c r="D3" s="147" t="s">
        <v>331</v>
      </c>
    </row>
    <row r="4" spans="1:4">
      <c r="A4" s="20" t="s">
        <v>200</v>
      </c>
      <c r="B4" s="58">
        <v>950</v>
      </c>
      <c r="C4" s="58">
        <v>3500</v>
      </c>
      <c r="D4" s="58">
        <f>C4*4%</f>
        <v>140</v>
      </c>
    </row>
    <row r="5" spans="1:4">
      <c r="A5" s="20" t="s">
        <v>201</v>
      </c>
      <c r="B5" s="58">
        <v>800</v>
      </c>
      <c r="C5" s="58">
        <v>5600</v>
      </c>
      <c r="D5" s="58">
        <f t="shared" ref="D5:D8" si="0">C5*4%</f>
        <v>224</v>
      </c>
    </row>
    <row r="6" spans="1:4">
      <c r="A6" s="20" t="s">
        <v>202</v>
      </c>
      <c r="B6" s="58">
        <v>750</v>
      </c>
      <c r="C6" s="58">
        <v>6500</v>
      </c>
      <c r="D6" s="58">
        <f t="shared" si="0"/>
        <v>260</v>
      </c>
    </row>
    <row r="7" spans="1:4">
      <c r="A7" s="20" t="s">
        <v>203</v>
      </c>
      <c r="B7" s="58">
        <v>830</v>
      </c>
      <c r="C7" s="58">
        <v>4200</v>
      </c>
      <c r="D7" s="58">
        <f t="shared" si="0"/>
        <v>168</v>
      </c>
    </row>
    <row r="8" spans="1:4">
      <c r="A8" s="20" t="s">
        <v>136</v>
      </c>
      <c r="B8" s="58">
        <v>855</v>
      </c>
      <c r="C8" s="58">
        <v>2500</v>
      </c>
      <c r="D8" s="58">
        <f t="shared" si="0"/>
        <v>100</v>
      </c>
    </row>
    <row r="10" spans="1:4">
      <c r="A10" s="259" t="s">
        <v>204</v>
      </c>
      <c r="B10" s="259"/>
      <c r="C10" s="259"/>
      <c r="D10" s="259"/>
    </row>
    <row r="11" spans="1:4">
      <c r="A11" s="148" t="s">
        <v>205</v>
      </c>
      <c r="B11" s="149">
        <f>SUM(B4:B8)</f>
        <v>4185</v>
      </c>
      <c r="C11" s="148" t="s">
        <v>206</v>
      </c>
      <c r="D11" s="150">
        <f>MAX(B4:B8)</f>
        <v>950</v>
      </c>
    </row>
    <row r="12" spans="1:4">
      <c r="A12" s="146" t="s">
        <v>207</v>
      </c>
      <c r="B12" s="59">
        <f>SUM(C4:C8)</f>
        <v>22300</v>
      </c>
      <c r="C12" s="146" t="s">
        <v>208</v>
      </c>
      <c r="D12" s="60">
        <f>MIN(B4:B8)</f>
        <v>750</v>
      </c>
    </row>
    <row r="13" spans="1:4">
      <c r="A13" s="146" t="s">
        <v>209</v>
      </c>
      <c r="B13" s="61">
        <f>LARGE(C4:C8,3)</f>
        <v>4200</v>
      </c>
      <c r="C13" s="146" t="s">
        <v>210</v>
      </c>
      <c r="D13" s="60">
        <f>MAX(C4:C8)</f>
        <v>6500</v>
      </c>
    </row>
    <row r="14" spans="1:4">
      <c r="A14" s="146" t="s">
        <v>211</v>
      </c>
      <c r="B14" s="61">
        <f>LARGE(C4:C8,2)</f>
        <v>5600</v>
      </c>
      <c r="C14" s="146" t="s">
        <v>212</v>
      </c>
      <c r="D14" s="60">
        <f>MIN(C4:C8)</f>
        <v>2500</v>
      </c>
    </row>
    <row r="15" spans="1:4">
      <c r="A15" s="146" t="s">
        <v>213</v>
      </c>
      <c r="B15" s="59">
        <f>AVERAGE(B4:B8)</f>
        <v>837</v>
      </c>
      <c r="C15" s="146" t="s">
        <v>214</v>
      </c>
      <c r="D15" s="60">
        <f>SMALL(B4:B8,3)</f>
        <v>830</v>
      </c>
    </row>
    <row r="16" spans="1:4">
      <c r="A16" s="146" t="s">
        <v>215</v>
      </c>
      <c r="B16" s="59">
        <f>AVERAGE(C4:C8)</f>
        <v>4460</v>
      </c>
      <c r="C16" s="146" t="s">
        <v>216</v>
      </c>
      <c r="D16" s="60">
        <f>SMALL(B4:B9,2)</f>
        <v>800</v>
      </c>
    </row>
  </sheetData>
  <mergeCells count="2">
    <mergeCell ref="A1:D1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zoomScale="160" zoomScaleNormal="160" workbookViewId="0">
      <selection sqref="A1:E1"/>
    </sheetView>
  </sheetViews>
  <sheetFormatPr defaultRowHeight="15"/>
  <cols>
    <col min="1" max="1" width="10.85546875" customWidth="1"/>
    <col min="2" max="3" width="11.85546875" bestFit="1" customWidth="1"/>
    <col min="4" max="4" width="14.28515625" customWidth="1"/>
    <col min="5" max="5" width="16.28515625" customWidth="1"/>
  </cols>
  <sheetData>
    <row r="1" spans="1:5" ht="15.75">
      <c r="A1" s="260" t="s">
        <v>217</v>
      </c>
      <c r="B1" s="260"/>
      <c r="C1" s="260"/>
      <c r="D1" s="260"/>
      <c r="E1" s="260"/>
    </row>
    <row r="3" spans="1:5">
      <c r="B3" s="262" t="s">
        <v>124</v>
      </c>
      <c r="C3" s="262"/>
      <c r="D3" s="262"/>
      <c r="E3" s="262"/>
    </row>
    <row r="4" spans="1:5">
      <c r="A4" s="65" t="s">
        <v>218</v>
      </c>
      <c r="B4" s="67" t="s">
        <v>226</v>
      </c>
      <c r="C4" s="67" t="s">
        <v>227</v>
      </c>
      <c r="D4" s="66" t="s">
        <v>13</v>
      </c>
      <c r="E4" s="66" t="s">
        <v>219</v>
      </c>
    </row>
    <row r="5" spans="1:5">
      <c r="A5" s="62" t="s">
        <v>220</v>
      </c>
      <c r="B5" s="63">
        <v>8</v>
      </c>
      <c r="C5" s="63">
        <v>9.5</v>
      </c>
      <c r="D5" s="63"/>
      <c r="E5" s="64"/>
    </row>
    <row r="6" spans="1:5">
      <c r="A6" s="62" t="s">
        <v>221</v>
      </c>
      <c r="B6" s="63">
        <v>9.5</v>
      </c>
      <c r="C6" s="63">
        <v>8</v>
      </c>
      <c r="D6" s="63"/>
      <c r="E6" s="64"/>
    </row>
    <row r="7" spans="1:5">
      <c r="A7" s="62" t="s">
        <v>222</v>
      </c>
      <c r="B7" s="63">
        <v>6</v>
      </c>
      <c r="C7" s="63">
        <v>7.5</v>
      </c>
      <c r="D7" s="63"/>
      <c r="E7" s="64"/>
    </row>
    <row r="8" spans="1:5">
      <c r="A8" s="62" t="s">
        <v>223</v>
      </c>
      <c r="B8" s="63">
        <v>8</v>
      </c>
      <c r="C8" s="63">
        <v>8.5</v>
      </c>
      <c r="D8" s="63"/>
      <c r="E8" s="64"/>
    </row>
    <row r="9" spans="1:5">
      <c r="A9" s="62" t="s">
        <v>224</v>
      </c>
      <c r="B9" s="63">
        <v>8.5</v>
      </c>
      <c r="C9" s="63">
        <v>7.5</v>
      </c>
      <c r="D9" s="63"/>
      <c r="E9" s="64"/>
    </row>
    <row r="10" spans="1:5">
      <c r="A10" s="62" t="s">
        <v>225</v>
      </c>
      <c r="B10" s="63">
        <v>7</v>
      </c>
      <c r="C10" s="63">
        <v>6.5</v>
      </c>
      <c r="D10" s="63"/>
      <c r="E10" s="64"/>
    </row>
    <row r="13" spans="1:5">
      <c r="A13" s="261" t="s">
        <v>350</v>
      </c>
      <c r="B13" s="261"/>
      <c r="C13" s="261"/>
      <c r="D13" s="261"/>
      <c r="E13" s="261"/>
    </row>
    <row r="14" spans="1:5">
      <c r="A14" s="261"/>
      <c r="B14" s="261"/>
      <c r="C14" s="261"/>
      <c r="D14" s="261"/>
      <c r="E14" s="261"/>
    </row>
    <row r="15" spans="1:5" ht="15" customHeight="1"/>
  </sheetData>
  <mergeCells count="3">
    <mergeCell ref="A1:E1"/>
    <mergeCell ref="A13:E14"/>
    <mergeCell ref="B3:E3"/>
  </mergeCells>
  <conditionalFormatting sqref="E5:E10">
    <cfRule type="cellIs" dxfId="3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zoomScale="130" zoomScaleNormal="130" workbookViewId="0">
      <selection sqref="A1:E1"/>
    </sheetView>
  </sheetViews>
  <sheetFormatPr defaultRowHeight="15"/>
  <cols>
    <col min="1" max="1" width="13.5703125" bestFit="1" customWidth="1"/>
    <col min="2" max="2" width="11.7109375" customWidth="1"/>
    <col min="3" max="3" width="15.5703125" customWidth="1"/>
    <col min="4" max="4" width="15.85546875" customWidth="1"/>
    <col min="5" max="5" width="16.140625" customWidth="1"/>
  </cols>
  <sheetData>
    <row r="1" spans="1:5" ht="18.75">
      <c r="A1" s="263" t="s">
        <v>228</v>
      </c>
      <c r="B1" s="263"/>
      <c r="C1" s="263"/>
      <c r="D1" s="263"/>
      <c r="E1" s="263"/>
    </row>
    <row r="3" spans="1:5">
      <c r="A3" s="75" t="s">
        <v>130</v>
      </c>
      <c r="B3" s="75" t="s">
        <v>229</v>
      </c>
      <c r="C3" s="75" t="s">
        <v>76</v>
      </c>
      <c r="D3" s="75" t="s">
        <v>230</v>
      </c>
      <c r="E3" s="75" t="s">
        <v>155</v>
      </c>
    </row>
    <row r="4" spans="1:5">
      <c r="A4" s="68" t="s">
        <v>231</v>
      </c>
      <c r="B4" s="68" t="s">
        <v>232</v>
      </c>
      <c r="C4" s="69">
        <v>450</v>
      </c>
      <c r="D4" s="70" t="s">
        <v>233</v>
      </c>
      <c r="E4" s="71"/>
    </row>
    <row r="5" spans="1:5">
      <c r="A5" s="20" t="s">
        <v>234</v>
      </c>
      <c r="B5" s="20" t="s">
        <v>235</v>
      </c>
      <c r="C5" s="72">
        <v>1850</v>
      </c>
      <c r="D5" s="21" t="s">
        <v>236</v>
      </c>
      <c r="E5" s="73"/>
    </row>
    <row r="6" spans="1:5">
      <c r="A6" s="20" t="s">
        <v>237</v>
      </c>
      <c r="B6" s="20" t="s">
        <v>238</v>
      </c>
      <c r="C6" s="72">
        <v>1050</v>
      </c>
      <c r="D6" s="74" t="s">
        <v>233</v>
      </c>
      <c r="E6" s="73"/>
    </row>
    <row r="7" spans="1:5">
      <c r="A7" s="20" t="s">
        <v>239</v>
      </c>
      <c r="B7" s="20" t="s">
        <v>240</v>
      </c>
      <c r="C7" s="72">
        <v>550</v>
      </c>
      <c r="D7" s="21" t="s">
        <v>236</v>
      </c>
      <c r="E7" s="73"/>
    </row>
    <row r="8" spans="1:5">
      <c r="A8" s="20" t="s">
        <v>351</v>
      </c>
      <c r="B8" s="20" t="s">
        <v>232</v>
      </c>
      <c r="C8" s="151">
        <v>450</v>
      </c>
      <c r="D8" s="74" t="s">
        <v>233</v>
      </c>
      <c r="E8" s="20"/>
    </row>
    <row r="9" spans="1:5">
      <c r="A9" s="20" t="s">
        <v>352</v>
      </c>
      <c r="B9" s="20" t="s">
        <v>240</v>
      </c>
      <c r="C9" s="151">
        <v>550</v>
      </c>
      <c r="D9" s="21" t="s">
        <v>236</v>
      </c>
      <c r="E9" s="135"/>
    </row>
    <row r="10" spans="1:5">
      <c r="A10" s="20" t="s">
        <v>353</v>
      </c>
      <c r="B10" s="20" t="s">
        <v>240</v>
      </c>
      <c r="C10" s="151">
        <v>550</v>
      </c>
      <c r="D10" s="74" t="s">
        <v>233</v>
      </c>
      <c r="E10" s="20"/>
    </row>
    <row r="11" spans="1:5">
      <c r="A11" s="20" t="s">
        <v>354</v>
      </c>
      <c r="B11" s="20" t="s">
        <v>240</v>
      </c>
      <c r="C11" s="151">
        <v>550</v>
      </c>
      <c r="D11" s="21" t="s">
        <v>236</v>
      </c>
      <c r="E11" s="20"/>
    </row>
    <row r="12" spans="1:5">
      <c r="A12" s="20" t="s">
        <v>355</v>
      </c>
      <c r="B12" s="20" t="s">
        <v>238</v>
      </c>
      <c r="C12" s="151">
        <v>1050</v>
      </c>
      <c r="D12" s="21" t="s">
        <v>236</v>
      </c>
      <c r="E12" s="20"/>
    </row>
    <row r="15" spans="1:5">
      <c r="A15" s="264" t="s">
        <v>241</v>
      </c>
      <c r="B15" s="264"/>
      <c r="C15" s="264"/>
      <c r="D15" s="265">
        <v>50</v>
      </c>
    </row>
    <row r="16" spans="1:5">
      <c r="A16" s="264"/>
      <c r="B16" s="264"/>
      <c r="C16" s="264"/>
      <c r="D16" s="265"/>
    </row>
  </sheetData>
  <mergeCells count="3">
    <mergeCell ref="A1:E1"/>
    <mergeCell ref="A15:C16"/>
    <mergeCell ref="D15:D16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zoomScale="145" zoomScaleNormal="145" workbookViewId="0">
      <selection sqref="A1:D1"/>
    </sheetView>
  </sheetViews>
  <sheetFormatPr defaultRowHeight="15"/>
  <cols>
    <col min="1" max="1" width="13.5703125" bestFit="1" customWidth="1"/>
    <col min="2" max="2" width="12" customWidth="1"/>
    <col min="3" max="3" width="15.85546875" customWidth="1"/>
    <col min="4" max="4" width="28.28515625" customWidth="1"/>
  </cols>
  <sheetData>
    <row r="1" spans="1:4" ht="15.75">
      <c r="A1" s="266" t="s">
        <v>228</v>
      </c>
      <c r="B1" s="266"/>
      <c r="C1" s="266"/>
      <c r="D1" s="266"/>
    </row>
    <row r="3" spans="1:4" ht="18" customHeight="1">
      <c r="A3" s="76" t="s">
        <v>130</v>
      </c>
      <c r="B3" s="76" t="s">
        <v>229</v>
      </c>
      <c r="C3" s="76" t="s">
        <v>76</v>
      </c>
      <c r="D3" s="76" t="s">
        <v>155</v>
      </c>
    </row>
    <row r="4" spans="1:4">
      <c r="A4" s="77" t="s">
        <v>231</v>
      </c>
      <c r="B4" s="77" t="s">
        <v>242</v>
      </c>
      <c r="C4" s="78">
        <v>450</v>
      </c>
      <c r="D4" s="78"/>
    </row>
    <row r="5" spans="1:4">
      <c r="A5" s="77" t="s">
        <v>243</v>
      </c>
      <c r="B5" s="77" t="s">
        <v>235</v>
      </c>
      <c r="C5" s="78">
        <v>1850</v>
      </c>
      <c r="D5" s="78"/>
    </row>
    <row r="6" spans="1:4">
      <c r="A6" s="77" t="s">
        <v>237</v>
      </c>
      <c r="B6" s="77" t="s">
        <v>238</v>
      </c>
      <c r="C6" s="78">
        <v>1050</v>
      </c>
      <c r="D6" s="78"/>
    </row>
    <row r="7" spans="1:4">
      <c r="A7" s="77" t="s">
        <v>239</v>
      </c>
      <c r="B7" s="77" t="s">
        <v>240</v>
      </c>
      <c r="C7" s="78">
        <v>550</v>
      </c>
      <c r="D7" s="78"/>
    </row>
    <row r="9" spans="1:4">
      <c r="A9" s="76" t="s">
        <v>244</v>
      </c>
      <c r="B9" s="79">
        <v>28</v>
      </c>
    </row>
    <row r="11" spans="1:4">
      <c r="A11" s="267" t="s">
        <v>245</v>
      </c>
      <c r="B11" s="267"/>
      <c r="C11" s="267"/>
      <c r="D11" s="267"/>
    </row>
    <row r="12" spans="1:4">
      <c r="A12" s="267"/>
      <c r="B12" s="267"/>
      <c r="C12" s="267"/>
      <c r="D12" s="267"/>
    </row>
  </sheetData>
  <mergeCells count="2">
    <mergeCell ref="A1:D1"/>
    <mergeCell ref="A11:D12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7"/>
  <sheetViews>
    <sheetView workbookViewId="0">
      <selection sqref="A1:E1"/>
    </sheetView>
  </sheetViews>
  <sheetFormatPr defaultColWidth="10.5703125" defaultRowHeight="15"/>
  <cols>
    <col min="1" max="1" width="11.42578125" customWidth="1"/>
    <col min="2" max="2" width="17.5703125" customWidth="1"/>
    <col min="3" max="3" width="11.5703125" customWidth="1"/>
    <col min="4" max="4" width="15.140625" customWidth="1"/>
    <col min="5" max="5" width="10.5703125" customWidth="1"/>
    <col min="6" max="6" width="10.7109375" customWidth="1"/>
    <col min="7" max="8" width="7.7109375" customWidth="1"/>
    <col min="9" max="9" width="10.28515625" customWidth="1"/>
    <col min="10" max="10" width="12" customWidth="1"/>
    <col min="11" max="11" width="9.5703125" customWidth="1"/>
    <col min="12" max="12" width="10.28515625" customWidth="1"/>
    <col min="13" max="13" width="14.140625" customWidth="1"/>
    <col min="14" max="14" width="8.42578125" customWidth="1"/>
    <col min="15" max="15" width="9.28515625" customWidth="1"/>
    <col min="16" max="16" width="8.140625" customWidth="1"/>
    <col min="17" max="17" width="10.5703125" customWidth="1"/>
    <col min="18" max="18" width="10.28515625" customWidth="1"/>
    <col min="19" max="251" width="8.85546875" customWidth="1"/>
    <col min="252" max="252" width="11.42578125" customWidth="1"/>
    <col min="253" max="253" width="17.5703125" customWidth="1"/>
    <col min="254" max="254" width="11.5703125" customWidth="1"/>
    <col min="255" max="255" width="13.28515625" bestFit="1" customWidth="1"/>
  </cols>
  <sheetData>
    <row r="1" spans="1:19" ht="21" customHeight="1">
      <c r="A1" s="268" t="s">
        <v>145</v>
      </c>
      <c r="B1" s="268"/>
      <c r="C1" s="268"/>
      <c r="D1" s="268"/>
      <c r="E1" s="268"/>
    </row>
    <row r="2" spans="1:19">
      <c r="A2" s="269" t="s">
        <v>146</v>
      </c>
      <c r="B2" s="269"/>
      <c r="C2" s="269"/>
      <c r="D2" s="269"/>
      <c r="E2" s="269"/>
    </row>
    <row r="3" spans="1:19" ht="15.75">
      <c r="A3" s="270" t="s">
        <v>327</v>
      </c>
      <c r="B3" s="270"/>
      <c r="C3" s="6"/>
      <c r="D3" s="6"/>
      <c r="E3" s="6"/>
    </row>
    <row r="4" spans="1:19">
      <c r="A4" s="21" t="s">
        <v>90</v>
      </c>
      <c r="B4" s="135">
        <v>850</v>
      </c>
      <c r="C4" s="6"/>
      <c r="D4" s="6"/>
      <c r="E4" s="6"/>
    </row>
    <row r="5" spans="1:19">
      <c r="A5" s="21" t="s">
        <v>92</v>
      </c>
      <c r="B5" s="135">
        <v>1300</v>
      </c>
      <c r="C5" s="6"/>
      <c r="D5" s="6"/>
      <c r="E5" s="6"/>
    </row>
    <row r="6" spans="1:19">
      <c r="A6" s="21" t="s">
        <v>96</v>
      </c>
      <c r="B6" s="135">
        <v>8000</v>
      </c>
      <c r="C6" s="6"/>
      <c r="D6" s="6"/>
      <c r="E6" s="6"/>
    </row>
    <row r="7" spans="1:19">
      <c r="A7" s="20" t="s">
        <v>99</v>
      </c>
      <c r="B7" s="135">
        <v>2500</v>
      </c>
      <c r="C7" s="6"/>
      <c r="D7" s="6"/>
      <c r="E7" s="6"/>
    </row>
    <row r="8" spans="1:19">
      <c r="A8" s="20" t="s">
        <v>103</v>
      </c>
      <c r="B8" s="135">
        <v>12000</v>
      </c>
      <c r="C8" s="6"/>
      <c r="D8" s="6"/>
      <c r="E8" s="6"/>
    </row>
    <row r="9" spans="1:19">
      <c r="A9" s="4"/>
    </row>
    <row r="10" spans="1:19">
      <c r="A10" t="s">
        <v>147</v>
      </c>
    </row>
    <row r="11" spans="1:19" ht="36" customHeight="1">
      <c r="A11" s="136" t="s">
        <v>44</v>
      </c>
      <c r="B11" s="137" t="s">
        <v>75</v>
      </c>
      <c r="C11" s="137" t="s">
        <v>88</v>
      </c>
      <c r="D11" s="137" t="s">
        <v>148</v>
      </c>
      <c r="E11" s="137" t="s">
        <v>104</v>
      </c>
      <c r="F11" s="137" t="s">
        <v>125</v>
      </c>
      <c r="G11" s="137" t="s">
        <v>149</v>
      </c>
      <c r="H11" s="137" t="s">
        <v>150</v>
      </c>
      <c r="I11" s="137" t="s">
        <v>151</v>
      </c>
      <c r="J11" s="137" t="s">
        <v>156</v>
      </c>
      <c r="K11" s="137" t="s">
        <v>152</v>
      </c>
      <c r="L11" s="137" t="s">
        <v>328</v>
      </c>
      <c r="M11" s="137" t="s">
        <v>157</v>
      </c>
      <c r="N11" s="137" t="s">
        <v>329</v>
      </c>
      <c r="O11" s="137" t="s">
        <v>158</v>
      </c>
      <c r="P11" s="137" t="s">
        <v>330</v>
      </c>
      <c r="Q11" s="137" t="s">
        <v>153</v>
      </c>
      <c r="R11" s="137" t="s">
        <v>154</v>
      </c>
      <c r="S11" s="137" t="s">
        <v>155</v>
      </c>
    </row>
    <row r="12" spans="1:19">
      <c r="A12" s="20">
        <v>1254</v>
      </c>
      <c r="B12" s="20" t="s">
        <v>89</v>
      </c>
      <c r="C12" s="20" t="s">
        <v>90</v>
      </c>
      <c r="D12" s="135"/>
      <c r="E12" s="20" t="s">
        <v>105</v>
      </c>
      <c r="F12" s="20">
        <v>1</v>
      </c>
      <c r="G12" s="20"/>
      <c r="H12" s="20"/>
      <c r="I12" s="20"/>
      <c r="J12" s="20"/>
      <c r="K12" s="20">
        <v>0</v>
      </c>
      <c r="L12" s="20"/>
      <c r="M12" s="20"/>
      <c r="N12" s="20"/>
      <c r="O12" s="20"/>
      <c r="P12" s="20"/>
      <c r="Q12" s="20"/>
      <c r="R12" s="20"/>
      <c r="S12" s="20"/>
    </row>
    <row r="13" spans="1:19">
      <c r="A13" s="20">
        <v>2365</v>
      </c>
      <c r="B13" s="20" t="s">
        <v>91</v>
      </c>
      <c r="C13" s="20" t="s">
        <v>92</v>
      </c>
      <c r="D13" s="135"/>
      <c r="E13" s="20" t="s">
        <v>106</v>
      </c>
      <c r="F13" s="20">
        <v>0</v>
      </c>
      <c r="G13" s="20"/>
      <c r="H13" s="20"/>
      <c r="I13" s="20"/>
      <c r="J13" s="20"/>
      <c r="K13" s="20">
        <v>0</v>
      </c>
      <c r="L13" s="20"/>
      <c r="M13" s="20"/>
      <c r="N13" s="20"/>
      <c r="O13" s="20"/>
      <c r="P13" s="20"/>
      <c r="Q13" s="20"/>
      <c r="R13" s="20"/>
      <c r="S13" s="20"/>
    </row>
    <row r="14" spans="1:19">
      <c r="A14" s="20">
        <v>2544</v>
      </c>
      <c r="B14" s="20" t="s">
        <v>93</v>
      </c>
      <c r="C14" s="20" t="s">
        <v>90</v>
      </c>
      <c r="D14" s="135"/>
      <c r="E14" s="20" t="s">
        <v>106</v>
      </c>
      <c r="F14" s="20">
        <v>0</v>
      </c>
      <c r="G14" s="20"/>
      <c r="H14" s="20"/>
      <c r="I14" s="20"/>
      <c r="J14" s="20"/>
      <c r="K14" s="20">
        <v>1</v>
      </c>
      <c r="L14" s="20"/>
      <c r="M14" s="20"/>
      <c r="N14" s="20"/>
      <c r="O14" s="20"/>
      <c r="P14" s="20"/>
      <c r="Q14" s="20"/>
      <c r="R14" s="20"/>
      <c r="S14" s="20"/>
    </row>
    <row r="15" spans="1:19">
      <c r="A15" s="20">
        <v>2598</v>
      </c>
      <c r="B15" s="20" t="s">
        <v>94</v>
      </c>
      <c r="C15" s="20" t="s">
        <v>92</v>
      </c>
      <c r="D15" s="135"/>
      <c r="E15" s="20" t="s">
        <v>106</v>
      </c>
      <c r="F15" s="20">
        <v>2</v>
      </c>
      <c r="G15" s="20"/>
      <c r="H15" s="20"/>
      <c r="I15" s="20"/>
      <c r="J15" s="20"/>
      <c r="K15" s="20">
        <v>2</v>
      </c>
      <c r="L15" s="20"/>
      <c r="M15" s="20"/>
      <c r="N15" s="20"/>
      <c r="O15" s="20"/>
      <c r="P15" s="20"/>
      <c r="Q15" s="20"/>
      <c r="R15" s="20"/>
      <c r="S15" s="20"/>
    </row>
    <row r="16" spans="1:19">
      <c r="A16" s="20">
        <v>2354</v>
      </c>
      <c r="B16" s="20" t="s">
        <v>95</v>
      </c>
      <c r="C16" s="20" t="s">
        <v>96</v>
      </c>
      <c r="D16" s="135"/>
      <c r="E16" s="20" t="s">
        <v>105</v>
      </c>
      <c r="F16" s="20">
        <v>0</v>
      </c>
      <c r="G16" s="20"/>
      <c r="H16" s="20"/>
      <c r="I16" s="20"/>
      <c r="J16" s="20"/>
      <c r="K16" s="20">
        <v>0</v>
      </c>
      <c r="L16" s="20"/>
      <c r="M16" s="20"/>
      <c r="N16" s="20"/>
      <c r="O16" s="20"/>
      <c r="P16" s="20"/>
      <c r="Q16" s="20"/>
      <c r="R16" s="20"/>
      <c r="S16" s="20"/>
    </row>
    <row r="17" spans="1:19">
      <c r="A17" s="20">
        <v>2365</v>
      </c>
      <c r="B17" s="20" t="s">
        <v>97</v>
      </c>
      <c r="C17" s="20" t="s">
        <v>92</v>
      </c>
      <c r="D17" s="135"/>
      <c r="E17" s="20" t="s">
        <v>105</v>
      </c>
      <c r="F17" s="20">
        <v>0</v>
      </c>
      <c r="G17" s="20"/>
      <c r="H17" s="20"/>
      <c r="I17" s="20"/>
      <c r="J17" s="20"/>
      <c r="K17" s="20">
        <v>0</v>
      </c>
      <c r="L17" s="20"/>
      <c r="M17" s="20"/>
      <c r="N17" s="20"/>
      <c r="O17" s="20"/>
      <c r="P17" s="20"/>
      <c r="Q17" s="20"/>
      <c r="R17" s="20"/>
      <c r="S17" s="20"/>
    </row>
    <row r="18" spans="1:19">
      <c r="A18" s="20">
        <v>2455</v>
      </c>
      <c r="B18" s="20" t="s">
        <v>98</v>
      </c>
      <c r="C18" s="20" t="s">
        <v>99</v>
      </c>
      <c r="D18" s="135"/>
      <c r="E18" s="20" t="s">
        <v>105</v>
      </c>
      <c r="F18" s="20">
        <v>1</v>
      </c>
      <c r="G18" s="20"/>
      <c r="H18" s="20"/>
      <c r="I18" s="20"/>
      <c r="J18" s="20"/>
      <c r="K18" s="20">
        <v>3</v>
      </c>
      <c r="L18" s="20"/>
      <c r="M18" s="20"/>
      <c r="N18" s="20"/>
      <c r="O18" s="20"/>
      <c r="P18" s="20"/>
      <c r="Q18" s="20"/>
      <c r="R18" s="20"/>
      <c r="S18" s="20"/>
    </row>
    <row r="19" spans="1:19">
      <c r="A19" s="20">
        <v>2112</v>
      </c>
      <c r="B19" s="20" t="s">
        <v>100</v>
      </c>
      <c r="C19" s="20" t="s">
        <v>99</v>
      </c>
      <c r="D19" s="135"/>
      <c r="E19" s="20" t="s">
        <v>106</v>
      </c>
      <c r="F19" s="20">
        <v>0</v>
      </c>
      <c r="G19" s="20"/>
      <c r="H19" s="20"/>
      <c r="I19" s="20"/>
      <c r="J19" s="20"/>
      <c r="K19" s="20">
        <v>4</v>
      </c>
      <c r="L19" s="20"/>
      <c r="M19" s="20"/>
      <c r="N19" s="20"/>
      <c r="O19" s="20"/>
      <c r="P19" s="20"/>
      <c r="Q19" s="20"/>
      <c r="R19" s="20"/>
      <c r="S19" s="20"/>
    </row>
    <row r="20" spans="1:19">
      <c r="A20" s="20">
        <v>2633</v>
      </c>
      <c r="B20" s="20" t="s">
        <v>101</v>
      </c>
      <c r="C20" s="20" t="s">
        <v>96</v>
      </c>
      <c r="D20" s="135"/>
      <c r="E20" s="20" t="s">
        <v>106</v>
      </c>
      <c r="F20" s="20">
        <v>1</v>
      </c>
      <c r="G20" s="20"/>
      <c r="H20" s="20"/>
      <c r="I20" s="20"/>
      <c r="J20" s="20"/>
      <c r="K20" s="20">
        <v>1</v>
      </c>
      <c r="L20" s="20"/>
      <c r="M20" s="20"/>
      <c r="N20" s="20"/>
      <c r="O20" s="20"/>
      <c r="P20" s="20"/>
      <c r="Q20" s="20"/>
      <c r="R20" s="20"/>
      <c r="S20" s="20"/>
    </row>
    <row r="21" spans="1:19">
      <c r="A21" s="20">
        <v>3322</v>
      </c>
      <c r="B21" s="20" t="s">
        <v>102</v>
      </c>
      <c r="C21" s="20" t="s">
        <v>103</v>
      </c>
      <c r="D21" s="135"/>
      <c r="E21" s="20" t="s">
        <v>106</v>
      </c>
      <c r="F21" s="20">
        <v>0</v>
      </c>
      <c r="G21" s="20"/>
      <c r="H21" s="20"/>
      <c r="I21" s="20"/>
      <c r="J21" s="20"/>
      <c r="K21" s="20">
        <v>5</v>
      </c>
      <c r="L21" s="20"/>
      <c r="M21" s="20"/>
      <c r="N21" s="20"/>
      <c r="O21" s="20"/>
      <c r="P21" s="20"/>
      <c r="Q21" s="20"/>
      <c r="R21" s="20"/>
      <c r="S21" s="20"/>
    </row>
    <row r="24" spans="1:19">
      <c r="A24" s="22"/>
    </row>
    <row r="25" spans="1:19">
      <c r="A25" s="23"/>
    </row>
    <row r="26" spans="1:19">
      <c r="A26" s="22"/>
    </row>
    <row r="27" spans="1:19">
      <c r="A27" s="23"/>
    </row>
  </sheetData>
  <mergeCells count="3">
    <mergeCell ref="A1:E1"/>
    <mergeCell ref="A2:E2"/>
    <mergeCell ref="A3:B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5"/>
  <sheetViews>
    <sheetView zoomScale="115" zoomScaleNormal="115" workbookViewId="0">
      <selection sqref="A1:C1"/>
    </sheetView>
  </sheetViews>
  <sheetFormatPr defaultRowHeight="15"/>
  <cols>
    <col min="1" max="1" width="9" style="6" customWidth="1"/>
    <col min="2" max="2" width="22.140625" style="13" bestFit="1" customWidth="1"/>
    <col min="3" max="3" width="14.5703125" customWidth="1"/>
    <col min="6" max="6" width="11.42578125" customWidth="1"/>
    <col min="7" max="7" width="13.5703125" bestFit="1" customWidth="1"/>
  </cols>
  <sheetData>
    <row r="1" spans="1:7" ht="18">
      <c r="A1" s="271" t="s">
        <v>246</v>
      </c>
      <c r="B1" s="271"/>
      <c r="C1" s="271"/>
    </row>
    <row r="2" spans="1:7">
      <c r="C2" s="6"/>
      <c r="F2" s="272" t="s">
        <v>271</v>
      </c>
      <c r="G2" s="272"/>
    </row>
    <row r="3" spans="1:7" ht="18.75" customHeight="1">
      <c r="A3" s="86" t="s">
        <v>44</v>
      </c>
      <c r="B3" s="86" t="s">
        <v>247</v>
      </c>
      <c r="C3" s="86" t="s">
        <v>126</v>
      </c>
      <c r="F3" s="87" t="s">
        <v>44</v>
      </c>
      <c r="G3" s="87" t="s">
        <v>251</v>
      </c>
    </row>
    <row r="4" spans="1:7">
      <c r="A4" s="80">
        <v>3</v>
      </c>
      <c r="B4" s="81" t="s">
        <v>248</v>
      </c>
      <c r="C4" s="82"/>
      <c r="F4" s="80">
        <v>1</v>
      </c>
      <c r="G4" s="83">
        <v>1.5</v>
      </c>
    </row>
    <row r="5" spans="1:7">
      <c r="A5" s="80">
        <v>3</v>
      </c>
      <c r="B5" s="81" t="s">
        <v>249</v>
      </c>
      <c r="C5" s="82"/>
      <c r="F5" s="80">
        <v>2</v>
      </c>
      <c r="G5" s="83">
        <v>2</v>
      </c>
    </row>
    <row r="6" spans="1:7">
      <c r="A6" s="80">
        <v>1</v>
      </c>
      <c r="B6" s="81" t="s">
        <v>250</v>
      </c>
      <c r="C6" s="82"/>
      <c r="F6" s="80">
        <v>3</v>
      </c>
      <c r="G6" s="83">
        <v>3</v>
      </c>
    </row>
    <row r="7" spans="1:7">
      <c r="A7" s="80">
        <v>2</v>
      </c>
      <c r="B7" s="81" t="s">
        <v>252</v>
      </c>
      <c r="C7" s="82"/>
    </row>
    <row r="8" spans="1:7">
      <c r="A8" s="21">
        <v>2</v>
      </c>
      <c r="B8" s="85" t="s">
        <v>253</v>
      </c>
      <c r="C8" s="21"/>
    </row>
    <row r="9" spans="1:7">
      <c r="A9" s="21">
        <v>3</v>
      </c>
      <c r="B9" s="85" t="s">
        <v>254</v>
      </c>
      <c r="C9" s="20"/>
    </row>
    <row r="10" spans="1:7">
      <c r="A10" s="21">
        <v>2</v>
      </c>
      <c r="B10" s="85" t="s">
        <v>255</v>
      </c>
      <c r="C10" s="84"/>
    </row>
    <row r="11" spans="1:7">
      <c r="A11" s="21">
        <v>1</v>
      </c>
      <c r="B11" s="85" t="s">
        <v>256</v>
      </c>
      <c r="C11" s="20"/>
    </row>
    <row r="12" spans="1:7">
      <c r="A12" s="21">
        <v>3</v>
      </c>
      <c r="B12" s="85" t="s">
        <v>257</v>
      </c>
      <c r="C12" s="20"/>
    </row>
    <row r="13" spans="1:7">
      <c r="A13" s="21">
        <v>3</v>
      </c>
      <c r="B13" s="85" t="s">
        <v>258</v>
      </c>
      <c r="C13" s="20"/>
    </row>
    <row r="14" spans="1:7">
      <c r="A14" s="21">
        <v>3</v>
      </c>
      <c r="B14" s="85" t="s">
        <v>259</v>
      </c>
      <c r="C14" s="20"/>
    </row>
    <row r="15" spans="1:7">
      <c r="A15" s="21">
        <v>2</v>
      </c>
      <c r="B15" s="85" t="s">
        <v>260</v>
      </c>
      <c r="C15" s="20"/>
    </row>
    <row r="16" spans="1:7">
      <c r="A16" s="21">
        <v>1</v>
      </c>
      <c r="B16" s="85" t="s">
        <v>261</v>
      </c>
      <c r="C16" s="20"/>
    </row>
    <row r="17" spans="1:3">
      <c r="A17" s="21">
        <v>2</v>
      </c>
      <c r="B17" s="85" t="s">
        <v>262</v>
      </c>
      <c r="C17" s="20"/>
    </row>
    <row r="18" spans="1:3">
      <c r="A18" s="21">
        <v>1</v>
      </c>
      <c r="B18" s="85" t="s">
        <v>263</v>
      </c>
      <c r="C18" s="20"/>
    </row>
    <row r="19" spans="1:3">
      <c r="A19" s="21">
        <v>2</v>
      </c>
      <c r="B19" s="85" t="s">
        <v>264</v>
      </c>
      <c r="C19" s="20"/>
    </row>
    <row r="20" spans="1:3">
      <c r="A20" s="21">
        <v>1</v>
      </c>
      <c r="B20" s="85" t="s">
        <v>265</v>
      </c>
      <c r="C20" s="20"/>
    </row>
    <row r="21" spans="1:3">
      <c r="A21" s="21">
        <v>2</v>
      </c>
      <c r="B21" s="85" t="s">
        <v>266</v>
      </c>
      <c r="C21" s="20"/>
    </row>
    <row r="22" spans="1:3">
      <c r="A22" s="21">
        <v>1</v>
      </c>
      <c r="B22" s="85" t="s">
        <v>267</v>
      </c>
      <c r="C22" s="20"/>
    </row>
    <row r="23" spans="1:3">
      <c r="A23" s="21">
        <v>3</v>
      </c>
      <c r="B23" s="85" t="s">
        <v>268</v>
      </c>
      <c r="C23" s="20"/>
    </row>
    <row r="24" spans="1:3">
      <c r="A24" s="21">
        <v>1</v>
      </c>
      <c r="B24" t="s">
        <v>269</v>
      </c>
      <c r="C24" s="20"/>
    </row>
    <row r="25" spans="1:3">
      <c r="A25" s="21">
        <v>2</v>
      </c>
      <c r="B25" s="85" t="s">
        <v>270</v>
      </c>
      <c r="C25" s="20"/>
    </row>
  </sheetData>
  <mergeCells count="2">
    <mergeCell ref="A1:C1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6"/>
  <sheetViews>
    <sheetView workbookViewId="0"/>
  </sheetViews>
  <sheetFormatPr defaultRowHeight="15"/>
  <cols>
    <col min="1" max="1" width="19.7109375" bestFit="1" customWidth="1"/>
    <col min="2" max="2" width="18.5703125" bestFit="1" customWidth="1"/>
    <col min="3" max="3" width="16" bestFit="1" customWidth="1"/>
    <col min="7" max="7" width="11" customWidth="1"/>
    <col min="8" max="8" width="13.5703125" customWidth="1"/>
  </cols>
  <sheetData>
    <row r="1" spans="1:8">
      <c r="A1" s="132"/>
      <c r="B1" s="132"/>
      <c r="C1" s="132"/>
      <c r="D1" s="132"/>
      <c r="E1" s="132"/>
      <c r="F1" s="128"/>
      <c r="G1" s="128"/>
      <c r="H1" s="128"/>
    </row>
    <row r="2" spans="1:8" ht="15.75">
      <c r="A2" s="274" t="s">
        <v>315</v>
      </c>
      <c r="B2" s="274"/>
      <c r="C2" s="274"/>
      <c r="D2" s="274"/>
      <c r="E2" s="133"/>
      <c r="F2" s="128"/>
      <c r="G2" s="273" t="s">
        <v>316</v>
      </c>
      <c r="H2" s="273"/>
    </row>
    <row r="3" spans="1:8">
      <c r="A3" s="130"/>
      <c r="B3" s="130"/>
      <c r="C3" s="130"/>
      <c r="D3" s="130"/>
      <c r="E3" s="132"/>
      <c r="F3" s="128"/>
      <c r="G3" s="129" t="s">
        <v>44</v>
      </c>
      <c r="H3" s="129" t="s">
        <v>113</v>
      </c>
    </row>
    <row r="4" spans="1:8">
      <c r="A4" s="129" t="s">
        <v>129</v>
      </c>
      <c r="B4" s="129" t="s">
        <v>317</v>
      </c>
      <c r="C4" s="129" t="s">
        <v>318</v>
      </c>
      <c r="D4" s="129" t="s">
        <v>319</v>
      </c>
      <c r="E4" s="134"/>
      <c r="F4" s="128"/>
      <c r="G4" s="130">
        <v>1001</v>
      </c>
      <c r="H4" s="131" t="s">
        <v>320</v>
      </c>
    </row>
    <row r="5" spans="1:8">
      <c r="A5" s="130">
        <v>1003</v>
      </c>
      <c r="B5" s="130"/>
      <c r="C5" s="130">
        <v>2002</v>
      </c>
      <c r="D5" s="130"/>
      <c r="E5" s="132"/>
      <c r="F5" s="128"/>
      <c r="G5" s="130">
        <v>1002</v>
      </c>
      <c r="H5" s="131" t="s">
        <v>321</v>
      </c>
    </row>
    <row r="6" spans="1:8">
      <c r="A6" s="130">
        <v>1001</v>
      </c>
      <c r="B6" s="130"/>
      <c r="C6" s="130">
        <v>2002</v>
      </c>
      <c r="D6" s="130"/>
      <c r="E6" s="132"/>
      <c r="F6" s="128"/>
      <c r="G6" s="130">
        <v>1003</v>
      </c>
      <c r="H6" s="131" t="s">
        <v>322</v>
      </c>
    </row>
    <row r="7" spans="1:8">
      <c r="A7" s="130">
        <v>1003</v>
      </c>
      <c r="B7" s="130"/>
      <c r="C7" s="130">
        <v>2008</v>
      </c>
      <c r="D7" s="130"/>
      <c r="E7" s="132"/>
      <c r="F7" s="128"/>
      <c r="G7" s="132"/>
      <c r="H7" s="132"/>
    </row>
    <row r="8" spans="1:8">
      <c r="A8" s="130">
        <v>1002</v>
      </c>
      <c r="B8" s="130"/>
      <c r="C8" s="130">
        <v>2002</v>
      </c>
      <c r="D8" s="130"/>
      <c r="E8" s="132"/>
      <c r="F8" s="128"/>
      <c r="G8" s="132"/>
      <c r="H8" s="132"/>
    </row>
    <row r="9" spans="1:8">
      <c r="A9" s="130">
        <v>1001</v>
      </c>
      <c r="B9" s="130"/>
      <c r="C9" s="130">
        <v>2005</v>
      </c>
      <c r="D9" s="130"/>
      <c r="E9" s="132"/>
      <c r="F9" s="128"/>
      <c r="G9" s="132"/>
      <c r="H9" s="132"/>
    </row>
    <row r="10" spans="1:8">
      <c r="A10" s="130">
        <v>1003</v>
      </c>
      <c r="B10" s="130"/>
      <c r="C10" s="130">
        <v>2005</v>
      </c>
      <c r="D10" s="130"/>
      <c r="E10" s="128"/>
      <c r="F10" s="128"/>
      <c r="G10" s="132"/>
      <c r="H10" s="132"/>
    </row>
    <row r="11" spans="1:8">
      <c r="A11" s="130">
        <v>1001</v>
      </c>
      <c r="B11" s="130"/>
      <c r="C11" s="130">
        <v>2002</v>
      </c>
      <c r="D11" s="130"/>
      <c r="E11" s="128"/>
      <c r="F11" s="128"/>
      <c r="G11" s="273" t="s">
        <v>323</v>
      </c>
      <c r="H11" s="273"/>
    </row>
    <row r="12" spans="1:8">
      <c r="A12" s="130">
        <v>1002</v>
      </c>
      <c r="B12" s="130"/>
      <c r="C12" s="130">
        <v>2005</v>
      </c>
      <c r="D12" s="130"/>
      <c r="E12" s="128"/>
      <c r="F12" s="128"/>
      <c r="G12" s="129" t="s">
        <v>44</v>
      </c>
      <c r="H12" s="129" t="s">
        <v>319</v>
      </c>
    </row>
    <row r="13" spans="1:8">
      <c r="A13" s="130">
        <v>1003</v>
      </c>
      <c r="B13" s="130"/>
      <c r="C13" s="130">
        <v>2008</v>
      </c>
      <c r="D13" s="130"/>
      <c r="E13" s="128"/>
      <c r="F13" s="128"/>
      <c r="G13" s="130">
        <v>2002</v>
      </c>
      <c r="H13" s="131" t="s">
        <v>324</v>
      </c>
    </row>
    <row r="14" spans="1:8">
      <c r="A14" s="130">
        <v>1002</v>
      </c>
      <c r="B14" s="130"/>
      <c r="C14" s="130">
        <v>2005</v>
      </c>
      <c r="D14" s="130"/>
      <c r="E14" s="128"/>
      <c r="F14" s="128"/>
      <c r="G14" s="130">
        <v>2005</v>
      </c>
      <c r="H14" s="131" t="s">
        <v>325</v>
      </c>
    </row>
    <row r="15" spans="1:8">
      <c r="A15" s="130">
        <v>1003</v>
      </c>
      <c r="B15" s="130"/>
      <c r="C15" s="130">
        <v>2005</v>
      </c>
      <c r="D15" s="130"/>
      <c r="E15" s="128"/>
      <c r="F15" s="128"/>
      <c r="G15" s="130">
        <v>2008</v>
      </c>
      <c r="H15" s="131" t="s">
        <v>326</v>
      </c>
    </row>
    <row r="16" spans="1:8">
      <c r="A16" s="130">
        <v>1003</v>
      </c>
      <c r="B16" s="130"/>
      <c r="C16" s="130">
        <v>2002</v>
      </c>
      <c r="D16" s="130"/>
      <c r="E16" s="128"/>
      <c r="F16" s="128"/>
      <c r="G16" s="128"/>
      <c r="H16" s="128"/>
    </row>
    <row r="17" spans="1:4">
      <c r="A17" s="130">
        <v>1001</v>
      </c>
      <c r="B17" s="130"/>
      <c r="C17" s="130">
        <v>2002</v>
      </c>
      <c r="D17" s="130"/>
    </row>
    <row r="18" spans="1:4">
      <c r="A18" s="130">
        <v>1003</v>
      </c>
      <c r="B18" s="130"/>
      <c r="C18" s="130">
        <v>2005</v>
      </c>
      <c r="D18" s="130"/>
    </row>
    <row r="19" spans="1:4">
      <c r="A19" s="130">
        <v>1003</v>
      </c>
      <c r="B19" s="130"/>
      <c r="C19" s="130">
        <v>2002</v>
      </c>
      <c r="D19" s="130"/>
    </row>
    <row r="20" spans="1:4">
      <c r="A20" s="130">
        <v>1001</v>
      </c>
      <c r="B20" s="130"/>
      <c r="C20" s="130">
        <v>2002</v>
      </c>
      <c r="D20" s="130"/>
    </row>
    <row r="21" spans="1:4">
      <c r="A21" s="130">
        <v>1002</v>
      </c>
      <c r="B21" s="130"/>
      <c r="C21" s="130">
        <v>2005</v>
      </c>
      <c r="D21" s="130"/>
    </row>
    <row r="22" spans="1:4">
      <c r="A22" s="130">
        <v>1002</v>
      </c>
      <c r="B22" s="130"/>
      <c r="C22" s="130">
        <v>2008</v>
      </c>
      <c r="D22" s="130"/>
    </row>
    <row r="23" spans="1:4">
      <c r="A23" s="130">
        <v>1001</v>
      </c>
      <c r="B23" s="130"/>
      <c r="C23" s="130">
        <v>2002</v>
      </c>
      <c r="D23" s="130"/>
    </row>
    <row r="24" spans="1:4">
      <c r="A24" s="130">
        <v>1003</v>
      </c>
      <c r="B24" s="130"/>
      <c r="C24" s="130">
        <v>2005</v>
      </c>
      <c r="D24" s="130"/>
    </row>
    <row r="25" spans="1:4">
      <c r="A25" s="130">
        <v>1002</v>
      </c>
      <c r="B25" s="130"/>
      <c r="C25" s="130">
        <v>2008</v>
      </c>
      <c r="D25" s="130"/>
    </row>
    <row r="26" spans="1:4">
      <c r="A26" s="130">
        <v>1001</v>
      </c>
      <c r="B26" s="130"/>
      <c r="C26" s="130">
        <v>2002</v>
      </c>
      <c r="D26" s="130"/>
    </row>
  </sheetData>
  <mergeCells count="3">
    <mergeCell ref="G2:H2"/>
    <mergeCell ref="A2:D2"/>
    <mergeCell ref="G11:H11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2"/>
  <sheetViews>
    <sheetView zoomScaleNormal="100" workbookViewId="0">
      <selection sqref="A1:C1"/>
    </sheetView>
  </sheetViews>
  <sheetFormatPr defaultRowHeight="15"/>
  <cols>
    <col min="1" max="1" width="13.7109375" customWidth="1"/>
    <col min="2" max="2" width="13.85546875" style="6" customWidth="1"/>
    <col min="3" max="3" width="14.140625" customWidth="1"/>
    <col min="8" max="8" width="15.5703125" customWidth="1"/>
  </cols>
  <sheetData>
    <row r="1" spans="1:8" ht="18.75">
      <c r="A1" s="275" t="s">
        <v>292</v>
      </c>
      <c r="B1" s="275"/>
      <c r="C1" s="275"/>
      <c r="D1" s="121"/>
      <c r="E1" s="121"/>
      <c r="F1" s="121"/>
      <c r="G1" s="121"/>
      <c r="H1" s="121"/>
    </row>
    <row r="2" spans="1:8" ht="15.75">
      <c r="A2" s="279"/>
      <c r="B2" s="280"/>
      <c r="C2" s="281"/>
      <c r="D2" s="121"/>
      <c r="E2" s="121"/>
      <c r="F2" s="121"/>
      <c r="G2" s="121"/>
      <c r="H2" s="121"/>
    </row>
    <row r="3" spans="1:8">
      <c r="A3" s="127" t="s">
        <v>293</v>
      </c>
      <c r="B3" s="127" t="s">
        <v>294</v>
      </c>
      <c r="C3" s="127" t="s">
        <v>69</v>
      </c>
      <c r="D3" s="121"/>
      <c r="E3" s="121"/>
      <c r="F3" s="121"/>
      <c r="G3" s="121"/>
      <c r="H3" s="121"/>
    </row>
    <row r="4" spans="1:8" ht="15.75">
      <c r="A4" s="124" t="s">
        <v>295</v>
      </c>
      <c r="B4" s="125">
        <v>64</v>
      </c>
      <c r="C4" s="124"/>
      <c r="D4" s="121"/>
      <c r="E4" s="121"/>
      <c r="F4" s="121"/>
      <c r="G4" s="121"/>
      <c r="H4" s="121"/>
    </row>
    <row r="5" spans="1:8" ht="15.75">
      <c r="A5" s="124" t="s">
        <v>296</v>
      </c>
      <c r="B5" s="125">
        <v>93</v>
      </c>
      <c r="C5" s="124"/>
      <c r="D5" s="121"/>
      <c r="E5" s="121"/>
      <c r="F5" s="121"/>
      <c r="G5" s="121"/>
      <c r="H5" s="121"/>
    </row>
    <row r="6" spans="1:8" ht="15.75">
      <c r="A6" s="124" t="s">
        <v>297</v>
      </c>
      <c r="B6" s="125">
        <v>110</v>
      </c>
      <c r="C6" s="124"/>
      <c r="D6" s="121"/>
      <c r="E6" s="121"/>
      <c r="F6" s="121"/>
      <c r="G6" s="121"/>
      <c r="H6" s="121"/>
    </row>
    <row r="7" spans="1:8" ht="15.75">
      <c r="A7" s="124" t="s">
        <v>298</v>
      </c>
      <c r="B7" s="125">
        <v>127</v>
      </c>
      <c r="C7" s="124"/>
      <c r="D7" s="121"/>
      <c r="E7" s="121"/>
      <c r="F7" s="276" t="s">
        <v>304</v>
      </c>
      <c r="G7" s="277"/>
      <c r="H7" s="278"/>
    </row>
    <row r="8" spans="1:8" ht="15.75">
      <c r="A8" s="124" t="s">
        <v>299</v>
      </c>
      <c r="B8" s="125">
        <v>32</v>
      </c>
      <c r="C8" s="122"/>
      <c r="D8" s="121"/>
      <c r="E8" s="121"/>
      <c r="F8" s="126" t="s">
        <v>72</v>
      </c>
      <c r="G8" s="126" t="s">
        <v>73</v>
      </c>
      <c r="H8" s="126" t="s">
        <v>69</v>
      </c>
    </row>
    <row r="9" spans="1:8" ht="15.75">
      <c r="A9" s="124" t="s">
        <v>300</v>
      </c>
      <c r="B9" s="125">
        <v>75</v>
      </c>
      <c r="C9" s="122"/>
      <c r="D9" s="121"/>
      <c r="E9" s="121"/>
      <c r="F9" s="122">
        <v>0</v>
      </c>
      <c r="G9" s="122">
        <v>70</v>
      </c>
      <c r="H9" s="123">
        <v>120</v>
      </c>
    </row>
    <row r="10" spans="1:8" ht="15.75">
      <c r="A10" s="124" t="s">
        <v>301</v>
      </c>
      <c r="B10" s="125">
        <v>503</v>
      </c>
      <c r="C10" s="122"/>
      <c r="D10" s="121"/>
      <c r="E10" s="121"/>
      <c r="F10" s="122">
        <v>71</v>
      </c>
      <c r="G10" s="122">
        <v>100</v>
      </c>
      <c r="H10" s="123">
        <v>250</v>
      </c>
    </row>
    <row r="11" spans="1:8" ht="15.75">
      <c r="A11" s="124" t="s">
        <v>302</v>
      </c>
      <c r="B11" s="125">
        <v>25</v>
      </c>
      <c r="C11" s="122"/>
      <c r="D11" s="121"/>
      <c r="E11" s="121"/>
      <c r="F11" s="122">
        <v>101</v>
      </c>
      <c r="G11" s="122">
        <v>200</v>
      </c>
      <c r="H11" s="123">
        <v>400</v>
      </c>
    </row>
    <row r="12" spans="1:8" ht="15.75">
      <c r="A12" s="124" t="s">
        <v>303</v>
      </c>
      <c r="B12" s="125">
        <v>15</v>
      </c>
      <c r="C12" s="122"/>
      <c r="D12" s="121"/>
      <c r="E12" s="121"/>
      <c r="F12" s="122">
        <v>2001</v>
      </c>
      <c r="G12" s="122">
        <v>500</v>
      </c>
      <c r="H12" s="123">
        <v>780</v>
      </c>
    </row>
    <row r="13" spans="1:8" ht="15.75">
      <c r="A13" s="124" t="s">
        <v>305</v>
      </c>
      <c r="B13" s="125">
        <v>384</v>
      </c>
      <c r="C13" s="122"/>
      <c r="D13" s="121"/>
      <c r="E13" s="121"/>
    </row>
    <row r="14" spans="1:8" ht="15.75">
      <c r="A14" s="124" t="s">
        <v>306</v>
      </c>
      <c r="B14" s="125">
        <v>25</v>
      </c>
      <c r="C14" s="122"/>
      <c r="D14" s="121"/>
      <c r="E14" s="121"/>
    </row>
    <row r="15" spans="1:8" ht="15.75">
      <c r="A15" s="124" t="s">
        <v>307</v>
      </c>
      <c r="B15" s="125">
        <v>186</v>
      </c>
      <c r="C15" s="122"/>
      <c r="D15" s="121"/>
      <c r="E15" s="121"/>
    </row>
    <row r="16" spans="1:8" ht="15.75">
      <c r="A16" s="124" t="s">
        <v>308</v>
      </c>
      <c r="B16" s="125">
        <v>277</v>
      </c>
      <c r="C16" s="122"/>
      <c r="D16" s="121"/>
      <c r="E16" s="121"/>
    </row>
    <row r="17" spans="1:5" ht="15.75">
      <c r="A17" s="124" t="s">
        <v>309</v>
      </c>
      <c r="B17" s="125">
        <v>110</v>
      </c>
      <c r="C17" s="122"/>
      <c r="D17" s="121"/>
      <c r="E17" s="121"/>
    </row>
    <row r="18" spans="1:5" ht="15.75">
      <c r="A18" s="124" t="s">
        <v>310</v>
      </c>
      <c r="B18" s="125">
        <v>103</v>
      </c>
      <c r="C18" s="122"/>
    </row>
    <row r="19" spans="1:5" ht="15.75">
      <c r="A19" s="124" t="s">
        <v>311</v>
      </c>
      <c r="B19" s="125">
        <v>93</v>
      </c>
      <c r="C19" s="122"/>
    </row>
    <row r="20" spans="1:5" ht="15.75">
      <c r="A20" s="124" t="s">
        <v>312</v>
      </c>
      <c r="B20" s="125">
        <v>160</v>
      </c>
      <c r="C20" s="122"/>
    </row>
    <row r="21" spans="1:5" ht="15.75">
      <c r="A21" s="124" t="s">
        <v>313</v>
      </c>
      <c r="B21" s="125">
        <v>250</v>
      </c>
      <c r="C21" s="122"/>
    </row>
    <row r="22" spans="1:5" ht="15.75">
      <c r="A22" s="124" t="s">
        <v>314</v>
      </c>
      <c r="B22" s="125">
        <v>308</v>
      </c>
      <c r="C22" s="122"/>
    </row>
  </sheetData>
  <mergeCells count="3">
    <mergeCell ref="A1:C1"/>
    <mergeCell ref="F7:H7"/>
    <mergeCell ref="A2:C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"/>
  <sheetViews>
    <sheetView zoomScaleNormal="100" workbookViewId="0">
      <selection sqref="A1:C1"/>
    </sheetView>
  </sheetViews>
  <sheetFormatPr defaultRowHeight="15"/>
  <cols>
    <col min="1" max="1" width="19.28515625" bestFit="1" customWidth="1"/>
    <col min="2" max="2" width="18" customWidth="1"/>
    <col min="3" max="3" width="14.7109375" customWidth="1"/>
    <col min="6" max="6" width="8.5703125" customWidth="1"/>
    <col min="7" max="7" width="10.28515625" customWidth="1"/>
    <col min="8" max="8" width="16.28515625" customWidth="1"/>
  </cols>
  <sheetData>
    <row r="1" spans="1:8" ht="18">
      <c r="A1" s="282" t="s">
        <v>114</v>
      </c>
      <c r="B1" s="282"/>
      <c r="C1" s="282"/>
      <c r="F1" s="283" t="s">
        <v>121</v>
      </c>
      <c r="G1" s="284"/>
      <c r="H1" s="285"/>
    </row>
    <row r="2" spans="1:8">
      <c r="F2" s="91" t="s">
        <v>72</v>
      </c>
      <c r="G2" s="91" t="s">
        <v>73</v>
      </c>
      <c r="H2" s="91" t="s">
        <v>116</v>
      </c>
    </row>
    <row r="3" spans="1:8" ht="17.25" customHeight="1">
      <c r="A3" s="88" t="s">
        <v>115</v>
      </c>
      <c r="B3" s="88" t="s">
        <v>278</v>
      </c>
      <c r="C3" s="88" t="s">
        <v>116</v>
      </c>
      <c r="F3" s="21">
        <v>0</v>
      </c>
      <c r="G3" s="21">
        <v>1000</v>
      </c>
      <c r="H3" s="20" t="s">
        <v>122</v>
      </c>
    </row>
    <row r="4" spans="1:8">
      <c r="A4" s="89" t="s">
        <v>117</v>
      </c>
      <c r="B4" s="90">
        <v>2500</v>
      </c>
      <c r="C4" s="90"/>
      <c r="F4" s="21">
        <v>1001</v>
      </c>
      <c r="G4" s="21">
        <v>2000</v>
      </c>
      <c r="H4" s="20" t="s">
        <v>123</v>
      </c>
    </row>
    <row r="5" spans="1:8">
      <c r="A5" s="89" t="s">
        <v>118</v>
      </c>
      <c r="B5" s="90">
        <v>900</v>
      </c>
      <c r="C5" s="90"/>
      <c r="F5" s="21">
        <v>2001</v>
      </c>
      <c r="G5" s="21">
        <v>3000</v>
      </c>
      <c r="H5" s="20" t="s">
        <v>277</v>
      </c>
    </row>
    <row r="6" spans="1:8">
      <c r="A6" s="89" t="s">
        <v>119</v>
      </c>
      <c r="B6" s="90">
        <v>1560</v>
      </c>
      <c r="C6" s="90"/>
    </row>
    <row r="7" spans="1:8">
      <c r="A7" s="89" t="s">
        <v>120</v>
      </c>
      <c r="B7" s="90">
        <v>2900</v>
      </c>
      <c r="C7" s="90"/>
    </row>
    <row r="8" spans="1:8">
      <c r="A8" s="89" t="s">
        <v>272</v>
      </c>
      <c r="B8" s="90">
        <v>500</v>
      </c>
      <c r="C8" s="89"/>
    </row>
    <row r="9" spans="1:8">
      <c r="A9" s="89" t="s">
        <v>273</v>
      </c>
      <c r="B9" s="90">
        <v>1200</v>
      </c>
      <c r="C9" s="89"/>
    </row>
    <row r="10" spans="1:8">
      <c r="A10" s="89" t="s">
        <v>274</v>
      </c>
      <c r="B10" s="90">
        <v>2030</v>
      </c>
      <c r="C10" s="89"/>
    </row>
    <row r="11" spans="1:8">
      <c r="A11" s="89" t="s">
        <v>275</v>
      </c>
      <c r="B11" s="90">
        <v>200</v>
      </c>
      <c r="C11" s="89"/>
    </row>
    <row r="12" spans="1:8">
      <c r="A12" s="89" t="s">
        <v>276</v>
      </c>
      <c r="B12" s="90">
        <v>2500</v>
      </c>
      <c r="C12" s="89"/>
    </row>
  </sheetData>
  <mergeCells count="2">
    <mergeCell ref="A1:C1"/>
    <mergeCell ref="F1:H1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"/>
  <sheetViews>
    <sheetView workbookViewId="0">
      <selection activeCell="L17" sqref="L17"/>
    </sheetView>
  </sheetViews>
  <sheetFormatPr defaultRowHeight="15"/>
  <cols>
    <col min="1" max="1" width="18.140625" bestFit="1" customWidth="1"/>
    <col min="2" max="2" width="18.140625" customWidth="1"/>
    <col min="3" max="3" width="11.85546875" customWidth="1"/>
    <col min="4" max="4" width="13.85546875" customWidth="1"/>
    <col min="5" max="6" width="12.140625" customWidth="1"/>
    <col min="7" max="7" width="9.140625" customWidth="1"/>
    <col min="8" max="8" width="14.7109375" bestFit="1" customWidth="1"/>
    <col min="9" max="9" width="13.28515625" bestFit="1" customWidth="1"/>
    <col min="10" max="10" width="11.42578125" customWidth="1"/>
  </cols>
  <sheetData>
    <row r="1" spans="1:10" ht="26.25" customHeight="1">
      <c r="A1" s="292" t="s">
        <v>74</v>
      </c>
      <c r="B1" s="293"/>
      <c r="C1" s="293"/>
      <c r="D1" s="293"/>
      <c r="E1" s="293"/>
      <c r="F1" s="293"/>
      <c r="G1" s="17"/>
      <c r="H1" s="18"/>
      <c r="I1" s="18"/>
      <c r="J1" s="18"/>
    </row>
    <row r="2" spans="1:10" ht="15" customHeight="1">
      <c r="A2" s="294"/>
      <c r="B2" s="295"/>
      <c r="C2" s="295"/>
      <c r="D2" s="295"/>
      <c r="E2" s="295"/>
      <c r="F2" s="295"/>
      <c r="G2" s="18"/>
      <c r="H2" s="18"/>
      <c r="I2" s="18"/>
      <c r="J2" s="18"/>
    </row>
    <row r="3" spans="1:10" ht="25.5">
      <c r="A3" s="97" t="s">
        <v>75</v>
      </c>
      <c r="B3" s="115" t="s">
        <v>88</v>
      </c>
      <c r="C3" s="115" t="s">
        <v>104</v>
      </c>
      <c r="D3" s="97" t="s">
        <v>76</v>
      </c>
      <c r="E3" s="97" t="s">
        <v>77</v>
      </c>
      <c r="F3" s="98" t="s">
        <v>78</v>
      </c>
      <c r="G3" s="19"/>
      <c r="H3" s="18"/>
      <c r="I3" s="18"/>
      <c r="J3" s="18"/>
    </row>
    <row r="4" spans="1:10">
      <c r="A4" s="99" t="s">
        <v>89</v>
      </c>
      <c r="B4" s="99" t="s">
        <v>92</v>
      </c>
      <c r="C4" s="99" t="s">
        <v>105</v>
      </c>
      <c r="D4" s="100">
        <v>1200</v>
      </c>
      <c r="E4" s="101"/>
      <c r="F4" s="101"/>
      <c r="G4" s="18"/>
      <c r="H4" s="286" t="s">
        <v>80</v>
      </c>
      <c r="I4" s="286"/>
      <c r="J4" s="286"/>
    </row>
    <row r="5" spans="1:10">
      <c r="A5" s="99" t="s">
        <v>112</v>
      </c>
      <c r="B5" s="99" t="s">
        <v>90</v>
      </c>
      <c r="C5" s="99" t="s">
        <v>106</v>
      </c>
      <c r="D5" s="100">
        <v>870</v>
      </c>
      <c r="E5" s="101"/>
      <c r="F5" s="101"/>
      <c r="G5" s="18"/>
      <c r="H5" s="287" t="s">
        <v>82</v>
      </c>
      <c r="I5" s="287"/>
      <c r="J5" s="103" t="s">
        <v>71</v>
      </c>
    </row>
    <row r="6" spans="1:10">
      <c r="A6" s="99" t="s">
        <v>93</v>
      </c>
      <c r="B6" s="99" t="s">
        <v>107</v>
      </c>
      <c r="C6" s="99" t="s">
        <v>106</v>
      </c>
      <c r="D6" s="100">
        <v>2100</v>
      </c>
      <c r="E6" s="101"/>
      <c r="F6" s="101"/>
      <c r="G6" s="18"/>
      <c r="H6" s="104">
        <v>0</v>
      </c>
      <c r="I6" s="105">
        <v>1174</v>
      </c>
      <c r="J6" s="113">
        <v>0.08</v>
      </c>
    </row>
    <row r="7" spans="1:10">
      <c r="A7" s="99" t="s">
        <v>94</v>
      </c>
      <c r="B7" s="99" t="s">
        <v>108</v>
      </c>
      <c r="C7" s="99" t="s">
        <v>106</v>
      </c>
      <c r="D7" s="100">
        <v>450</v>
      </c>
      <c r="E7" s="101"/>
      <c r="F7" s="101"/>
      <c r="G7" s="18"/>
      <c r="H7" s="106">
        <v>1174.01</v>
      </c>
      <c r="I7" s="105">
        <v>1958</v>
      </c>
      <c r="J7" s="113">
        <v>0.09</v>
      </c>
    </row>
    <row r="8" spans="1:10">
      <c r="A8" s="99" t="s">
        <v>95</v>
      </c>
      <c r="B8" s="99" t="s">
        <v>109</v>
      </c>
      <c r="C8" s="99" t="s">
        <v>105</v>
      </c>
      <c r="D8" s="100">
        <v>515</v>
      </c>
      <c r="E8" s="101"/>
      <c r="F8" s="101"/>
      <c r="G8" s="18"/>
      <c r="H8" s="107">
        <v>1958.01</v>
      </c>
      <c r="I8" s="108">
        <v>3916</v>
      </c>
      <c r="J8" s="112">
        <v>0.11</v>
      </c>
    </row>
    <row r="9" spans="1:10">
      <c r="A9" s="99" t="s">
        <v>97</v>
      </c>
      <c r="B9" s="99" t="s">
        <v>92</v>
      </c>
      <c r="C9" s="99" t="s">
        <v>105</v>
      </c>
      <c r="D9" s="100">
        <v>1200</v>
      </c>
      <c r="E9" s="101"/>
      <c r="F9" s="101"/>
      <c r="G9" s="18"/>
      <c r="H9" s="95"/>
      <c r="I9" s="95"/>
      <c r="J9" s="96"/>
    </row>
    <row r="10" spans="1:10">
      <c r="A10" s="99" t="s">
        <v>98</v>
      </c>
      <c r="B10" s="99" t="s">
        <v>109</v>
      </c>
      <c r="C10" s="99" t="s">
        <v>105</v>
      </c>
      <c r="D10" s="100">
        <v>515</v>
      </c>
      <c r="E10" s="101"/>
      <c r="F10" s="101"/>
      <c r="G10" s="18"/>
      <c r="H10" s="93"/>
      <c r="I10" s="94"/>
      <c r="J10" s="94"/>
    </row>
    <row r="11" spans="1:10">
      <c r="A11" s="99" t="s">
        <v>100</v>
      </c>
      <c r="B11" s="99" t="s">
        <v>99</v>
      </c>
      <c r="C11" s="99" t="s">
        <v>106</v>
      </c>
      <c r="D11" s="100">
        <v>2900</v>
      </c>
      <c r="E11" s="101"/>
      <c r="F11" s="101"/>
      <c r="G11" s="18"/>
      <c r="H11" s="290" t="s">
        <v>77</v>
      </c>
      <c r="I11" s="290"/>
      <c r="J11" s="291"/>
    </row>
    <row r="12" spans="1:10">
      <c r="A12" s="99" t="s">
        <v>101</v>
      </c>
      <c r="B12" s="99" t="s">
        <v>109</v>
      </c>
      <c r="C12" s="99" t="s">
        <v>106</v>
      </c>
      <c r="D12" s="100">
        <v>515</v>
      </c>
      <c r="E12" s="101"/>
      <c r="F12" s="101"/>
      <c r="G12" s="18"/>
      <c r="H12" s="288" t="s">
        <v>82</v>
      </c>
      <c r="I12" s="289"/>
      <c r="J12" s="109" t="s">
        <v>69</v>
      </c>
    </row>
    <row r="13" spans="1:10">
      <c r="A13" s="99" t="s">
        <v>102</v>
      </c>
      <c r="B13" s="99" t="s">
        <v>109</v>
      </c>
      <c r="C13" s="99" t="s">
        <v>106</v>
      </c>
      <c r="D13" s="100">
        <v>515</v>
      </c>
      <c r="E13" s="101"/>
      <c r="F13" s="101"/>
      <c r="G13" s="18"/>
      <c r="H13" s="111">
        <v>0</v>
      </c>
      <c r="I13" s="105">
        <v>608</v>
      </c>
      <c r="J13" s="105">
        <v>31.22</v>
      </c>
    </row>
    <row r="14" spans="1:10">
      <c r="A14" s="99" t="s">
        <v>79</v>
      </c>
      <c r="B14" s="99" t="s">
        <v>90</v>
      </c>
      <c r="C14" s="99" t="s">
        <v>106</v>
      </c>
      <c r="D14" s="100">
        <v>870</v>
      </c>
      <c r="E14" s="101"/>
      <c r="F14" s="101"/>
      <c r="G14" s="18"/>
      <c r="H14" s="110">
        <v>608.01</v>
      </c>
      <c r="I14" s="105">
        <v>915</v>
      </c>
      <c r="J14" s="105">
        <v>22</v>
      </c>
    </row>
    <row r="15" spans="1:10">
      <c r="A15" s="101" t="s">
        <v>81</v>
      </c>
      <c r="B15" s="99" t="s">
        <v>111</v>
      </c>
      <c r="C15" s="99" t="s">
        <v>105</v>
      </c>
      <c r="D15" s="100">
        <v>1100</v>
      </c>
      <c r="E15" s="101"/>
      <c r="F15" s="101"/>
      <c r="G15" s="18"/>
      <c r="H15" s="110">
        <v>915.01</v>
      </c>
      <c r="I15" s="105">
        <v>3000</v>
      </c>
      <c r="J15" s="114">
        <v>0</v>
      </c>
    </row>
    <row r="16" spans="1:10">
      <c r="A16" s="101" t="s">
        <v>83</v>
      </c>
      <c r="B16" s="99" t="s">
        <v>111</v>
      </c>
      <c r="C16" s="99" t="s">
        <v>106</v>
      </c>
      <c r="D16" s="100">
        <v>1100</v>
      </c>
      <c r="E16" s="101"/>
      <c r="F16" s="101"/>
    </row>
    <row r="17" spans="1:10">
      <c r="A17" s="101" t="s">
        <v>84</v>
      </c>
      <c r="B17" s="99" t="s">
        <v>110</v>
      </c>
      <c r="C17" s="99" t="s">
        <v>106</v>
      </c>
      <c r="D17" s="100">
        <v>515</v>
      </c>
      <c r="E17" s="101"/>
      <c r="F17" s="101"/>
    </row>
    <row r="18" spans="1:10">
      <c r="A18" s="101" t="s">
        <v>85</v>
      </c>
      <c r="B18" s="99" t="s">
        <v>113</v>
      </c>
      <c r="C18" s="99" t="s">
        <v>106</v>
      </c>
      <c r="D18" s="100">
        <v>1600</v>
      </c>
      <c r="E18" s="101"/>
      <c r="F18" s="101"/>
    </row>
    <row r="19" spans="1:10">
      <c r="A19" s="101" t="s">
        <v>86</v>
      </c>
      <c r="B19" s="99" t="s">
        <v>113</v>
      </c>
      <c r="C19" s="99" t="s">
        <v>106</v>
      </c>
      <c r="D19" s="100">
        <v>1600</v>
      </c>
      <c r="E19" s="101"/>
      <c r="F19" s="101"/>
    </row>
    <row r="20" spans="1:10">
      <c r="A20" s="102" t="s">
        <v>87</v>
      </c>
      <c r="B20" s="99" t="s">
        <v>110</v>
      </c>
      <c r="C20" s="99" t="s">
        <v>105</v>
      </c>
      <c r="D20" s="100">
        <v>515</v>
      </c>
      <c r="E20" s="101"/>
      <c r="F20" s="101"/>
      <c r="J20" s="92"/>
    </row>
  </sheetData>
  <mergeCells count="6">
    <mergeCell ref="H4:J4"/>
    <mergeCell ref="H5:I5"/>
    <mergeCell ref="H12:I12"/>
    <mergeCell ref="H11:J11"/>
    <mergeCell ref="A1:F1"/>
    <mergeCell ref="A2:F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="150" zoomScaleNormal="150" workbookViewId="0">
      <selection activeCell="G7" sqref="G7"/>
    </sheetView>
  </sheetViews>
  <sheetFormatPr defaultRowHeight="15"/>
  <cols>
    <col min="1" max="1" width="14.85546875" bestFit="1" customWidth="1"/>
    <col min="2" max="3" width="13.42578125" customWidth="1"/>
    <col min="4" max="4" width="12.42578125" bestFit="1" customWidth="1"/>
    <col min="5" max="5" width="15.7109375" customWidth="1"/>
    <col min="7" max="7" width="16.28515625" bestFit="1" customWidth="1"/>
  </cols>
  <sheetData>
    <row r="1" spans="1:7" ht="18.75">
      <c r="A1" s="211" t="s">
        <v>159</v>
      </c>
      <c r="B1" s="211"/>
      <c r="C1" s="211"/>
      <c r="D1" s="211"/>
      <c r="E1" s="211"/>
    </row>
    <row r="2" spans="1:7" ht="8.25" customHeight="1">
      <c r="A2" s="212"/>
      <c r="B2" s="212"/>
      <c r="C2" s="212"/>
      <c r="D2" s="212"/>
      <c r="E2" s="212"/>
    </row>
    <row r="3" spans="1:7" ht="15.75">
      <c r="A3" s="208" t="s">
        <v>0</v>
      </c>
      <c r="B3" s="209"/>
      <c r="C3" s="209"/>
      <c r="D3" s="209"/>
      <c r="E3" s="210"/>
    </row>
    <row r="4" spans="1:7" ht="9" customHeight="1">
      <c r="A4" s="213"/>
      <c r="B4" s="213"/>
      <c r="C4" s="213"/>
      <c r="D4" s="213"/>
      <c r="E4" s="213"/>
    </row>
    <row r="5" spans="1:7">
      <c r="A5" s="35" t="s">
        <v>1</v>
      </c>
      <c r="B5" s="35" t="s">
        <v>2</v>
      </c>
      <c r="C5" s="35" t="s">
        <v>3</v>
      </c>
      <c r="D5" s="35" t="s">
        <v>4</v>
      </c>
      <c r="E5" s="35" t="s">
        <v>5</v>
      </c>
    </row>
    <row r="6" spans="1:7">
      <c r="A6" s="3" t="s">
        <v>6</v>
      </c>
      <c r="B6" s="188">
        <v>10</v>
      </c>
      <c r="C6" s="188">
        <v>5</v>
      </c>
      <c r="D6" s="188">
        <v>3</v>
      </c>
      <c r="E6" s="3">
        <f t="shared" ref="E6:E12" si="0">SUM(B6:D6)</f>
        <v>18</v>
      </c>
      <c r="G6" s="207">
        <f ca="1">NOW()</f>
        <v>45098.566696875001</v>
      </c>
    </row>
    <row r="7" spans="1:7">
      <c r="A7" s="3" t="s">
        <v>7</v>
      </c>
      <c r="B7" s="188">
        <v>55</v>
      </c>
      <c r="C7" s="188">
        <v>10</v>
      </c>
      <c r="D7" s="188">
        <v>12</v>
      </c>
      <c r="E7" s="3">
        <f t="shared" si="0"/>
        <v>77</v>
      </c>
    </row>
    <row r="8" spans="1:7">
      <c r="A8" s="3" t="s">
        <v>8</v>
      </c>
      <c r="B8" s="188">
        <v>3</v>
      </c>
      <c r="C8" s="188">
        <v>18</v>
      </c>
      <c r="D8" s="188">
        <v>15</v>
      </c>
      <c r="E8" s="3">
        <f t="shared" si="0"/>
        <v>36</v>
      </c>
      <c r="G8" t="s">
        <v>423</v>
      </c>
    </row>
    <row r="9" spans="1:7">
      <c r="A9" s="3" t="s">
        <v>9</v>
      </c>
      <c r="B9" s="188">
        <v>11</v>
      </c>
      <c r="C9" s="188">
        <v>5</v>
      </c>
      <c r="D9" s="188">
        <v>10</v>
      </c>
      <c r="E9" s="3">
        <f t="shared" si="0"/>
        <v>26</v>
      </c>
      <c r="G9" t="s">
        <v>424</v>
      </c>
    </row>
    <row r="10" spans="1:7">
      <c r="A10" s="3" t="s">
        <v>10</v>
      </c>
      <c r="B10" s="188">
        <v>20</v>
      </c>
      <c r="C10" s="188">
        <v>2</v>
      </c>
      <c r="D10" s="188">
        <v>4</v>
      </c>
      <c r="E10" s="3">
        <f t="shared" si="0"/>
        <v>26</v>
      </c>
    </row>
    <row r="11" spans="1:7">
      <c r="A11" s="3" t="s">
        <v>11</v>
      </c>
      <c r="B11" s="188">
        <v>15</v>
      </c>
      <c r="C11" s="188">
        <v>8</v>
      </c>
      <c r="D11" s="188">
        <v>5</v>
      </c>
      <c r="E11" s="3">
        <f t="shared" si="0"/>
        <v>28</v>
      </c>
    </row>
    <row r="12" spans="1:7">
      <c r="A12" s="3" t="s">
        <v>12</v>
      </c>
      <c r="B12" s="188">
        <v>12</v>
      </c>
      <c r="C12" s="188">
        <v>8</v>
      </c>
      <c r="D12" s="188">
        <v>10</v>
      </c>
      <c r="E12" s="3">
        <f t="shared" si="0"/>
        <v>30</v>
      </c>
    </row>
    <row r="13" spans="1:7">
      <c r="A13" s="187" t="s">
        <v>5</v>
      </c>
      <c r="B13" s="186">
        <f>SUM(B6:B12)</f>
        <v>126</v>
      </c>
      <c r="C13" s="186">
        <f>SUM(C6:C12)</f>
        <v>56</v>
      </c>
      <c r="D13" s="186">
        <f>SUM(D6:D12)</f>
        <v>59</v>
      </c>
      <c r="E13" s="3"/>
    </row>
  </sheetData>
  <mergeCells count="4">
    <mergeCell ref="A3:E3"/>
    <mergeCell ref="A1:E1"/>
    <mergeCell ref="A2:E2"/>
    <mergeCell ref="A4:E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"/>
  <sheetViews>
    <sheetView zoomScale="130" zoomScaleNormal="130" workbookViewId="0">
      <selection sqref="A1:D1"/>
    </sheetView>
  </sheetViews>
  <sheetFormatPr defaultRowHeight="15"/>
  <cols>
    <col min="1" max="1" width="15.5703125" customWidth="1"/>
    <col min="2" max="2" width="21.140625" customWidth="1"/>
    <col min="3" max="3" width="14.7109375" customWidth="1"/>
    <col min="4" max="4" width="22.85546875" customWidth="1"/>
  </cols>
  <sheetData>
    <row r="1" spans="1:4" ht="21">
      <c r="A1" s="296" t="s">
        <v>280</v>
      </c>
      <c r="B1" s="296"/>
      <c r="C1" s="296"/>
      <c r="D1" s="296"/>
    </row>
    <row r="3" spans="1:4">
      <c r="A3" s="117" t="s">
        <v>281</v>
      </c>
      <c r="B3" s="117" t="s">
        <v>282</v>
      </c>
      <c r="C3" s="117" t="s">
        <v>283</v>
      </c>
      <c r="D3" s="117" t="s">
        <v>284</v>
      </c>
    </row>
    <row r="4" spans="1:4">
      <c r="A4" s="77" t="s">
        <v>285</v>
      </c>
      <c r="B4" s="78">
        <v>3000</v>
      </c>
      <c r="C4" s="116"/>
      <c r="D4" s="78"/>
    </row>
    <row r="5" spans="1:4">
      <c r="A5" s="77" t="s">
        <v>286</v>
      </c>
      <c r="B5" s="78">
        <v>10000</v>
      </c>
      <c r="C5" s="116"/>
      <c r="D5" s="78"/>
    </row>
    <row r="6" spans="1:4">
      <c r="A6" s="77" t="s">
        <v>287</v>
      </c>
      <c r="B6" s="78">
        <v>14560</v>
      </c>
      <c r="C6" s="116"/>
      <c r="D6" s="78"/>
    </row>
    <row r="7" spans="1:4">
      <c r="A7" s="77" t="s">
        <v>288</v>
      </c>
      <c r="B7" s="78">
        <v>17500</v>
      </c>
      <c r="C7" s="116"/>
      <c r="D7" s="78"/>
    </row>
    <row r="9" spans="1:4">
      <c r="A9" s="297" t="s">
        <v>289</v>
      </c>
      <c r="B9" s="297"/>
      <c r="C9" s="297"/>
    </row>
    <row r="10" spans="1:4">
      <c r="A10" s="118" t="s">
        <v>290</v>
      </c>
      <c r="B10" s="118" t="s">
        <v>291</v>
      </c>
      <c r="C10" s="118" t="s">
        <v>283</v>
      </c>
    </row>
    <row r="11" spans="1:4">
      <c r="A11" s="78">
        <v>0</v>
      </c>
      <c r="B11" s="78">
        <v>14000</v>
      </c>
      <c r="C11" s="119">
        <v>7.0000000000000007E-2</v>
      </c>
    </row>
    <row r="12" spans="1:4">
      <c r="A12" s="78">
        <v>14001</v>
      </c>
      <c r="B12" s="78">
        <v>27000</v>
      </c>
      <c r="C12" s="119">
        <v>0.06</v>
      </c>
    </row>
    <row r="13" spans="1:4">
      <c r="A13" s="78">
        <v>27001</v>
      </c>
      <c r="B13" s="78">
        <v>200000</v>
      </c>
      <c r="C13" s="120">
        <v>6.5000000000000002E-2</v>
      </c>
    </row>
  </sheetData>
  <mergeCells count="2">
    <mergeCell ref="A1:D1"/>
    <mergeCell ref="A9:C9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8"/>
  <sheetViews>
    <sheetView workbookViewId="0">
      <selection sqref="A1:Y1"/>
    </sheetView>
  </sheetViews>
  <sheetFormatPr defaultRowHeight="15"/>
  <cols>
    <col min="2" max="2" width="4" bestFit="1" customWidth="1"/>
    <col min="3" max="3" width="3.140625" bestFit="1" customWidth="1"/>
    <col min="4" max="4" width="4" bestFit="1" customWidth="1"/>
    <col min="5" max="5" width="3.42578125" bestFit="1" customWidth="1"/>
    <col min="6" max="7" width="4" bestFit="1" customWidth="1"/>
    <col min="8" max="8" width="4.5703125" bestFit="1" customWidth="1"/>
    <col min="9" max="9" width="3.85546875" customWidth="1"/>
    <col min="10" max="10" width="4" bestFit="1" customWidth="1"/>
    <col min="11" max="11" width="3.140625" bestFit="1" customWidth="1"/>
    <col min="12" max="12" width="4" bestFit="1" customWidth="1"/>
    <col min="13" max="13" width="3.42578125" bestFit="1" customWidth="1"/>
    <col min="14" max="15" width="4" bestFit="1" customWidth="1"/>
    <col min="16" max="16" width="4.5703125" bestFit="1" customWidth="1"/>
    <col min="17" max="17" width="3.5703125" customWidth="1"/>
    <col min="18" max="18" width="4" bestFit="1" customWidth="1"/>
    <col min="19" max="19" width="3.140625" bestFit="1" customWidth="1"/>
    <col min="20" max="20" width="4" bestFit="1" customWidth="1"/>
    <col min="21" max="21" width="3.42578125" bestFit="1" customWidth="1"/>
    <col min="22" max="23" width="4" bestFit="1" customWidth="1"/>
    <col min="24" max="24" width="4.5703125" bestFit="1" customWidth="1"/>
    <col min="25" max="25" width="3.7109375" customWidth="1"/>
  </cols>
  <sheetData>
    <row r="1" spans="1:27" ht="20.25">
      <c r="A1" s="298" t="s">
        <v>381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</row>
    <row r="2" spans="1:27">
      <c r="A2" s="299" t="s">
        <v>382</v>
      </c>
      <c r="B2" s="299"/>
      <c r="C2" s="299"/>
      <c r="D2" s="299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</row>
    <row r="3" spans="1:27">
      <c r="A3" s="152"/>
      <c r="B3" s="301" t="s">
        <v>356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</row>
    <row r="4" spans="1:27">
      <c r="B4" s="153" t="s">
        <v>357</v>
      </c>
      <c r="C4" s="153" t="s">
        <v>358</v>
      </c>
      <c r="D4" s="153" t="s">
        <v>359</v>
      </c>
      <c r="E4" s="153" t="s">
        <v>360</v>
      </c>
      <c r="F4" s="153" t="s">
        <v>361</v>
      </c>
      <c r="G4" s="153" t="s">
        <v>362</v>
      </c>
      <c r="H4" s="153" t="s">
        <v>363</v>
      </c>
      <c r="I4" s="6"/>
      <c r="J4" s="154" t="s">
        <v>357</v>
      </c>
      <c r="K4" s="154" t="s">
        <v>358</v>
      </c>
      <c r="L4" s="154" t="s">
        <v>359</v>
      </c>
      <c r="M4" s="154" t="s">
        <v>360</v>
      </c>
      <c r="N4" s="154" t="s">
        <v>361</v>
      </c>
      <c r="O4" s="154" t="s">
        <v>362</v>
      </c>
      <c r="P4" s="154" t="s">
        <v>363</v>
      </c>
      <c r="Q4" s="6"/>
      <c r="R4" s="154" t="s">
        <v>357</v>
      </c>
      <c r="S4" s="154" t="s">
        <v>358</v>
      </c>
      <c r="T4" s="154" t="s">
        <v>359</v>
      </c>
      <c r="U4" s="154" t="s">
        <v>360</v>
      </c>
      <c r="V4" s="154" t="s">
        <v>361</v>
      </c>
      <c r="W4" s="154" t="s">
        <v>362</v>
      </c>
      <c r="X4" s="154" t="s">
        <v>363</v>
      </c>
      <c r="Y4" s="6"/>
      <c r="Z4" s="80" t="s">
        <v>125</v>
      </c>
      <c r="AA4" s="80" t="s">
        <v>364</v>
      </c>
    </row>
    <row r="5" spans="1:27">
      <c r="A5" s="155" t="s">
        <v>365</v>
      </c>
      <c r="B5" s="156" t="s">
        <v>366</v>
      </c>
      <c r="C5" s="156" t="s">
        <v>366</v>
      </c>
      <c r="D5" s="156" t="s">
        <v>367</v>
      </c>
      <c r="E5" s="156" t="s">
        <v>366</v>
      </c>
      <c r="F5" s="156" t="s">
        <v>366</v>
      </c>
      <c r="G5" s="156" t="s">
        <v>366</v>
      </c>
      <c r="H5" s="156"/>
      <c r="I5" s="6"/>
      <c r="J5" s="156" t="s">
        <v>366</v>
      </c>
      <c r="K5" s="156" t="s">
        <v>366</v>
      </c>
      <c r="L5" s="156" t="s">
        <v>366</v>
      </c>
      <c r="M5" s="156" t="s">
        <v>366</v>
      </c>
      <c r="N5" s="156" t="s">
        <v>366</v>
      </c>
      <c r="O5" s="156" t="s">
        <v>366</v>
      </c>
      <c r="P5" s="156" t="s">
        <v>366</v>
      </c>
      <c r="Q5" s="6"/>
      <c r="R5" s="80" t="s">
        <v>366</v>
      </c>
      <c r="S5" s="80" t="s">
        <v>366</v>
      </c>
      <c r="T5" s="80" t="s">
        <v>366</v>
      </c>
      <c r="U5" s="80" t="s">
        <v>366</v>
      </c>
      <c r="V5" s="80" t="s">
        <v>367</v>
      </c>
      <c r="W5" s="80" t="s">
        <v>366</v>
      </c>
      <c r="X5" s="80"/>
      <c r="Y5" s="6"/>
      <c r="Z5" s="21"/>
      <c r="AA5" s="21"/>
    </row>
    <row r="6" spans="1:27">
      <c r="A6" s="155" t="s">
        <v>368</v>
      </c>
      <c r="B6" s="156" t="s">
        <v>366</v>
      </c>
      <c r="C6" s="156" t="s">
        <v>366</v>
      </c>
      <c r="D6" s="156" t="s">
        <v>366</v>
      </c>
      <c r="E6" s="156" t="s">
        <v>366</v>
      </c>
      <c r="F6" s="156" t="s">
        <v>366</v>
      </c>
      <c r="G6" s="156" t="s">
        <v>366</v>
      </c>
      <c r="H6" s="156" t="s">
        <v>367</v>
      </c>
      <c r="I6" s="6"/>
      <c r="J6" s="156" t="s">
        <v>366</v>
      </c>
      <c r="K6" s="156" t="s">
        <v>366</v>
      </c>
      <c r="L6" s="156" t="s">
        <v>366</v>
      </c>
      <c r="M6" s="156" t="s">
        <v>366</v>
      </c>
      <c r="N6" s="156" t="s">
        <v>367</v>
      </c>
      <c r="O6" s="156" t="s">
        <v>367</v>
      </c>
      <c r="P6" s="156"/>
      <c r="Q6" s="157"/>
      <c r="R6" s="80" t="s">
        <v>366</v>
      </c>
      <c r="S6" s="80" t="s">
        <v>366</v>
      </c>
      <c r="T6" s="80" t="s">
        <v>366</v>
      </c>
      <c r="U6" s="80" t="s">
        <v>366</v>
      </c>
      <c r="V6" s="80" t="s">
        <v>366</v>
      </c>
      <c r="W6" s="80" t="s">
        <v>367</v>
      </c>
      <c r="X6" s="80" t="s">
        <v>366</v>
      </c>
      <c r="Y6" s="6"/>
      <c r="Z6" s="21"/>
      <c r="AA6" s="21"/>
    </row>
    <row r="7" spans="1:27">
      <c r="A7" s="155" t="s">
        <v>369</v>
      </c>
      <c r="B7" s="156" t="s">
        <v>366</v>
      </c>
      <c r="C7" s="156" t="s">
        <v>367</v>
      </c>
      <c r="D7" s="156" t="s">
        <v>366</v>
      </c>
      <c r="E7" s="156" t="s">
        <v>366</v>
      </c>
      <c r="F7" s="156" t="s">
        <v>366</v>
      </c>
      <c r="G7" s="156" t="s">
        <v>366</v>
      </c>
      <c r="H7" s="156"/>
      <c r="I7" s="6"/>
      <c r="J7" s="156" t="s">
        <v>366</v>
      </c>
      <c r="K7" s="156" t="s">
        <v>366</v>
      </c>
      <c r="L7" s="156" t="s">
        <v>366</v>
      </c>
      <c r="M7" s="156" t="s">
        <v>366</v>
      </c>
      <c r="N7" s="156" t="s">
        <v>366</v>
      </c>
      <c r="O7" s="156" t="s">
        <v>366</v>
      </c>
      <c r="P7" s="156" t="s">
        <v>367</v>
      </c>
      <c r="Q7" s="6"/>
      <c r="R7" s="80" t="s">
        <v>366</v>
      </c>
      <c r="S7" s="80" t="s">
        <v>366</v>
      </c>
      <c r="T7" s="80" t="s">
        <v>366</v>
      </c>
      <c r="U7" s="80" t="s">
        <v>366</v>
      </c>
      <c r="V7" s="80" t="s">
        <v>366</v>
      </c>
      <c r="W7" s="80" t="s">
        <v>366</v>
      </c>
      <c r="X7" s="80"/>
      <c r="Y7" s="6"/>
      <c r="Z7" s="21"/>
      <c r="AA7" s="21"/>
    </row>
    <row r="8" spans="1:27">
      <c r="A8" s="155" t="s">
        <v>370</v>
      </c>
      <c r="B8" s="156" t="s">
        <v>366</v>
      </c>
      <c r="C8" s="156" t="s">
        <v>366</v>
      </c>
      <c r="D8" s="156" t="s">
        <v>366</v>
      </c>
      <c r="E8" s="156" t="s">
        <v>366</v>
      </c>
      <c r="F8" s="156" t="s">
        <v>366</v>
      </c>
      <c r="G8" s="156" t="s">
        <v>367</v>
      </c>
      <c r="H8" s="156" t="s">
        <v>366</v>
      </c>
      <c r="I8" s="6"/>
      <c r="J8" s="156" t="s">
        <v>366</v>
      </c>
      <c r="K8" s="156" t="s">
        <v>366</v>
      </c>
      <c r="L8" s="156" t="s">
        <v>367</v>
      </c>
      <c r="M8" s="156" t="s">
        <v>366</v>
      </c>
      <c r="N8" s="156" t="s">
        <v>366</v>
      </c>
      <c r="O8" s="156" t="s">
        <v>366</v>
      </c>
      <c r="P8" s="156"/>
      <c r="Q8" s="6"/>
      <c r="R8" s="80" t="s">
        <v>367</v>
      </c>
      <c r="S8" s="80" t="s">
        <v>367</v>
      </c>
      <c r="T8" s="80" t="s">
        <v>366</v>
      </c>
      <c r="U8" s="80" t="s">
        <v>366</v>
      </c>
      <c r="V8" s="80" t="s">
        <v>366</v>
      </c>
      <c r="W8" s="80" t="s">
        <v>366</v>
      </c>
      <c r="X8" s="80" t="s">
        <v>366</v>
      </c>
      <c r="Y8" s="6"/>
      <c r="Z8" s="21"/>
      <c r="AA8" s="21"/>
    </row>
    <row r="9" spans="1:27">
      <c r="A9" s="158" t="s">
        <v>371</v>
      </c>
      <c r="B9" s="156" t="s">
        <v>366</v>
      </c>
      <c r="C9" s="156" t="s">
        <v>366</v>
      </c>
      <c r="D9" s="156" t="s">
        <v>367</v>
      </c>
      <c r="E9" s="156" t="s">
        <v>366</v>
      </c>
      <c r="F9" s="156" t="s">
        <v>366</v>
      </c>
      <c r="G9" s="156" t="s">
        <v>366</v>
      </c>
      <c r="H9" s="156"/>
      <c r="I9" s="6"/>
      <c r="J9" s="156" t="s">
        <v>367</v>
      </c>
      <c r="K9" s="156" t="s">
        <v>367</v>
      </c>
      <c r="L9" s="156" t="s">
        <v>366</v>
      </c>
      <c r="M9" s="156" t="s">
        <v>366</v>
      </c>
      <c r="N9" s="156" t="s">
        <v>366</v>
      </c>
      <c r="O9" s="156" t="s">
        <v>366</v>
      </c>
      <c r="P9" s="156" t="s">
        <v>366</v>
      </c>
      <c r="Q9" s="6"/>
      <c r="R9" s="80" t="s">
        <v>366</v>
      </c>
      <c r="S9" s="80" t="s">
        <v>366</v>
      </c>
      <c r="T9" s="80" t="s">
        <v>366</v>
      </c>
      <c r="U9" s="80" t="s">
        <v>366</v>
      </c>
      <c r="V9" s="80" t="s">
        <v>366</v>
      </c>
      <c r="W9" s="80" t="s">
        <v>366</v>
      </c>
      <c r="X9" s="80" t="s">
        <v>367</v>
      </c>
      <c r="Y9" s="6"/>
      <c r="Z9" s="21"/>
      <c r="AA9" s="21"/>
    </row>
    <row r="10" spans="1:27">
      <c r="A10" s="158" t="s">
        <v>372</v>
      </c>
      <c r="B10" s="156" t="s">
        <v>366</v>
      </c>
      <c r="C10" s="156" t="s">
        <v>366</v>
      </c>
      <c r="D10" s="156" t="s">
        <v>366</v>
      </c>
      <c r="E10" s="156" t="s">
        <v>366</v>
      </c>
      <c r="F10" s="156" t="s">
        <v>366</v>
      </c>
      <c r="G10" s="156" t="s">
        <v>366</v>
      </c>
      <c r="H10" s="156" t="s">
        <v>367</v>
      </c>
      <c r="I10" s="6"/>
      <c r="J10" s="156" t="s">
        <v>366</v>
      </c>
      <c r="K10" s="156" t="s">
        <v>367</v>
      </c>
      <c r="L10" s="156" t="s">
        <v>366</v>
      </c>
      <c r="M10" s="156" t="s">
        <v>366</v>
      </c>
      <c r="N10" s="156" t="s">
        <v>366</v>
      </c>
      <c r="O10" s="156" t="s">
        <v>366</v>
      </c>
      <c r="P10" s="156"/>
      <c r="Q10" s="6"/>
      <c r="R10" s="80" t="s">
        <v>366</v>
      </c>
      <c r="S10" s="80" t="s">
        <v>367</v>
      </c>
      <c r="T10" s="80" t="s">
        <v>366</v>
      </c>
      <c r="U10" s="80" t="s">
        <v>366</v>
      </c>
      <c r="V10" s="80" t="s">
        <v>366</v>
      </c>
      <c r="W10" s="80" t="s">
        <v>366</v>
      </c>
      <c r="X10" s="80"/>
      <c r="Y10" s="6"/>
      <c r="Z10" s="21"/>
      <c r="AA10" s="21"/>
    </row>
    <row r="11" spans="1:27">
      <c r="A11" s="158" t="s">
        <v>373</v>
      </c>
      <c r="B11" s="156" t="s">
        <v>366</v>
      </c>
      <c r="C11" s="156" t="s">
        <v>367</v>
      </c>
      <c r="D11" s="156" t="s">
        <v>366</v>
      </c>
      <c r="E11" s="156" t="s">
        <v>366</v>
      </c>
      <c r="F11" s="156" t="s">
        <v>366</v>
      </c>
      <c r="G11" s="156" t="s">
        <v>366</v>
      </c>
      <c r="H11" s="156"/>
      <c r="I11" s="6"/>
      <c r="J11" s="156" t="s">
        <v>366</v>
      </c>
      <c r="K11" s="156" t="s">
        <v>366</v>
      </c>
      <c r="L11" s="156" t="s">
        <v>366</v>
      </c>
      <c r="M11" s="156" t="s">
        <v>366</v>
      </c>
      <c r="N11" s="156" t="s">
        <v>366</v>
      </c>
      <c r="O11" s="156" t="s">
        <v>366</v>
      </c>
      <c r="P11" s="156" t="s">
        <v>367</v>
      </c>
      <c r="Q11" s="6"/>
      <c r="R11" s="80" t="s">
        <v>366</v>
      </c>
      <c r="S11" s="80" t="s">
        <v>366</v>
      </c>
      <c r="T11" s="80" t="s">
        <v>366</v>
      </c>
      <c r="U11" s="80" t="s">
        <v>366</v>
      </c>
      <c r="V11" s="80" t="s">
        <v>367</v>
      </c>
      <c r="W11" s="80" t="s">
        <v>366</v>
      </c>
      <c r="X11" s="80"/>
      <c r="Y11" s="6"/>
      <c r="Z11" s="21"/>
      <c r="AA11" s="21"/>
    </row>
    <row r="12" spans="1:27">
      <c r="A12" s="158" t="s">
        <v>374</v>
      </c>
      <c r="B12" s="156" t="s">
        <v>366</v>
      </c>
      <c r="C12" s="156" t="s">
        <v>366</v>
      </c>
      <c r="D12" s="156" t="s">
        <v>366</v>
      </c>
      <c r="E12" s="156" t="s">
        <v>366</v>
      </c>
      <c r="F12" s="156" t="s">
        <v>366</v>
      </c>
      <c r="G12" s="156" t="s">
        <v>367</v>
      </c>
      <c r="H12" s="156" t="s">
        <v>366</v>
      </c>
      <c r="I12" s="6"/>
      <c r="J12" s="156" t="s">
        <v>366</v>
      </c>
      <c r="K12" s="156" t="s">
        <v>366</v>
      </c>
      <c r="L12" s="156" t="s">
        <v>366</v>
      </c>
      <c r="M12" s="156" t="s">
        <v>366</v>
      </c>
      <c r="N12" s="156" t="s">
        <v>366</v>
      </c>
      <c r="O12" s="156" t="s">
        <v>366</v>
      </c>
      <c r="P12" s="156" t="s">
        <v>366</v>
      </c>
      <c r="Q12" s="6"/>
      <c r="R12" s="80" t="s">
        <v>366</v>
      </c>
      <c r="S12" s="80" t="s">
        <v>366</v>
      </c>
      <c r="T12" s="80" t="s">
        <v>366</v>
      </c>
      <c r="U12" s="80" t="s">
        <v>366</v>
      </c>
      <c r="V12" s="80" t="s">
        <v>366</v>
      </c>
      <c r="W12" s="80" t="s">
        <v>367</v>
      </c>
      <c r="X12" s="80" t="s">
        <v>366</v>
      </c>
      <c r="Y12" s="6"/>
      <c r="Z12" s="21"/>
      <c r="AA12" s="21"/>
    </row>
    <row r="13" spans="1:27">
      <c r="A13" s="158" t="s">
        <v>375</v>
      </c>
      <c r="B13" s="156" t="s">
        <v>366</v>
      </c>
      <c r="C13" s="156" t="s">
        <v>366</v>
      </c>
      <c r="D13" s="156" t="s">
        <v>367</v>
      </c>
      <c r="E13" s="156" t="s">
        <v>366</v>
      </c>
      <c r="F13" s="156" t="s">
        <v>366</v>
      </c>
      <c r="G13" s="156" t="s">
        <v>366</v>
      </c>
      <c r="H13" s="156" t="s">
        <v>366</v>
      </c>
      <c r="I13" s="6"/>
      <c r="J13" s="156" t="s">
        <v>366</v>
      </c>
      <c r="K13" s="156" t="s">
        <v>366</v>
      </c>
      <c r="L13" s="156" t="s">
        <v>366</v>
      </c>
      <c r="M13" s="156" t="s">
        <v>366</v>
      </c>
      <c r="N13" s="156" t="s">
        <v>367</v>
      </c>
      <c r="O13" s="156" t="s">
        <v>367</v>
      </c>
      <c r="P13" s="156"/>
      <c r="Q13" s="6"/>
      <c r="R13" s="80" t="s">
        <v>366</v>
      </c>
      <c r="S13" s="80" t="s">
        <v>366</v>
      </c>
      <c r="T13" s="80" t="s">
        <v>366</v>
      </c>
      <c r="U13" s="80" t="s">
        <v>366</v>
      </c>
      <c r="V13" s="80" t="s">
        <v>366</v>
      </c>
      <c r="W13" s="80" t="s">
        <v>366</v>
      </c>
      <c r="X13" s="80"/>
      <c r="Y13" s="6"/>
      <c r="Z13" s="21"/>
      <c r="AA13" s="21"/>
    </row>
    <row r="14" spans="1:27">
      <c r="A14" s="158" t="s">
        <v>376</v>
      </c>
      <c r="B14" s="156" t="s">
        <v>366</v>
      </c>
      <c r="C14" s="156" t="s">
        <v>366</v>
      </c>
      <c r="D14" s="156" t="s">
        <v>366</v>
      </c>
      <c r="E14" s="156" t="s">
        <v>366</v>
      </c>
      <c r="F14" s="156" t="s">
        <v>366</v>
      </c>
      <c r="G14" s="156" t="s">
        <v>366</v>
      </c>
      <c r="H14" s="156" t="s">
        <v>367</v>
      </c>
      <c r="I14" s="6"/>
      <c r="J14" s="156" t="s">
        <v>366</v>
      </c>
      <c r="K14" s="156" t="s">
        <v>366</v>
      </c>
      <c r="L14" s="156" t="s">
        <v>366</v>
      </c>
      <c r="M14" s="156" t="s">
        <v>366</v>
      </c>
      <c r="N14" s="156" t="s">
        <v>366</v>
      </c>
      <c r="O14" s="156" t="s">
        <v>366</v>
      </c>
      <c r="P14" s="156" t="s">
        <v>367</v>
      </c>
      <c r="Q14" s="6"/>
      <c r="R14" s="80" t="s">
        <v>367</v>
      </c>
      <c r="S14" s="80" t="s">
        <v>367</v>
      </c>
      <c r="T14" s="80" t="s">
        <v>366</v>
      </c>
      <c r="U14" s="80" t="s">
        <v>366</v>
      </c>
      <c r="V14" s="80" t="s">
        <v>366</v>
      </c>
      <c r="W14" s="80" t="s">
        <v>366</v>
      </c>
      <c r="X14" s="80" t="s">
        <v>366</v>
      </c>
      <c r="Y14" s="6"/>
      <c r="Z14" s="21"/>
      <c r="AA14" s="21"/>
    </row>
    <row r="15" spans="1:27">
      <c r="A15" s="158" t="s">
        <v>377</v>
      </c>
      <c r="B15" s="156" t="s">
        <v>366</v>
      </c>
      <c r="C15" s="156" t="s">
        <v>367</v>
      </c>
      <c r="D15" s="156" t="s">
        <v>366</v>
      </c>
      <c r="E15" s="156" t="s">
        <v>366</v>
      </c>
      <c r="F15" s="156" t="s">
        <v>366</v>
      </c>
      <c r="G15" s="156" t="s">
        <v>366</v>
      </c>
      <c r="H15" s="156"/>
      <c r="I15" s="6"/>
      <c r="J15" s="156" t="s">
        <v>366</v>
      </c>
      <c r="K15" s="156" t="s">
        <v>366</v>
      </c>
      <c r="L15" s="156" t="s">
        <v>367</v>
      </c>
      <c r="M15" s="156" t="s">
        <v>366</v>
      </c>
      <c r="N15" s="156" t="s">
        <v>366</v>
      </c>
      <c r="O15" s="156" t="s">
        <v>366</v>
      </c>
      <c r="P15" s="156"/>
      <c r="Q15" s="6"/>
      <c r="R15" s="80" t="s">
        <v>366</v>
      </c>
      <c r="S15" s="80" t="s">
        <v>366</v>
      </c>
      <c r="T15" s="80" t="s">
        <v>366</v>
      </c>
      <c r="U15" s="80" t="s">
        <v>366</v>
      </c>
      <c r="V15" s="80" t="s">
        <v>366</v>
      </c>
      <c r="W15" s="80" t="s">
        <v>366</v>
      </c>
      <c r="X15" s="80" t="s">
        <v>367</v>
      </c>
      <c r="Y15" s="6"/>
      <c r="Z15" s="21"/>
      <c r="AA15" s="21"/>
    </row>
    <row r="16" spans="1:27">
      <c r="A16" s="158" t="s">
        <v>378</v>
      </c>
      <c r="B16" s="156" t="s">
        <v>366</v>
      </c>
      <c r="C16" s="156" t="s">
        <v>366</v>
      </c>
      <c r="D16" s="156" t="s">
        <v>366</v>
      </c>
      <c r="E16" s="156" t="s">
        <v>366</v>
      </c>
      <c r="F16" s="156" t="s">
        <v>366</v>
      </c>
      <c r="G16" s="156" t="s">
        <v>367</v>
      </c>
      <c r="H16" s="156" t="s">
        <v>366</v>
      </c>
      <c r="I16" s="6"/>
      <c r="J16" s="156" t="s">
        <v>367</v>
      </c>
      <c r="K16" s="156" t="s">
        <v>367</v>
      </c>
      <c r="L16" s="156" t="s">
        <v>366</v>
      </c>
      <c r="M16" s="156" t="s">
        <v>366</v>
      </c>
      <c r="N16" s="156" t="s">
        <v>366</v>
      </c>
      <c r="O16" s="156" t="s">
        <v>366</v>
      </c>
      <c r="P16" s="156" t="s">
        <v>366</v>
      </c>
      <c r="Q16" s="6"/>
      <c r="R16" s="80" t="s">
        <v>366</v>
      </c>
      <c r="S16" s="80" t="s">
        <v>367</v>
      </c>
      <c r="T16" s="80" t="s">
        <v>366</v>
      </c>
      <c r="U16" s="80" t="s">
        <v>366</v>
      </c>
      <c r="V16" s="80" t="s">
        <v>366</v>
      </c>
      <c r="W16" s="80" t="s">
        <v>366</v>
      </c>
      <c r="X16" s="80"/>
      <c r="Y16" s="6"/>
      <c r="Z16" s="21"/>
      <c r="AA16" s="21"/>
    </row>
    <row r="17" spans="1:27">
      <c r="A17" s="158" t="s">
        <v>379</v>
      </c>
      <c r="B17" s="156" t="s">
        <v>366</v>
      </c>
      <c r="C17" s="156" t="s">
        <v>366</v>
      </c>
      <c r="D17" s="156" t="s">
        <v>367</v>
      </c>
      <c r="E17" s="156" t="s">
        <v>366</v>
      </c>
      <c r="F17" s="156" t="s">
        <v>366</v>
      </c>
      <c r="G17" s="156" t="s">
        <v>366</v>
      </c>
      <c r="H17" s="156"/>
      <c r="I17" s="6"/>
      <c r="J17" s="156" t="s">
        <v>366</v>
      </c>
      <c r="K17" s="156" t="s">
        <v>367</v>
      </c>
      <c r="L17" s="156" t="s">
        <v>366</v>
      </c>
      <c r="M17" s="156" t="s">
        <v>366</v>
      </c>
      <c r="N17" s="156" t="s">
        <v>366</v>
      </c>
      <c r="O17" s="156" t="s">
        <v>366</v>
      </c>
      <c r="P17" s="156"/>
      <c r="Q17" s="6"/>
      <c r="R17" s="156" t="s">
        <v>366</v>
      </c>
      <c r="S17" s="156" t="s">
        <v>367</v>
      </c>
      <c r="T17" s="156" t="s">
        <v>366</v>
      </c>
      <c r="U17" s="156" t="s">
        <v>366</v>
      </c>
      <c r="V17" s="156" t="s">
        <v>366</v>
      </c>
      <c r="W17" s="156" t="s">
        <v>366</v>
      </c>
      <c r="X17" s="156"/>
      <c r="Y17" s="6"/>
      <c r="Z17" s="21"/>
      <c r="AA17" s="21"/>
    </row>
    <row r="18" spans="1:27">
      <c r="A18" s="158" t="s">
        <v>380</v>
      </c>
      <c r="B18" s="156" t="s">
        <v>366</v>
      </c>
      <c r="C18" s="156" t="s">
        <v>366</v>
      </c>
      <c r="D18" s="156" t="s">
        <v>366</v>
      </c>
      <c r="E18" s="156" t="s">
        <v>366</v>
      </c>
      <c r="F18" s="156" t="s">
        <v>366</v>
      </c>
      <c r="G18" s="156" t="s">
        <v>366</v>
      </c>
      <c r="H18" s="156" t="s">
        <v>367</v>
      </c>
      <c r="I18" s="6"/>
      <c r="J18" s="156" t="s">
        <v>366</v>
      </c>
      <c r="K18" s="156" t="s">
        <v>366</v>
      </c>
      <c r="L18" s="156" t="s">
        <v>366</v>
      </c>
      <c r="M18" s="156" t="s">
        <v>366</v>
      </c>
      <c r="N18" s="156" t="s">
        <v>366</v>
      </c>
      <c r="O18" s="156" t="s">
        <v>366</v>
      </c>
      <c r="P18" s="156" t="s">
        <v>367</v>
      </c>
      <c r="Q18" s="6"/>
      <c r="R18" s="156" t="s">
        <v>366</v>
      </c>
      <c r="S18" s="156" t="s">
        <v>366</v>
      </c>
      <c r="T18" s="156" t="s">
        <v>366</v>
      </c>
      <c r="U18" s="156" t="s">
        <v>366</v>
      </c>
      <c r="V18" s="156" t="s">
        <v>366</v>
      </c>
      <c r="W18" s="156" t="s">
        <v>366</v>
      </c>
      <c r="X18" s="156" t="s">
        <v>367</v>
      </c>
      <c r="Y18" s="6"/>
      <c r="Z18" s="21"/>
      <c r="AA18" s="21"/>
    </row>
  </sheetData>
  <mergeCells count="4">
    <mergeCell ref="A1:Y1"/>
    <mergeCell ref="A2:D2"/>
    <mergeCell ref="E2:Y2"/>
    <mergeCell ref="B3:X3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4"/>
  <sheetViews>
    <sheetView zoomScaleNormal="100" workbookViewId="0">
      <selection sqref="A1:F1"/>
    </sheetView>
  </sheetViews>
  <sheetFormatPr defaultRowHeight="15"/>
  <cols>
    <col min="1" max="1" width="7.42578125" bestFit="1" customWidth="1"/>
    <col min="2" max="2" width="29.42578125" bestFit="1" customWidth="1"/>
    <col min="3" max="3" width="17.140625" customWidth="1"/>
    <col min="4" max="4" width="14.85546875" customWidth="1"/>
    <col min="5" max="5" width="16.42578125" customWidth="1"/>
    <col min="6" max="6" width="20.5703125" bestFit="1" customWidth="1"/>
    <col min="7" max="7" width="7.7109375" customWidth="1"/>
    <col min="8" max="8" width="21.42578125" customWidth="1"/>
    <col min="9" max="9" width="21.140625" customWidth="1"/>
  </cols>
  <sheetData>
    <row r="1" spans="1:9" ht="23.25">
      <c r="A1" s="302" t="s">
        <v>383</v>
      </c>
      <c r="B1" s="302"/>
      <c r="C1" s="302"/>
      <c r="D1" s="302"/>
      <c r="E1" s="302"/>
      <c r="F1" s="302"/>
    </row>
    <row r="2" spans="1:9" ht="6.75" customHeight="1">
      <c r="A2" s="303"/>
      <c r="B2" s="303"/>
      <c r="C2" s="303"/>
      <c r="D2" s="303"/>
      <c r="E2" s="303"/>
      <c r="F2" s="303"/>
    </row>
    <row r="3" spans="1:9">
      <c r="A3" s="304" t="s">
        <v>43</v>
      </c>
      <c r="B3" s="304"/>
      <c r="C3" s="304"/>
      <c r="D3" s="304"/>
      <c r="E3" s="304"/>
      <c r="F3" s="304"/>
    </row>
    <row r="4" spans="1:9" ht="8.25" customHeight="1">
      <c r="B4" s="159"/>
      <c r="C4" s="160"/>
      <c r="D4" s="6"/>
    </row>
    <row r="5" spans="1:9">
      <c r="A5" s="164" t="s">
        <v>44</v>
      </c>
      <c r="B5" s="164" t="s">
        <v>21</v>
      </c>
      <c r="C5" s="164" t="s">
        <v>45</v>
      </c>
      <c r="D5" s="164" t="s">
        <v>46</v>
      </c>
      <c r="E5" s="164" t="s">
        <v>384</v>
      </c>
      <c r="F5" s="164" t="s">
        <v>385</v>
      </c>
      <c r="H5" s="167" t="s">
        <v>389</v>
      </c>
      <c r="I5" s="168"/>
    </row>
    <row r="6" spans="1:9">
      <c r="A6">
        <v>2233</v>
      </c>
      <c r="B6" t="s">
        <v>47</v>
      </c>
      <c r="C6" s="4">
        <v>44.9</v>
      </c>
      <c r="D6" s="6">
        <v>5</v>
      </c>
      <c r="E6" t="s">
        <v>386</v>
      </c>
      <c r="F6" s="4"/>
      <c r="H6" s="20" t="s">
        <v>390</v>
      </c>
      <c r="I6" s="169"/>
    </row>
    <row r="7" spans="1:9">
      <c r="A7" s="161">
        <v>5265</v>
      </c>
      <c r="B7" s="161" t="s">
        <v>48</v>
      </c>
      <c r="C7" s="162">
        <v>79.900000000000006</v>
      </c>
      <c r="D7" s="163">
        <v>1</v>
      </c>
      <c r="E7" s="161" t="s">
        <v>386</v>
      </c>
      <c r="F7" s="162"/>
      <c r="H7" s="167" t="s">
        <v>391</v>
      </c>
      <c r="I7" s="168"/>
    </row>
    <row r="8" spans="1:9">
      <c r="A8">
        <v>8895</v>
      </c>
      <c r="B8" t="s">
        <v>49</v>
      </c>
      <c r="C8" s="4">
        <v>49.9</v>
      </c>
      <c r="D8" s="6">
        <v>3</v>
      </c>
      <c r="E8" t="s">
        <v>387</v>
      </c>
      <c r="F8" s="4"/>
    </row>
    <row r="9" spans="1:9">
      <c r="A9" s="161">
        <v>6578</v>
      </c>
      <c r="B9" s="161" t="s">
        <v>50</v>
      </c>
      <c r="C9" s="162">
        <v>54.45</v>
      </c>
      <c r="D9" s="163">
        <v>0</v>
      </c>
      <c r="E9" s="161"/>
      <c r="F9" s="162"/>
      <c r="H9" s="165" t="s">
        <v>67</v>
      </c>
      <c r="I9" s="166"/>
    </row>
    <row r="10" spans="1:9">
      <c r="A10">
        <v>4412</v>
      </c>
      <c r="B10" t="s">
        <v>51</v>
      </c>
      <c r="C10" s="4">
        <v>102.25</v>
      </c>
      <c r="D10" s="6">
        <v>2</v>
      </c>
      <c r="E10" t="s">
        <v>387</v>
      </c>
      <c r="F10" s="4"/>
    </row>
    <row r="11" spans="1:9">
      <c r="A11" s="161">
        <v>2369</v>
      </c>
      <c r="B11" s="161" t="s">
        <v>52</v>
      </c>
      <c r="C11" s="162">
        <v>189.9</v>
      </c>
      <c r="D11" s="163">
        <v>0</v>
      </c>
      <c r="E11" s="161"/>
      <c r="F11" s="162"/>
    </row>
    <row r="12" spans="1:9">
      <c r="A12">
        <v>5674</v>
      </c>
      <c r="B12" t="s">
        <v>53</v>
      </c>
      <c r="C12" s="4">
        <v>34.299999999999997</v>
      </c>
      <c r="D12" s="6">
        <v>6</v>
      </c>
      <c r="E12" t="s">
        <v>386</v>
      </c>
      <c r="F12" s="4"/>
    </row>
    <row r="13" spans="1:9">
      <c r="A13" s="161">
        <v>2256</v>
      </c>
      <c r="B13" s="161" t="s">
        <v>54</v>
      </c>
      <c r="C13" s="162">
        <v>84.9</v>
      </c>
      <c r="D13" s="163">
        <v>8</v>
      </c>
      <c r="E13" s="161" t="s">
        <v>388</v>
      </c>
      <c r="F13" s="162"/>
    </row>
    <row r="14" spans="1:9">
      <c r="A14">
        <v>3201</v>
      </c>
      <c r="B14" t="s">
        <v>55</v>
      </c>
      <c r="C14" s="4">
        <v>46.9</v>
      </c>
      <c r="D14" s="6">
        <v>3</v>
      </c>
      <c r="E14" t="s">
        <v>387</v>
      </c>
      <c r="F14" s="4"/>
    </row>
    <row r="15" spans="1:9">
      <c r="A15" s="161">
        <v>2895</v>
      </c>
      <c r="B15" s="161" t="s">
        <v>56</v>
      </c>
      <c r="C15" s="162">
        <v>68.5</v>
      </c>
      <c r="D15" s="163">
        <v>8</v>
      </c>
      <c r="E15" s="161" t="s">
        <v>386</v>
      </c>
      <c r="F15" s="162"/>
    </row>
    <row r="16" spans="1:9">
      <c r="A16">
        <v>6574</v>
      </c>
      <c r="B16" t="s">
        <v>57</v>
      </c>
      <c r="C16" s="4">
        <v>34.9</v>
      </c>
      <c r="D16" s="6">
        <v>1</v>
      </c>
      <c r="E16" t="s">
        <v>388</v>
      </c>
      <c r="F16" s="4"/>
    </row>
    <row r="17" spans="1:6">
      <c r="A17" s="161">
        <v>3577</v>
      </c>
      <c r="B17" s="161" t="s">
        <v>61</v>
      </c>
      <c r="C17" s="162">
        <v>180.9</v>
      </c>
      <c r="D17" s="163">
        <v>7</v>
      </c>
      <c r="E17" s="161" t="s">
        <v>386</v>
      </c>
      <c r="F17" s="162"/>
    </row>
    <row r="18" spans="1:6">
      <c r="A18">
        <v>6527</v>
      </c>
      <c r="B18" t="s">
        <v>62</v>
      </c>
      <c r="C18" s="4">
        <v>198.5</v>
      </c>
      <c r="D18" s="6">
        <v>120</v>
      </c>
      <c r="E18" t="s">
        <v>388</v>
      </c>
      <c r="F18" s="4"/>
    </row>
    <row r="19" spans="1:6">
      <c r="A19" s="161">
        <v>9843</v>
      </c>
      <c r="B19" s="161" t="s">
        <v>63</v>
      </c>
      <c r="C19" s="162">
        <v>248.5</v>
      </c>
      <c r="D19" s="163">
        <v>4</v>
      </c>
      <c r="E19" s="161" t="s">
        <v>387</v>
      </c>
      <c r="F19" s="162"/>
    </row>
    <row r="20" spans="1:6">
      <c r="D20" s="6"/>
      <c r="F20" s="5"/>
    </row>
    <row r="21" spans="1:6">
      <c r="D21" s="6"/>
    </row>
    <row r="22" spans="1:6">
      <c r="D22" s="6"/>
    </row>
    <row r="23" spans="1:6">
      <c r="D23" s="6"/>
    </row>
    <row r="24" spans="1:6" ht="6" customHeight="1">
      <c r="D24" s="6"/>
    </row>
  </sheetData>
  <mergeCells count="3">
    <mergeCell ref="A1:F1"/>
    <mergeCell ref="A2:F2"/>
    <mergeCell ref="A3:F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zoomScale="70" zoomScaleNormal="70" workbookViewId="0">
      <selection sqref="A1:C1"/>
    </sheetView>
  </sheetViews>
  <sheetFormatPr defaultRowHeight="15"/>
  <cols>
    <col min="1" max="1" width="23.140625" bestFit="1" customWidth="1"/>
    <col min="2" max="2" width="22.5703125" customWidth="1"/>
    <col min="3" max="3" width="24" customWidth="1"/>
    <col min="4" max="4" width="41.28515625" customWidth="1"/>
  </cols>
  <sheetData>
    <row r="1" spans="1:4" ht="34.5" customHeight="1">
      <c r="A1" s="305" t="s">
        <v>392</v>
      </c>
      <c r="B1" s="306"/>
      <c r="C1" s="306"/>
      <c r="D1" s="182"/>
    </row>
    <row r="2" spans="1:4" ht="9.75" customHeight="1">
      <c r="A2" s="307"/>
      <c r="B2" s="308"/>
      <c r="C2" s="308"/>
      <c r="D2" s="182"/>
    </row>
    <row r="3" spans="1:4" ht="18">
      <c r="A3" s="170" t="s">
        <v>130</v>
      </c>
      <c r="B3" s="170" t="s">
        <v>198</v>
      </c>
      <c r="C3" s="171" t="s">
        <v>393</v>
      </c>
      <c r="D3" s="183"/>
    </row>
    <row r="4" spans="1:4" ht="18">
      <c r="A4" s="172" t="s">
        <v>394</v>
      </c>
      <c r="B4" s="173">
        <v>635.20000000000005</v>
      </c>
      <c r="C4" s="174" t="s">
        <v>395</v>
      </c>
      <c r="D4" s="184"/>
    </row>
    <row r="5" spans="1:4" ht="18">
      <c r="A5" s="172" t="s">
        <v>396</v>
      </c>
      <c r="B5" s="173">
        <v>2351.23</v>
      </c>
      <c r="C5" s="174" t="s">
        <v>397</v>
      </c>
      <c r="D5" s="184"/>
    </row>
    <row r="6" spans="1:4" ht="18">
      <c r="A6" s="172" t="s">
        <v>398</v>
      </c>
      <c r="B6" s="173">
        <v>852.3</v>
      </c>
      <c r="C6" s="174" t="s">
        <v>395</v>
      </c>
      <c r="D6" s="184"/>
    </row>
    <row r="7" spans="1:4" ht="18">
      <c r="A7" s="172" t="s">
        <v>399</v>
      </c>
      <c r="B7" s="173">
        <v>685.2</v>
      </c>
      <c r="C7" s="174" t="s">
        <v>400</v>
      </c>
      <c r="D7" s="184"/>
    </row>
    <row r="8" spans="1:4" ht="18">
      <c r="A8" s="172" t="s">
        <v>401</v>
      </c>
      <c r="B8" s="173">
        <v>3520</v>
      </c>
      <c r="C8" s="174" t="s">
        <v>397</v>
      </c>
      <c r="D8" s="184"/>
    </row>
    <row r="9" spans="1:4" ht="18">
      <c r="A9" s="172" t="s">
        <v>402</v>
      </c>
      <c r="B9" s="173">
        <v>635.29999999999995</v>
      </c>
      <c r="C9" s="174" t="s">
        <v>395</v>
      </c>
      <c r="D9" s="184"/>
    </row>
    <row r="10" spans="1:4" ht="18">
      <c r="A10" s="172" t="s">
        <v>403</v>
      </c>
      <c r="B10" s="173">
        <v>485</v>
      </c>
      <c r="C10" s="174" t="s">
        <v>400</v>
      </c>
      <c r="D10" s="184"/>
    </row>
    <row r="11" spans="1:4" ht="18">
      <c r="A11" s="172" t="s">
        <v>404</v>
      </c>
      <c r="B11" s="173">
        <v>1325</v>
      </c>
      <c r="C11" s="174" t="s">
        <v>395</v>
      </c>
      <c r="D11" s="184"/>
    </row>
    <row r="12" spans="1:4" ht="18">
      <c r="A12" s="172" t="s">
        <v>405</v>
      </c>
      <c r="B12" s="173">
        <v>2350</v>
      </c>
      <c r="C12" s="174" t="s">
        <v>397</v>
      </c>
      <c r="D12" s="184"/>
    </row>
    <row r="13" spans="1:4" ht="18">
      <c r="A13" s="172" t="s">
        <v>406</v>
      </c>
      <c r="B13" s="173">
        <v>850</v>
      </c>
      <c r="C13" s="174" t="s">
        <v>397</v>
      </c>
      <c r="D13" s="184"/>
    </row>
    <row r="14" spans="1:4" ht="18">
      <c r="A14" s="172" t="s">
        <v>407</v>
      </c>
      <c r="B14" s="173">
        <v>753</v>
      </c>
      <c r="C14" s="174" t="s">
        <v>395</v>
      </c>
      <c r="D14" s="184"/>
    </row>
    <row r="15" spans="1:4" ht="18">
      <c r="A15" s="172" t="s">
        <v>408</v>
      </c>
      <c r="B15" s="173">
        <v>855</v>
      </c>
      <c r="C15" s="174" t="s">
        <v>400</v>
      </c>
      <c r="D15" s="184"/>
    </row>
    <row r="16" spans="1:4" ht="18">
      <c r="A16" s="172" t="s">
        <v>409</v>
      </c>
      <c r="B16" s="173">
        <v>658</v>
      </c>
      <c r="C16" s="174" t="s">
        <v>395</v>
      </c>
      <c r="D16" s="184"/>
    </row>
    <row r="17" spans="1:4" ht="18">
      <c r="A17" s="172" t="s">
        <v>410</v>
      </c>
      <c r="B17" s="173">
        <v>635</v>
      </c>
      <c r="C17" s="174" t="s">
        <v>397</v>
      </c>
      <c r="D17" s="184"/>
    </row>
    <row r="18" spans="1:4" ht="18">
      <c r="A18" s="175"/>
      <c r="B18" s="175"/>
      <c r="C18" s="180"/>
      <c r="D18" s="183"/>
    </row>
    <row r="19" spans="1:4" ht="18">
      <c r="A19" s="176" t="s">
        <v>393</v>
      </c>
      <c r="B19" s="179" t="s">
        <v>397</v>
      </c>
      <c r="C19" s="179" t="s">
        <v>395</v>
      </c>
      <c r="D19" s="181" t="s">
        <v>400</v>
      </c>
    </row>
    <row r="20" spans="1:4" ht="18">
      <c r="A20" s="177" t="s">
        <v>411</v>
      </c>
      <c r="B20" s="178"/>
      <c r="C20" s="178"/>
      <c r="D20" s="178"/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G3"/>
  <sheetViews>
    <sheetView zoomScale="115" zoomScaleNormal="115" workbookViewId="0"/>
  </sheetViews>
  <sheetFormatPr defaultColWidth="9.140625" defaultRowHeight="15"/>
  <cols>
    <col min="1" max="1" width="5.140625" style="185" customWidth="1"/>
    <col min="2" max="2" width="15.5703125" style="185" customWidth="1"/>
    <col min="3" max="3" width="18.42578125" style="185" customWidth="1"/>
    <col min="4" max="4" width="9.140625" style="185"/>
    <col min="5" max="5" width="1.85546875" style="185" customWidth="1"/>
    <col min="6" max="6" width="12.28515625" style="185" customWidth="1"/>
    <col min="7" max="7" width="20.28515625" style="185" customWidth="1"/>
    <col min="8" max="16384" width="9.140625" style="185"/>
  </cols>
  <sheetData>
    <row r="3" spans="2:7" ht="18.75">
      <c r="B3" s="309" t="s">
        <v>412</v>
      </c>
      <c r="C3" s="309"/>
      <c r="F3" s="309" t="s">
        <v>413</v>
      </c>
      <c r="G3" s="309"/>
    </row>
  </sheetData>
  <mergeCells count="2">
    <mergeCell ref="B3:C3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F16" sqref="F16"/>
    </sheetView>
  </sheetViews>
  <sheetFormatPr defaultRowHeight="15"/>
  <cols>
    <col min="1" max="1" width="29.42578125" bestFit="1" customWidth="1"/>
    <col min="2" max="2" width="14.7109375" customWidth="1"/>
    <col min="3" max="3" width="16.85546875" customWidth="1"/>
    <col min="4" max="4" width="19.42578125" customWidth="1"/>
    <col min="8" max="8" width="20.42578125" bestFit="1" customWidth="1"/>
    <col min="9" max="9" width="24.42578125" customWidth="1"/>
  </cols>
  <sheetData>
    <row r="1" spans="1:9">
      <c r="A1" s="214" t="s">
        <v>70</v>
      </c>
      <c r="B1" s="214"/>
      <c r="C1" s="214"/>
      <c r="D1" s="214"/>
    </row>
    <row r="2" spans="1:9">
      <c r="A2" s="214"/>
      <c r="B2" s="214"/>
      <c r="C2" s="214"/>
      <c r="D2" s="214"/>
    </row>
    <row r="3" spans="1:9" ht="18">
      <c r="A3" s="189"/>
      <c r="B3" s="189"/>
      <c r="C3" s="189"/>
      <c r="D3" s="189"/>
    </row>
    <row r="4" spans="1:9">
      <c r="A4" t="s">
        <v>68</v>
      </c>
      <c r="B4" t="s">
        <v>69</v>
      </c>
      <c r="C4" t="s">
        <v>71</v>
      </c>
      <c r="D4" t="s">
        <v>5</v>
      </c>
      <c r="H4" t="s">
        <v>419</v>
      </c>
    </row>
    <row r="5" spans="1:9">
      <c r="A5" t="s">
        <v>47</v>
      </c>
      <c r="B5">
        <v>44.9</v>
      </c>
      <c r="C5">
        <v>5</v>
      </c>
      <c r="D5">
        <f>TabMercadoria[[#This Row],[Valor]]-TabMercadoria[[#This Row],[Desconto]]</f>
        <v>39.9</v>
      </c>
      <c r="H5" t="s">
        <v>420</v>
      </c>
    </row>
    <row r="6" spans="1:9" ht="23.25">
      <c r="A6" t="s">
        <v>48</v>
      </c>
      <c r="B6">
        <v>79.900000000000006</v>
      </c>
      <c r="C6">
        <v>3.5</v>
      </c>
      <c r="D6">
        <f>TabMercadoria[[#This Row],[Valor]]-TabMercadoria[[#This Row],[Desconto]]</f>
        <v>76.400000000000006</v>
      </c>
      <c r="H6" s="194"/>
    </row>
    <row r="7" spans="1:9">
      <c r="A7" t="s">
        <v>49</v>
      </c>
      <c r="B7">
        <v>49.9</v>
      </c>
      <c r="C7">
        <v>4</v>
      </c>
      <c r="D7">
        <f>TabMercadoria[[#This Row],[Valor]]-TabMercadoria[[#This Row],[Desconto]]</f>
        <v>45.9</v>
      </c>
    </row>
    <row r="8" spans="1:9" ht="18.75">
      <c r="A8" t="s">
        <v>50</v>
      </c>
      <c r="B8">
        <v>54.45</v>
      </c>
      <c r="C8">
        <v>4.5</v>
      </c>
      <c r="D8">
        <f>TabMercadoria[[#This Row],[Valor]]-TabMercadoria[[#This Row],[Desconto]]</f>
        <v>49.95</v>
      </c>
      <c r="H8" s="191" t="s">
        <v>416</v>
      </c>
      <c r="I8" s="192">
        <f>SUM(TabMercadoria[Total])</f>
        <v>2228.6000000000004</v>
      </c>
    </row>
    <row r="9" spans="1:9">
      <c r="A9" t="s">
        <v>51</v>
      </c>
      <c r="B9">
        <v>102.25</v>
      </c>
      <c r="C9">
        <v>10</v>
      </c>
      <c r="D9">
        <f>TabMercadoria[[#This Row],[Valor]]-TabMercadoria[[#This Row],[Desconto]]</f>
        <v>92.25</v>
      </c>
    </row>
    <row r="10" spans="1:9" ht="18.75">
      <c r="A10" t="s">
        <v>52</v>
      </c>
      <c r="B10">
        <v>189.9</v>
      </c>
      <c r="C10">
        <v>12</v>
      </c>
      <c r="D10">
        <f>TabMercadoria[[#This Row],[Valor]]-TabMercadoria[[#This Row],[Desconto]]</f>
        <v>177.9</v>
      </c>
      <c r="H10" s="191" t="s">
        <v>210</v>
      </c>
      <c r="I10" s="193">
        <f>MAX(TabMercadoria[Total])</f>
        <v>233.5</v>
      </c>
    </row>
    <row r="11" spans="1:9">
      <c r="A11" t="s">
        <v>53</v>
      </c>
      <c r="B11">
        <v>34.299999999999997</v>
      </c>
      <c r="C11">
        <v>4.3</v>
      </c>
      <c r="D11">
        <f>TabMercadoria[[#This Row],[Valor]]-TabMercadoria[[#This Row],[Desconto]]</f>
        <v>29.999999999999996</v>
      </c>
      <c r="I11" s="190"/>
    </row>
    <row r="12" spans="1:9" ht="18.75">
      <c r="A12" t="s">
        <v>54</v>
      </c>
      <c r="B12">
        <v>84.9</v>
      </c>
      <c r="C12">
        <v>1.9</v>
      </c>
      <c r="D12">
        <f>TabMercadoria[[#This Row],[Valor]]-TabMercadoria[[#This Row],[Desconto]]</f>
        <v>83</v>
      </c>
      <c r="H12" s="191" t="s">
        <v>212</v>
      </c>
      <c r="I12" s="193">
        <f>MIN(TabMercadoria[Total])</f>
        <v>29.999999999999996</v>
      </c>
    </row>
    <row r="13" spans="1:9">
      <c r="A13" t="s">
        <v>55</v>
      </c>
      <c r="B13">
        <v>46.9</v>
      </c>
      <c r="C13">
        <v>3.9</v>
      </c>
      <c r="D13">
        <f>TabMercadoria[[#This Row],[Valor]]-TabMercadoria[[#This Row],[Desconto]]</f>
        <v>43</v>
      </c>
    </row>
    <row r="14" spans="1:9" ht="18.75">
      <c r="A14" t="s">
        <v>56</v>
      </c>
      <c r="B14">
        <v>68.5</v>
      </c>
      <c r="C14">
        <v>5.5</v>
      </c>
      <c r="D14">
        <f>TabMercadoria[[#This Row],[Valor]]-TabMercadoria[[#This Row],[Desconto]]</f>
        <v>63</v>
      </c>
      <c r="H14" s="191" t="s">
        <v>417</v>
      </c>
      <c r="I14" s="193">
        <f>LARGE(TabMercadoria[Total],2)</f>
        <v>207.9</v>
      </c>
    </row>
    <row r="15" spans="1:9">
      <c r="A15" t="s">
        <v>57</v>
      </c>
      <c r="B15">
        <v>34.9</v>
      </c>
      <c r="C15">
        <v>4.5</v>
      </c>
      <c r="D15">
        <f>TabMercadoria[[#This Row],[Valor]]-TabMercadoria[[#This Row],[Desconto]]</f>
        <v>30.4</v>
      </c>
    </row>
    <row r="16" spans="1:9" ht="18.75">
      <c r="A16" t="s">
        <v>58</v>
      </c>
      <c r="B16">
        <v>65.900000000000006</v>
      </c>
      <c r="C16">
        <v>5</v>
      </c>
      <c r="D16">
        <f>TabMercadoria[[#This Row],[Valor]]-TabMercadoria[[#This Row],[Desconto]]</f>
        <v>60.900000000000006</v>
      </c>
      <c r="H16" s="191" t="s">
        <v>418</v>
      </c>
      <c r="I16" s="193">
        <f>SMALL(TabMercadoria[Total],2)</f>
        <v>30.4</v>
      </c>
    </row>
    <row r="17" spans="1:9">
      <c r="A17" t="s">
        <v>59</v>
      </c>
      <c r="B17">
        <v>86.3</v>
      </c>
      <c r="C17">
        <v>6</v>
      </c>
      <c r="D17">
        <f>TabMercadoria[[#This Row],[Valor]]-TabMercadoria[[#This Row],[Desconto]]</f>
        <v>80.3</v>
      </c>
    </row>
    <row r="18" spans="1:9" ht="18.75">
      <c r="A18" t="s">
        <v>60</v>
      </c>
      <c r="B18">
        <v>149.9</v>
      </c>
      <c r="C18">
        <v>5</v>
      </c>
      <c r="D18">
        <f>TabMercadoria[[#This Row],[Valor]]-TabMercadoria[[#This Row],[Desconto]]</f>
        <v>144.9</v>
      </c>
      <c r="H18" s="191" t="s">
        <v>215</v>
      </c>
      <c r="I18" s="193">
        <f>AVERAGE(TabMercadoria[Total])</f>
        <v>101.30000000000001</v>
      </c>
    </row>
    <row r="19" spans="1:9">
      <c r="A19" t="s">
        <v>61</v>
      </c>
      <c r="B19">
        <v>180.9</v>
      </c>
      <c r="C19">
        <v>8</v>
      </c>
      <c r="D19">
        <f>TabMercadoria[[#This Row],[Valor]]-TabMercadoria[[#This Row],[Desconto]]</f>
        <v>172.9</v>
      </c>
    </row>
    <row r="20" spans="1:9">
      <c r="A20" t="s">
        <v>62</v>
      </c>
      <c r="B20">
        <v>198.5</v>
      </c>
      <c r="C20">
        <v>12</v>
      </c>
      <c r="D20">
        <f>TabMercadoria[[#This Row],[Valor]]-TabMercadoria[[#This Row],[Desconto]]</f>
        <v>186.5</v>
      </c>
    </row>
    <row r="21" spans="1:9">
      <c r="A21" t="s">
        <v>63</v>
      </c>
      <c r="B21">
        <v>248.5</v>
      </c>
      <c r="C21">
        <v>15</v>
      </c>
      <c r="D21">
        <f>TabMercadoria[[#This Row],[Valor]]-TabMercadoria[[#This Row],[Desconto]]</f>
        <v>233.5</v>
      </c>
    </row>
    <row r="22" spans="1:9">
      <c r="A22" t="s">
        <v>64</v>
      </c>
      <c r="B22">
        <v>229.9</v>
      </c>
      <c r="C22">
        <v>22</v>
      </c>
      <c r="D22">
        <f>TabMercadoria[[#This Row],[Valor]]-TabMercadoria[[#This Row],[Desconto]]</f>
        <v>207.9</v>
      </c>
    </row>
    <row r="23" spans="1:9">
      <c r="A23" t="s">
        <v>65</v>
      </c>
      <c r="B23">
        <v>75.5</v>
      </c>
      <c r="C23">
        <v>6</v>
      </c>
      <c r="D23">
        <f>TabMercadoria[[#This Row],[Valor]]-TabMercadoria[[#This Row],[Desconto]]</f>
        <v>69.5</v>
      </c>
    </row>
    <row r="24" spans="1:9">
      <c r="A24" t="s">
        <v>66</v>
      </c>
      <c r="B24">
        <v>75.5</v>
      </c>
      <c r="C24">
        <v>5</v>
      </c>
      <c r="D24">
        <f>TabMercadoria[[#This Row],[Valor]]-TabMercadoria[[#This Row],[Desconto]]</f>
        <v>70.5</v>
      </c>
    </row>
    <row r="25" spans="1:9">
      <c r="A25" t="s">
        <v>414</v>
      </c>
      <c r="B25">
        <v>100</v>
      </c>
      <c r="C25">
        <v>30</v>
      </c>
      <c r="D25">
        <f>TabMercadoria[[#This Row],[Valor]]-TabMercadoria[[#This Row],[Desconto]]</f>
        <v>70</v>
      </c>
    </row>
    <row r="26" spans="1:9">
      <c r="A26" t="s">
        <v>415</v>
      </c>
      <c r="B26">
        <v>250</v>
      </c>
      <c r="C26">
        <v>50</v>
      </c>
      <c r="D26">
        <f>TabMercadoria[[#This Row],[Valor]]-TabMercadoria[[#This Row],[Desconto]]</f>
        <v>200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>
      <selection activeCell="E28" sqref="E28"/>
    </sheetView>
  </sheetViews>
  <sheetFormatPr defaultColWidth="9.140625" defaultRowHeight="15"/>
  <cols>
    <col min="1" max="1" width="9.28515625" style="6" customWidth="1"/>
    <col min="2" max="2" width="29.42578125" style="13" bestFit="1" customWidth="1"/>
    <col min="3" max="3" width="18.5703125" style="6" customWidth="1"/>
    <col min="4" max="4" width="24" style="6" customWidth="1"/>
    <col min="5" max="5" width="20.5703125" style="6" bestFit="1" customWidth="1"/>
    <col min="6" max="7" width="9.140625" style="6"/>
    <col min="8" max="8" width="15.7109375" style="6" bestFit="1" customWidth="1"/>
    <col min="9" max="16384" width="9.140625" style="6"/>
  </cols>
  <sheetData>
    <row r="1" spans="1:8" ht="26.25">
      <c r="A1" s="215" t="s">
        <v>422</v>
      </c>
      <c r="B1" s="216"/>
      <c r="C1" s="216"/>
      <c r="D1" s="216"/>
      <c r="E1" s="216"/>
    </row>
    <row r="2" spans="1:8">
      <c r="A2" s="7"/>
    </row>
    <row r="3" spans="1:8">
      <c r="A3" s="217" t="s">
        <v>43</v>
      </c>
      <c r="B3" s="217"/>
      <c r="C3" s="217"/>
      <c r="D3" s="217"/>
      <c r="E3" s="217"/>
    </row>
    <row r="4" spans="1:8">
      <c r="B4" s="14"/>
      <c r="C4" s="8"/>
    </row>
    <row r="5" spans="1:8" ht="15.75">
      <c r="A5" s="16" t="s">
        <v>44</v>
      </c>
      <c r="B5" s="16" t="s">
        <v>21</v>
      </c>
      <c r="C5" s="16" t="s">
        <v>45</v>
      </c>
      <c r="D5" s="16" t="s">
        <v>46</v>
      </c>
      <c r="E5" s="16" t="s">
        <v>5</v>
      </c>
    </row>
    <row r="6" spans="1:8">
      <c r="A6" s="6">
        <v>2233</v>
      </c>
      <c r="B6" s="13" t="s">
        <v>47</v>
      </c>
      <c r="C6" s="9">
        <v>44.9</v>
      </c>
      <c r="D6" s="6">
        <v>5</v>
      </c>
      <c r="E6" s="9">
        <f>Tabela2[[#This Row],[Preço de Venda]]*Tabela2[[#This Row],[Qtd. Vendidas]]</f>
        <v>224.5</v>
      </c>
      <c r="H6" s="13" t="s">
        <v>421</v>
      </c>
    </row>
    <row r="7" spans="1:8">
      <c r="A7" s="10">
        <v>5265</v>
      </c>
      <c r="B7" s="15" t="s">
        <v>48</v>
      </c>
      <c r="C7" s="11">
        <v>79.900000000000006</v>
      </c>
      <c r="D7" s="10">
        <v>1</v>
      </c>
      <c r="E7" s="11">
        <f>Tabela2[[#This Row],[Preço de Venda]]*Tabela2[[#This Row],[Qtd. Vendidas]]</f>
        <v>79.900000000000006</v>
      </c>
      <c r="H7" s="195"/>
    </row>
    <row r="8" spans="1:8">
      <c r="A8" s="6">
        <v>8895</v>
      </c>
      <c r="B8" s="13" t="s">
        <v>49</v>
      </c>
      <c r="C8" s="9">
        <v>49.9</v>
      </c>
      <c r="D8" s="6">
        <v>3</v>
      </c>
      <c r="E8" s="9">
        <f>Tabela2[[#This Row],[Preço de Venda]]*Tabela2[[#This Row],[Qtd. Vendidas]]</f>
        <v>149.69999999999999</v>
      </c>
    </row>
    <row r="9" spans="1:8">
      <c r="A9" s="10">
        <v>6578</v>
      </c>
      <c r="B9" s="15" t="s">
        <v>50</v>
      </c>
      <c r="C9" s="11">
        <v>54.45</v>
      </c>
      <c r="D9" s="10">
        <v>0</v>
      </c>
      <c r="E9" s="11">
        <f>Tabela2[[#This Row],[Preço de Venda]]*Tabela2[[#This Row],[Qtd. Vendidas]]</f>
        <v>0</v>
      </c>
      <c r="H9" s="196"/>
    </row>
    <row r="10" spans="1:8">
      <c r="A10" s="6">
        <v>4412</v>
      </c>
      <c r="B10" s="13" t="s">
        <v>51</v>
      </c>
      <c r="C10" s="9">
        <v>102.25</v>
      </c>
      <c r="D10" s="6">
        <v>2</v>
      </c>
      <c r="E10" s="9">
        <f>Tabela2[[#This Row],[Preço de Venda]]*Tabela2[[#This Row],[Qtd. Vendidas]]</f>
        <v>204.5</v>
      </c>
    </row>
    <row r="11" spans="1:8">
      <c r="A11" s="10">
        <v>2369</v>
      </c>
      <c r="B11" s="15" t="s">
        <v>52</v>
      </c>
      <c r="C11" s="11">
        <v>189.9</v>
      </c>
      <c r="D11" s="10">
        <v>0</v>
      </c>
      <c r="E11" s="11">
        <f>Tabela2[[#This Row],[Preço de Venda]]*Tabela2[[#This Row],[Qtd. Vendidas]]</f>
        <v>0</v>
      </c>
    </row>
    <row r="12" spans="1:8">
      <c r="A12" s="6">
        <v>5674</v>
      </c>
      <c r="B12" s="13" t="s">
        <v>53</v>
      </c>
      <c r="C12" s="9">
        <v>34.299999999999997</v>
      </c>
      <c r="D12" s="6">
        <v>6</v>
      </c>
      <c r="E12" s="9">
        <f>Tabela2[[#This Row],[Preço de Venda]]*Tabela2[[#This Row],[Qtd. Vendidas]]</f>
        <v>205.79999999999998</v>
      </c>
      <c r="H12" s="195"/>
    </row>
    <row r="13" spans="1:8">
      <c r="A13" s="10">
        <v>2256</v>
      </c>
      <c r="B13" s="15" t="s">
        <v>54</v>
      </c>
      <c r="C13" s="11">
        <v>84.9</v>
      </c>
      <c r="D13" s="10">
        <v>8</v>
      </c>
      <c r="E13" s="11">
        <f>Tabela2[[#This Row],[Preço de Venda]]*Tabela2[[#This Row],[Qtd. Vendidas]]</f>
        <v>679.2</v>
      </c>
    </row>
    <row r="14" spans="1:8">
      <c r="A14" s="6">
        <v>3201</v>
      </c>
      <c r="B14" s="13" t="s">
        <v>55</v>
      </c>
      <c r="C14" s="9">
        <v>46.9</v>
      </c>
      <c r="D14" s="6">
        <v>3</v>
      </c>
      <c r="E14" s="9">
        <f>Tabela2[[#This Row],[Preço de Venda]]*Tabela2[[#This Row],[Qtd. Vendidas]]</f>
        <v>140.69999999999999</v>
      </c>
    </row>
    <row r="15" spans="1:8">
      <c r="A15" s="10">
        <v>2895</v>
      </c>
      <c r="B15" s="15" t="s">
        <v>56</v>
      </c>
      <c r="C15" s="11">
        <v>68.5</v>
      </c>
      <c r="D15" s="10">
        <v>8</v>
      </c>
      <c r="E15" s="11">
        <f>Tabela2[[#This Row],[Preço de Venda]]*Tabela2[[#This Row],[Qtd. Vendidas]]</f>
        <v>548</v>
      </c>
    </row>
    <row r="16" spans="1:8">
      <c r="A16" s="6">
        <v>6574</v>
      </c>
      <c r="B16" s="13" t="s">
        <v>57</v>
      </c>
      <c r="C16" s="9">
        <v>34.9</v>
      </c>
      <c r="D16" s="6">
        <v>1</v>
      </c>
      <c r="E16" s="9">
        <f>Tabela2[[#This Row],[Preço de Venda]]*Tabela2[[#This Row],[Qtd. Vendidas]]</f>
        <v>34.9</v>
      </c>
    </row>
    <row r="17" spans="1:5">
      <c r="A17" s="10">
        <v>6598</v>
      </c>
      <c r="B17" s="15" t="s">
        <v>58</v>
      </c>
      <c r="C17" s="11">
        <v>65.900000000000006</v>
      </c>
      <c r="D17" s="10">
        <v>0</v>
      </c>
      <c r="E17" s="11">
        <f>Tabela2[[#This Row],[Preço de Venda]]*Tabela2[[#This Row],[Qtd. Vendidas]]</f>
        <v>0</v>
      </c>
    </row>
    <row r="18" spans="1:5">
      <c r="A18" s="6">
        <v>1599</v>
      </c>
      <c r="B18" s="13" t="s">
        <v>59</v>
      </c>
      <c r="C18" s="9">
        <v>86.3</v>
      </c>
      <c r="D18" s="6">
        <v>0</v>
      </c>
      <c r="E18" s="9">
        <f>Tabela2[[#This Row],[Preço de Venda]]*Tabela2[[#This Row],[Qtd. Vendidas]]</f>
        <v>0</v>
      </c>
    </row>
    <row r="19" spans="1:5">
      <c r="A19" s="10">
        <v>9511</v>
      </c>
      <c r="B19" s="15" t="s">
        <v>60</v>
      </c>
      <c r="C19" s="11">
        <v>149.9</v>
      </c>
      <c r="D19" s="10">
        <v>12</v>
      </c>
      <c r="E19" s="11">
        <f>Tabela2[[#This Row],[Preço de Venda]]*Tabela2[[#This Row],[Qtd. Vendidas]]</f>
        <v>1798.8000000000002</v>
      </c>
    </row>
    <row r="20" spans="1:5">
      <c r="A20" s="6">
        <v>3577</v>
      </c>
      <c r="B20" s="13" t="s">
        <v>61</v>
      </c>
      <c r="C20" s="9">
        <v>180.9</v>
      </c>
      <c r="D20" s="6">
        <v>7</v>
      </c>
      <c r="E20" s="9">
        <f>Tabela2[[#This Row],[Preço de Venda]]*Tabela2[[#This Row],[Qtd. Vendidas]]</f>
        <v>1266.3</v>
      </c>
    </row>
    <row r="21" spans="1:5">
      <c r="A21" s="10">
        <v>6527</v>
      </c>
      <c r="B21" s="15" t="s">
        <v>62</v>
      </c>
      <c r="C21" s="11">
        <v>198.5</v>
      </c>
      <c r="D21" s="10">
        <v>2</v>
      </c>
      <c r="E21" s="11">
        <f>Tabela2[[#This Row],[Preço de Venda]]*Tabela2[[#This Row],[Qtd. Vendidas]]</f>
        <v>397</v>
      </c>
    </row>
    <row r="22" spans="1:5">
      <c r="A22" s="6">
        <v>9843</v>
      </c>
      <c r="B22" s="13" t="s">
        <v>63</v>
      </c>
      <c r="C22" s="9">
        <v>248.5</v>
      </c>
      <c r="D22" s="6">
        <v>4</v>
      </c>
      <c r="E22" s="9">
        <f>Tabela2[[#This Row],[Preço de Venda]]*Tabela2[[#This Row],[Qtd. Vendidas]]</f>
        <v>994</v>
      </c>
    </row>
    <row r="23" spans="1:5">
      <c r="A23" s="10">
        <v>9462</v>
      </c>
      <c r="B23" s="15" t="s">
        <v>64</v>
      </c>
      <c r="C23" s="11">
        <v>229.9</v>
      </c>
      <c r="D23" s="10">
        <v>3</v>
      </c>
      <c r="E23" s="11">
        <f>Tabela2[[#This Row],[Preço de Venda]]*Tabela2[[#This Row],[Qtd. Vendidas]]</f>
        <v>689.7</v>
      </c>
    </row>
    <row r="24" spans="1:5">
      <c r="A24" s="6">
        <v>1154</v>
      </c>
      <c r="B24" s="13" t="s">
        <v>65</v>
      </c>
      <c r="C24" s="9">
        <v>75.5</v>
      </c>
      <c r="D24" s="6">
        <v>8</v>
      </c>
      <c r="E24" s="9">
        <f>Tabela2[[#This Row],[Preço de Venda]]*Tabela2[[#This Row],[Qtd. Vendidas]]</f>
        <v>604</v>
      </c>
    </row>
    <row r="25" spans="1:5">
      <c r="A25" s="10">
        <v>1022</v>
      </c>
      <c r="B25" s="15" t="s">
        <v>66</v>
      </c>
      <c r="C25" s="11">
        <v>75.5</v>
      </c>
      <c r="D25" s="10">
        <v>0</v>
      </c>
      <c r="E25" s="11">
        <f>Tabela2[[#This Row],[Preço de Venda]]*Tabela2[[#This Row],[Qtd. Vendidas]]</f>
        <v>0</v>
      </c>
    </row>
    <row r="26" spans="1:5" ht="15.75" thickBot="1">
      <c r="E26" s="12"/>
    </row>
    <row r="27" spans="1:5" ht="16.5" thickBot="1">
      <c r="D27" s="36" t="s">
        <v>67</v>
      </c>
      <c r="E27" s="37">
        <f>SUM(E6:E26)</f>
        <v>8017</v>
      </c>
    </row>
  </sheetData>
  <mergeCells count="2">
    <mergeCell ref="A1:E1"/>
    <mergeCell ref="A3:E3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tabSelected="1" zoomScale="120" zoomScaleNormal="120" workbookViewId="0">
      <selection activeCell="H12" sqref="H12"/>
    </sheetView>
  </sheetViews>
  <sheetFormatPr defaultRowHeight="15"/>
  <cols>
    <col min="1" max="1" width="15" customWidth="1"/>
    <col min="2" max="2" width="23.140625" bestFit="1" customWidth="1"/>
    <col min="3" max="3" width="13.7109375" customWidth="1"/>
    <col min="4" max="4" width="14.7109375" customWidth="1"/>
    <col min="5" max="5" width="12.140625" style="6" customWidth="1"/>
    <col min="6" max="6" width="17.28515625" customWidth="1"/>
  </cols>
  <sheetData>
    <row r="1" spans="1:9" ht="21.75" thickBot="1">
      <c r="A1" s="218" t="s">
        <v>182</v>
      </c>
      <c r="B1" s="219"/>
      <c r="C1" s="219"/>
      <c r="D1" s="219"/>
      <c r="E1" s="219"/>
      <c r="F1" s="220"/>
    </row>
    <row r="2" spans="1:9">
      <c r="A2" s="221"/>
      <c r="B2" s="222"/>
      <c r="C2" s="222"/>
      <c r="D2" s="223"/>
      <c r="E2" s="223"/>
      <c r="F2" s="223"/>
    </row>
    <row r="3" spans="1:9" ht="15.75" thickBot="1">
      <c r="A3" s="198" t="s">
        <v>183</v>
      </c>
      <c r="B3" s="198" t="s">
        <v>184</v>
      </c>
      <c r="C3" s="199" t="s">
        <v>185</v>
      </c>
      <c r="D3" s="199" t="s">
        <v>186</v>
      </c>
      <c r="E3" s="199" t="s">
        <v>197</v>
      </c>
      <c r="F3" s="199" t="s">
        <v>187</v>
      </c>
      <c r="I3" s="13" t="s">
        <v>421</v>
      </c>
    </row>
    <row r="4" spans="1:9">
      <c r="A4" s="48">
        <v>45211</v>
      </c>
      <c r="B4" s="38" t="s">
        <v>188</v>
      </c>
      <c r="C4" s="39">
        <v>38533</v>
      </c>
      <c r="D4" s="40">
        <v>518</v>
      </c>
      <c r="E4" s="46">
        <v>5</v>
      </c>
      <c r="F4" s="197">
        <f>Tabela3[[#This Row],[Valor a prazo]]/Tabela3[[#This Row],[Parcelas]]</f>
        <v>103.6</v>
      </c>
    </row>
    <row r="5" spans="1:9">
      <c r="A5" s="49">
        <v>26538</v>
      </c>
      <c r="B5" s="42" t="s">
        <v>189</v>
      </c>
      <c r="C5" s="43">
        <v>38533</v>
      </c>
      <c r="D5" s="44">
        <v>590</v>
      </c>
      <c r="E5" s="47">
        <v>15</v>
      </c>
      <c r="F5" s="205">
        <f>Tabela3[[#This Row],[Valor a prazo]]/Tabela3[[#This Row],[Parcelas]]</f>
        <v>39.333333333333336</v>
      </c>
    </row>
    <row r="6" spans="1:9">
      <c r="A6" s="50">
        <v>22565</v>
      </c>
      <c r="B6" s="41" t="s">
        <v>190</v>
      </c>
      <c r="C6" s="45">
        <v>38532</v>
      </c>
      <c r="D6" s="40">
        <v>449</v>
      </c>
      <c r="E6" s="46">
        <v>5</v>
      </c>
      <c r="F6" s="197">
        <f>Tabela3[[#This Row],[Valor a prazo]]/Tabela3[[#This Row],[Parcelas]]</f>
        <v>89.8</v>
      </c>
    </row>
    <row r="7" spans="1:9">
      <c r="A7" s="49">
        <v>31245</v>
      </c>
      <c r="B7" s="42" t="s">
        <v>191</v>
      </c>
      <c r="C7" s="43">
        <v>38531</v>
      </c>
      <c r="D7" s="44">
        <v>469</v>
      </c>
      <c r="E7" s="47">
        <v>6</v>
      </c>
      <c r="F7" s="205">
        <f>Tabela3[[#This Row],[Valor a prazo]]/Tabela3[[#This Row],[Parcelas]]</f>
        <v>78.166666666666671</v>
      </c>
    </row>
    <row r="8" spans="1:9">
      <c r="A8" s="50">
        <v>28556</v>
      </c>
      <c r="B8" s="41" t="s">
        <v>192</v>
      </c>
      <c r="C8" s="45">
        <v>38530</v>
      </c>
      <c r="D8" s="40">
        <v>380</v>
      </c>
      <c r="E8" s="46">
        <v>12</v>
      </c>
      <c r="F8" s="197">
        <f>Tabela3[[#This Row],[Valor a prazo]]/Tabela3[[#This Row],[Parcelas]]</f>
        <v>31.666666666666668</v>
      </c>
    </row>
    <row r="9" spans="1:9">
      <c r="A9" s="49">
        <v>23332</v>
      </c>
      <c r="B9" s="42" t="s">
        <v>193</v>
      </c>
      <c r="C9" s="43">
        <v>38530</v>
      </c>
      <c r="D9" s="44">
        <v>420</v>
      </c>
      <c r="E9" s="47">
        <v>2</v>
      </c>
      <c r="F9" s="205">
        <f>Tabela3[[#This Row],[Valor a prazo]]/Tabela3[[#This Row],[Parcelas]]</f>
        <v>210</v>
      </c>
    </row>
    <row r="10" spans="1:9">
      <c r="A10" s="50">
        <v>22001</v>
      </c>
      <c r="B10" s="41" t="s">
        <v>194</v>
      </c>
      <c r="C10" s="45">
        <v>38529</v>
      </c>
      <c r="D10" s="40">
        <v>280</v>
      </c>
      <c r="E10" s="46">
        <v>3</v>
      </c>
      <c r="F10" s="197">
        <f>Tabela3[[#This Row],[Valor a prazo]]/Tabela3[[#This Row],[Parcelas]]</f>
        <v>93.333333333333329</v>
      </c>
    </row>
    <row r="11" spans="1:9">
      <c r="A11" s="49">
        <v>26458</v>
      </c>
      <c r="B11" s="42" t="s">
        <v>195</v>
      </c>
      <c r="C11" s="43">
        <v>38529</v>
      </c>
      <c r="D11" s="44">
        <v>120</v>
      </c>
      <c r="E11" s="47">
        <v>6</v>
      </c>
      <c r="F11" s="205">
        <f>Tabela3[[#This Row],[Valor a prazo]]/Tabela3[[#This Row],[Parcelas]]</f>
        <v>20</v>
      </c>
    </row>
    <row r="12" spans="1:9">
      <c r="A12" s="200">
        <v>22565</v>
      </c>
      <c r="B12" s="201" t="s">
        <v>196</v>
      </c>
      <c r="C12" s="202">
        <v>38893</v>
      </c>
      <c r="D12" s="203">
        <v>460</v>
      </c>
      <c r="E12" s="204">
        <v>12</v>
      </c>
      <c r="F12" s="206">
        <f>Tabela3[[#This Row],[Valor a prazo]]/Tabela3[[#This Row],[Parcelas]]</f>
        <v>38.333333333333336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9"/>
  <sheetViews>
    <sheetView zoomScaleNormal="100" workbookViewId="0">
      <selection activeCell="I13" sqref="I13"/>
    </sheetView>
  </sheetViews>
  <sheetFormatPr defaultRowHeight="15"/>
  <cols>
    <col min="1" max="1" width="12.5703125" customWidth="1"/>
    <col min="2" max="2" width="12.7109375" bestFit="1" customWidth="1"/>
    <col min="3" max="3" width="11.140625" bestFit="1" customWidth="1"/>
    <col min="4" max="4" width="11" bestFit="1" customWidth="1"/>
    <col min="7" max="7" width="10.7109375" bestFit="1" customWidth="1"/>
  </cols>
  <sheetData>
    <row r="2" spans="1:4">
      <c r="A2" s="224" t="s">
        <v>167</v>
      </c>
      <c r="B2" s="224"/>
      <c r="C2" s="224"/>
      <c r="D2" s="224"/>
    </row>
    <row r="3" spans="1:4" ht="8.25" customHeight="1">
      <c r="A3" s="225"/>
      <c r="B3" s="225"/>
      <c r="C3" s="225"/>
      <c r="D3" s="225"/>
    </row>
    <row r="4" spans="1:4">
      <c r="A4" s="21" t="s">
        <v>169</v>
      </c>
      <c r="B4" s="21" t="s">
        <v>170</v>
      </c>
      <c r="C4" s="21" t="s">
        <v>173</v>
      </c>
      <c r="D4" s="21" t="s">
        <v>171</v>
      </c>
    </row>
    <row r="5" spans="1:4">
      <c r="A5" s="20" t="s">
        <v>172</v>
      </c>
      <c r="B5" s="31">
        <v>50</v>
      </c>
      <c r="C5" s="34">
        <v>0.1</v>
      </c>
      <c r="D5" s="55">
        <f>B5*C5+B5</f>
        <v>55</v>
      </c>
    </row>
    <row r="8" spans="1:4">
      <c r="A8" s="224" t="s">
        <v>167</v>
      </c>
      <c r="B8" s="224"/>
      <c r="C8" s="224"/>
      <c r="D8" s="224"/>
    </row>
    <row r="9" spans="1:4" ht="9" customHeight="1">
      <c r="A9" s="226"/>
      <c r="B9" s="227"/>
      <c r="C9" s="227"/>
      <c r="D9" s="228"/>
    </row>
    <row r="10" spans="1:4">
      <c r="A10" s="20" t="s">
        <v>174</v>
      </c>
      <c r="B10" s="20" t="s">
        <v>175</v>
      </c>
      <c r="C10" s="20" t="s">
        <v>71</v>
      </c>
      <c r="D10" s="20" t="s">
        <v>176</v>
      </c>
    </row>
    <row r="11" spans="1:4">
      <c r="A11" s="20" t="s">
        <v>177</v>
      </c>
      <c r="B11" s="31">
        <v>1000</v>
      </c>
      <c r="C11" s="34">
        <v>0.08</v>
      </c>
      <c r="D11" s="55">
        <f>B11-B11*C11</f>
        <v>920</v>
      </c>
    </row>
    <row r="13" spans="1:4">
      <c r="A13" s="224" t="s">
        <v>181</v>
      </c>
      <c r="B13" s="224"/>
    </row>
    <row r="14" spans="1:4">
      <c r="A14" s="20" t="s">
        <v>178</v>
      </c>
      <c r="B14" s="33">
        <v>40964</v>
      </c>
    </row>
    <row r="15" spans="1:4">
      <c r="A15" s="20" t="s">
        <v>179</v>
      </c>
      <c r="B15" s="33">
        <v>40949</v>
      </c>
    </row>
    <row r="16" spans="1:4">
      <c r="A16" s="20" t="s">
        <v>180</v>
      </c>
      <c r="B16" s="32">
        <f>B14-B15</f>
        <v>15</v>
      </c>
    </row>
    <row r="17" spans="6:7">
      <c r="F17" t="s">
        <v>425</v>
      </c>
      <c r="G17" s="57">
        <f ca="1">TODAY()</f>
        <v>45098</v>
      </c>
    </row>
    <row r="18" spans="6:7">
      <c r="F18" t="s">
        <v>426</v>
      </c>
      <c r="G18" s="57">
        <v>35821</v>
      </c>
    </row>
    <row r="19" spans="6:7">
      <c r="F19" t="s">
        <v>427</v>
      </c>
      <c r="G19" t="str">
        <f ca="1">DATEDIF(G18,G17,"y")&amp;" Anos"</f>
        <v>25 Anos</v>
      </c>
    </row>
  </sheetData>
  <mergeCells count="5">
    <mergeCell ref="A2:D2"/>
    <mergeCell ref="A8:D8"/>
    <mergeCell ref="A13:B13"/>
    <mergeCell ref="A3:D3"/>
    <mergeCell ref="A9:D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="130" zoomScaleNormal="130" workbookViewId="0">
      <selection activeCell="G6" sqref="G6:G13"/>
    </sheetView>
  </sheetViews>
  <sheetFormatPr defaultRowHeight="15"/>
  <cols>
    <col min="1" max="1" width="11.7109375" customWidth="1"/>
    <col min="2" max="2" width="21.28515625" bestFit="1" customWidth="1"/>
    <col min="3" max="3" width="11.140625" customWidth="1"/>
    <col min="4" max="4" width="30" bestFit="1" customWidth="1"/>
    <col min="5" max="5" width="13.5703125" bestFit="1" customWidth="1"/>
    <col min="6" max="6" width="12.7109375" bestFit="1" customWidth="1"/>
    <col min="7" max="7" width="12.7109375" customWidth="1"/>
  </cols>
  <sheetData>
    <row r="1" spans="1:7" ht="18.75">
      <c r="A1" s="229" t="s">
        <v>127</v>
      </c>
      <c r="B1" s="229"/>
      <c r="C1" s="229"/>
      <c r="D1" s="229"/>
      <c r="E1" s="229"/>
      <c r="F1" s="229"/>
      <c r="G1" s="229"/>
    </row>
    <row r="3" spans="1:7">
      <c r="A3" s="230" t="s">
        <v>128</v>
      </c>
      <c r="B3" s="231"/>
      <c r="C3" s="26">
        <v>0.02</v>
      </c>
    </row>
    <row r="5" spans="1:7" ht="30">
      <c r="A5" s="51" t="s">
        <v>129</v>
      </c>
      <c r="B5" s="51" t="s">
        <v>130</v>
      </c>
      <c r="C5" s="51" t="s">
        <v>160</v>
      </c>
      <c r="D5" s="51" t="s">
        <v>131</v>
      </c>
      <c r="E5" s="51" t="s">
        <v>132</v>
      </c>
      <c r="F5" s="51" t="s">
        <v>133</v>
      </c>
      <c r="G5" s="51" t="s">
        <v>161</v>
      </c>
    </row>
    <row r="6" spans="1:7">
      <c r="A6" s="52">
        <v>1</v>
      </c>
      <c r="B6" s="53" t="s">
        <v>134</v>
      </c>
      <c r="C6" s="52">
        <v>5</v>
      </c>
      <c r="D6" s="53" t="s">
        <v>135</v>
      </c>
      <c r="E6" s="54">
        <v>80</v>
      </c>
      <c r="F6" s="310">
        <f>E6*C6</f>
        <v>400</v>
      </c>
      <c r="G6" s="310">
        <f>F6*$C$3</f>
        <v>8</v>
      </c>
    </row>
    <row r="7" spans="1:7">
      <c r="A7" s="52">
        <v>2</v>
      </c>
      <c r="B7" s="53" t="s">
        <v>136</v>
      </c>
      <c r="C7" s="52">
        <v>10</v>
      </c>
      <c r="D7" s="53" t="s">
        <v>137</v>
      </c>
      <c r="E7" s="54">
        <v>65</v>
      </c>
      <c r="F7" s="310">
        <f t="shared" ref="F7:F13" si="0">E7*C7</f>
        <v>650</v>
      </c>
      <c r="G7" s="310">
        <f t="shared" ref="G7:G13" si="1">F7*$C$3</f>
        <v>13</v>
      </c>
    </row>
    <row r="8" spans="1:7">
      <c r="A8" s="52">
        <v>3</v>
      </c>
      <c r="B8" s="53" t="s">
        <v>138</v>
      </c>
      <c r="C8" s="52">
        <v>3</v>
      </c>
      <c r="D8" s="53" t="s">
        <v>139</v>
      </c>
      <c r="E8" s="54">
        <v>80</v>
      </c>
      <c r="F8" s="310">
        <f t="shared" si="0"/>
        <v>240</v>
      </c>
      <c r="G8" s="310">
        <f t="shared" si="1"/>
        <v>4.8</v>
      </c>
    </row>
    <row r="9" spans="1:7">
      <c r="A9" s="52">
        <v>4</v>
      </c>
      <c r="B9" s="53" t="s">
        <v>134</v>
      </c>
      <c r="C9" s="52">
        <v>15</v>
      </c>
      <c r="D9" s="53" t="s">
        <v>140</v>
      </c>
      <c r="E9" s="54">
        <v>75</v>
      </c>
      <c r="F9" s="310">
        <f t="shared" si="0"/>
        <v>1125</v>
      </c>
      <c r="G9" s="310">
        <f t="shared" si="1"/>
        <v>22.5</v>
      </c>
    </row>
    <row r="10" spans="1:7">
      <c r="A10" s="52">
        <v>5</v>
      </c>
      <c r="B10" s="53" t="s">
        <v>138</v>
      </c>
      <c r="C10" s="52">
        <v>8</v>
      </c>
      <c r="D10" s="53" t="s">
        <v>141</v>
      </c>
      <c r="E10" s="54">
        <v>70</v>
      </c>
      <c r="F10" s="310">
        <f t="shared" si="0"/>
        <v>560</v>
      </c>
      <c r="G10" s="310">
        <f t="shared" si="1"/>
        <v>11.200000000000001</v>
      </c>
    </row>
    <row r="11" spans="1:7">
      <c r="A11" s="52">
        <v>6</v>
      </c>
      <c r="B11" s="53" t="s">
        <v>136</v>
      </c>
      <c r="C11" s="52">
        <v>12</v>
      </c>
      <c r="D11" s="53" t="s">
        <v>142</v>
      </c>
      <c r="E11" s="54">
        <v>40</v>
      </c>
      <c r="F11" s="310">
        <f t="shared" si="0"/>
        <v>480</v>
      </c>
      <c r="G11" s="310">
        <f t="shared" si="1"/>
        <v>9.6</v>
      </c>
    </row>
    <row r="12" spans="1:7">
      <c r="A12" s="52">
        <v>7</v>
      </c>
      <c r="B12" s="53" t="s">
        <v>134</v>
      </c>
      <c r="C12" s="52">
        <v>18</v>
      </c>
      <c r="D12" s="53" t="s">
        <v>143</v>
      </c>
      <c r="E12" s="54">
        <v>45</v>
      </c>
      <c r="F12" s="310">
        <f t="shared" si="0"/>
        <v>810</v>
      </c>
      <c r="G12" s="310">
        <f t="shared" si="1"/>
        <v>16.2</v>
      </c>
    </row>
    <row r="13" spans="1:7">
      <c r="A13" s="52">
        <v>8</v>
      </c>
      <c r="B13" s="53" t="s">
        <v>136</v>
      </c>
      <c r="C13" s="52">
        <v>5</v>
      </c>
      <c r="D13" s="53" t="s">
        <v>144</v>
      </c>
      <c r="E13" s="54">
        <v>20</v>
      </c>
      <c r="F13" s="310">
        <f t="shared" si="0"/>
        <v>100</v>
      </c>
      <c r="G13" s="310">
        <f t="shared" si="1"/>
        <v>2</v>
      </c>
    </row>
    <row r="14" spans="1:7">
      <c r="A14" s="6"/>
    </row>
  </sheetData>
  <mergeCells count="2">
    <mergeCell ref="A1:G1"/>
    <mergeCell ref="A3:B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zoomScale="67" zoomScaleNormal="110" workbookViewId="0">
      <selection activeCell="B4" sqref="B4:D23"/>
    </sheetView>
  </sheetViews>
  <sheetFormatPr defaultRowHeight="15"/>
  <cols>
    <col min="1" max="1" width="22.28515625" bestFit="1" customWidth="1"/>
    <col min="2" max="2" width="17.140625" customWidth="1"/>
    <col min="3" max="3" width="16.5703125" customWidth="1"/>
    <col min="4" max="4" width="20.140625" customWidth="1"/>
  </cols>
  <sheetData>
    <row r="1" spans="1:4" ht="21">
      <c r="A1" s="232" t="s">
        <v>20</v>
      </c>
      <c r="B1" s="232"/>
      <c r="C1" s="232"/>
      <c r="D1" s="232"/>
    </row>
    <row r="2" spans="1:4" ht="15.75">
      <c r="A2" s="1"/>
      <c r="B2" s="2"/>
      <c r="C2" s="2"/>
      <c r="D2" s="2"/>
    </row>
    <row r="3" spans="1:4" ht="15.75">
      <c r="A3" s="27" t="s">
        <v>21</v>
      </c>
      <c r="B3" s="27" t="s">
        <v>22</v>
      </c>
      <c r="C3" s="27" t="s">
        <v>23</v>
      </c>
      <c r="D3" s="27" t="s">
        <v>24</v>
      </c>
    </row>
    <row r="4" spans="1:4">
      <c r="A4" s="24" t="s">
        <v>25</v>
      </c>
      <c r="B4" s="29">
        <v>1.56</v>
      </c>
      <c r="C4" s="29">
        <v>1.52</v>
      </c>
      <c r="D4" s="29">
        <v>1.61</v>
      </c>
    </row>
    <row r="5" spans="1:4">
      <c r="A5" s="24" t="s">
        <v>26</v>
      </c>
      <c r="B5" s="29">
        <v>2.4500000000000002</v>
      </c>
      <c r="C5" s="29">
        <v>2.41</v>
      </c>
      <c r="D5" s="29">
        <v>2.42</v>
      </c>
    </row>
    <row r="6" spans="1:4">
      <c r="A6" s="24" t="s">
        <v>27</v>
      </c>
      <c r="B6" s="29">
        <v>1.5</v>
      </c>
      <c r="C6" s="29">
        <v>1.63</v>
      </c>
      <c r="D6" s="29">
        <v>1.65</v>
      </c>
    </row>
    <row r="7" spans="1:4">
      <c r="A7" s="24" t="s">
        <v>28</v>
      </c>
      <c r="B7" s="29">
        <v>1.67</v>
      </c>
      <c r="C7" s="29">
        <v>1.61</v>
      </c>
      <c r="D7" s="29">
        <v>1.65</v>
      </c>
    </row>
    <row r="8" spans="1:4">
      <c r="A8" s="24" t="s">
        <v>29</v>
      </c>
      <c r="B8" s="29">
        <v>1.89</v>
      </c>
      <c r="C8" s="29">
        <v>1.83</v>
      </c>
      <c r="D8" s="29">
        <v>1.9</v>
      </c>
    </row>
    <row r="9" spans="1:4">
      <c r="A9" s="24" t="s">
        <v>30</v>
      </c>
      <c r="B9" s="29">
        <v>2.42</v>
      </c>
      <c r="C9" s="29">
        <v>2.41</v>
      </c>
      <c r="D9" s="29">
        <v>2.42</v>
      </c>
    </row>
    <row r="10" spans="1:4">
      <c r="A10" s="24" t="s">
        <v>31</v>
      </c>
      <c r="B10" s="29">
        <v>1.8</v>
      </c>
      <c r="C10" s="29">
        <v>1.72</v>
      </c>
      <c r="D10" s="29">
        <v>1.68</v>
      </c>
    </row>
    <row r="11" spans="1:4">
      <c r="A11" s="24" t="s">
        <v>32</v>
      </c>
      <c r="B11" s="29">
        <v>2.1</v>
      </c>
      <c r="C11" s="29">
        <v>2</v>
      </c>
      <c r="D11" s="29">
        <v>2.52</v>
      </c>
    </row>
    <row r="12" spans="1:4">
      <c r="A12" s="24" t="s">
        <v>33</v>
      </c>
      <c r="B12" s="29">
        <v>0.95</v>
      </c>
      <c r="C12" s="29">
        <v>0.85</v>
      </c>
      <c r="D12" s="29">
        <v>0.92</v>
      </c>
    </row>
    <row r="13" spans="1:4">
      <c r="A13" s="24" t="s">
        <v>34</v>
      </c>
      <c r="B13" s="29">
        <v>2.9</v>
      </c>
      <c r="C13" s="29">
        <v>0.91</v>
      </c>
      <c r="D13" s="29">
        <v>0.99</v>
      </c>
    </row>
    <row r="14" spans="1:4">
      <c r="A14" s="24" t="s">
        <v>35</v>
      </c>
      <c r="B14" s="29">
        <v>6.25</v>
      </c>
      <c r="C14" s="29">
        <v>6.23</v>
      </c>
      <c r="D14" s="29">
        <v>6.3010000000000002</v>
      </c>
    </row>
    <row r="15" spans="1:4">
      <c r="A15" s="24" t="s">
        <v>36</v>
      </c>
      <c r="B15" s="29">
        <v>2.2999999999999998</v>
      </c>
      <c r="C15" s="29">
        <v>2.4</v>
      </c>
      <c r="D15" s="29">
        <v>2.61</v>
      </c>
    </row>
    <row r="16" spans="1:4">
      <c r="A16" s="24" t="s">
        <v>37</v>
      </c>
      <c r="B16" s="29">
        <v>3.27</v>
      </c>
      <c r="C16" s="29">
        <v>3.22</v>
      </c>
      <c r="D16" s="29">
        <v>3.25</v>
      </c>
    </row>
    <row r="17" spans="1:4">
      <c r="A17" s="24" t="s">
        <v>38</v>
      </c>
      <c r="B17" s="29">
        <v>1.35</v>
      </c>
      <c r="C17" s="29">
        <v>1.39</v>
      </c>
      <c r="D17" s="29">
        <v>1.25</v>
      </c>
    </row>
    <row r="18" spans="1:4">
      <c r="A18" s="24" t="s">
        <v>39</v>
      </c>
      <c r="B18" s="29">
        <v>1.1499999999999999</v>
      </c>
      <c r="C18" s="29">
        <v>1.1599999999999999</v>
      </c>
      <c r="D18" s="29">
        <v>1.17</v>
      </c>
    </row>
    <row r="19" spans="1:4">
      <c r="A19" s="24" t="s">
        <v>40</v>
      </c>
      <c r="B19" s="29">
        <v>2.37</v>
      </c>
      <c r="C19" s="29">
        <v>2.29</v>
      </c>
      <c r="D19" s="29">
        <v>2.31</v>
      </c>
    </row>
    <row r="20" spans="1:4">
      <c r="A20" s="24" t="s">
        <v>41</v>
      </c>
      <c r="B20" s="29">
        <v>2.4</v>
      </c>
      <c r="C20" s="29">
        <v>2.2000000000000002</v>
      </c>
      <c r="D20" s="29">
        <v>2.15</v>
      </c>
    </row>
    <row r="21" spans="1:4">
      <c r="A21" s="24" t="s">
        <v>42</v>
      </c>
      <c r="B21" s="29">
        <v>1.2</v>
      </c>
      <c r="C21" s="29">
        <v>1.1100000000000001</v>
      </c>
      <c r="D21" s="29">
        <v>1.1499999999999999</v>
      </c>
    </row>
    <row r="23" spans="1:4">
      <c r="A23" s="25" t="s">
        <v>5</v>
      </c>
      <c r="B23" s="28">
        <f>SUM(B4:B22)</f>
        <v>39.529999999999994</v>
      </c>
      <c r="C23" s="28">
        <f>SUM(C4:C22)</f>
        <v>36.89</v>
      </c>
      <c r="D23" s="28">
        <f>SUM(D4:D22)</f>
        <v>37.951000000000001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O19"/>
  <sheetViews>
    <sheetView zoomScale="120" zoomScaleNormal="120" workbookViewId="0">
      <selection activeCell="P8" sqref="P8"/>
    </sheetView>
  </sheetViews>
  <sheetFormatPr defaultColWidth="13.5703125" defaultRowHeight="15"/>
  <cols>
    <col min="1" max="1" width="13.5703125" customWidth="1"/>
    <col min="2" max="2" width="5.140625" customWidth="1"/>
    <col min="3" max="3" width="3.28515625" bestFit="1" customWidth="1"/>
    <col min="4" max="4" width="3.5703125" bestFit="1" customWidth="1"/>
    <col min="5" max="5" width="4" customWidth="1"/>
    <col min="6" max="6" width="3.5703125" bestFit="1" customWidth="1"/>
    <col min="7" max="7" width="3.28515625" bestFit="1" customWidth="1"/>
    <col min="8" max="8" width="3.5703125" bestFit="1" customWidth="1"/>
    <col min="9" max="9" width="3.28515625" bestFit="1" customWidth="1"/>
    <col min="10" max="10" width="2.5703125" customWidth="1"/>
    <col min="11" max="11" width="11.28515625" customWidth="1"/>
    <col min="12" max="12" width="12.28515625" customWidth="1"/>
    <col min="13" max="13" width="9.42578125" customWidth="1"/>
    <col min="14" max="14" width="9.28515625" customWidth="1"/>
    <col min="15" max="15" width="9.7109375" customWidth="1"/>
    <col min="16" max="255" width="8.85546875" customWidth="1"/>
  </cols>
  <sheetData>
    <row r="1" spans="1:15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5"/>
    </row>
    <row r="2" spans="1:15" ht="18">
      <c r="A2" s="236" t="s">
        <v>332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>
      <c r="A3" s="244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6"/>
    </row>
    <row r="4" spans="1:15">
      <c r="A4" s="139" t="s">
        <v>333</v>
      </c>
      <c r="B4" s="237">
        <v>481873</v>
      </c>
      <c r="C4" s="237"/>
      <c r="D4" s="241"/>
      <c r="E4" s="242"/>
      <c r="F4" s="242"/>
      <c r="G4" s="242"/>
      <c r="H4" s="242"/>
      <c r="I4" s="242"/>
      <c r="J4" s="243"/>
      <c r="K4" s="247"/>
      <c r="L4" s="248"/>
      <c r="M4" s="248"/>
      <c r="N4" s="248"/>
      <c r="O4" s="249"/>
    </row>
    <row r="5" spans="1:15">
      <c r="A5" s="139" t="s">
        <v>334</v>
      </c>
      <c r="B5" s="238" t="s">
        <v>335</v>
      </c>
      <c r="C5" s="239"/>
      <c r="D5" s="239"/>
      <c r="E5" s="239"/>
      <c r="F5" s="239"/>
      <c r="G5" s="239"/>
      <c r="H5" s="239"/>
      <c r="I5" s="239"/>
      <c r="J5" s="240"/>
      <c r="K5" s="250"/>
      <c r="L5" s="251"/>
      <c r="M5" s="251"/>
      <c r="N5" s="251"/>
      <c r="O5" s="252"/>
    </row>
    <row r="6" spans="1:15">
      <c r="A6" s="241"/>
      <c r="B6" s="242"/>
      <c r="C6" s="242"/>
      <c r="D6" s="242"/>
      <c r="E6" s="242"/>
      <c r="F6" s="242"/>
      <c r="G6" s="242"/>
      <c r="H6" s="242"/>
      <c r="I6" s="242"/>
      <c r="J6" s="243"/>
      <c r="K6" s="253"/>
      <c r="L6" s="254"/>
      <c r="M6" s="254"/>
      <c r="N6" s="254"/>
      <c r="O6" s="255"/>
    </row>
    <row r="7" spans="1:15" ht="64.5" customHeight="1">
      <c r="A7" s="140" t="s">
        <v>336</v>
      </c>
      <c r="B7" s="143" t="s">
        <v>124</v>
      </c>
      <c r="C7" s="143" t="s">
        <v>125</v>
      </c>
      <c r="D7" s="143" t="s">
        <v>337</v>
      </c>
      <c r="E7" s="143" t="s">
        <v>125</v>
      </c>
      <c r="F7" s="143" t="s">
        <v>338</v>
      </c>
      <c r="G7" s="143" t="s">
        <v>125</v>
      </c>
      <c r="H7" s="143" t="s">
        <v>339</v>
      </c>
      <c r="I7" s="143" t="s">
        <v>125</v>
      </c>
      <c r="J7" s="144"/>
      <c r="K7" s="145" t="s">
        <v>340</v>
      </c>
      <c r="L7" s="145" t="s">
        <v>341</v>
      </c>
      <c r="M7" s="145" t="s">
        <v>342</v>
      </c>
      <c r="N7" s="145" t="s">
        <v>343</v>
      </c>
      <c r="O7" s="145" t="s">
        <v>13</v>
      </c>
    </row>
    <row r="8" spans="1:15">
      <c r="A8" s="138" t="s">
        <v>344</v>
      </c>
      <c r="B8" s="141">
        <v>6.5</v>
      </c>
      <c r="C8" s="138">
        <v>5</v>
      </c>
      <c r="D8" s="142">
        <v>7</v>
      </c>
      <c r="E8" s="138">
        <v>8</v>
      </c>
      <c r="F8" s="142">
        <v>7.5</v>
      </c>
      <c r="G8" s="138">
        <v>9</v>
      </c>
      <c r="H8" s="142">
        <v>5</v>
      </c>
      <c r="I8" s="138">
        <v>2</v>
      </c>
      <c r="J8" s="138"/>
      <c r="K8" s="141">
        <f>SUM(B8,D8,F8,H8)</f>
        <v>26</v>
      </c>
      <c r="L8" s="138">
        <f>SUM(C8,E8,G8,I8)</f>
        <v>24</v>
      </c>
      <c r="M8" s="141">
        <f>MAX(B8,D8,F8,H8)</f>
        <v>7.5</v>
      </c>
      <c r="N8" s="141">
        <f>MIN(B8,D8,F8,H8)</f>
        <v>5</v>
      </c>
      <c r="O8" s="141">
        <f>AVERAGE(B8,D8,F8,H8)</f>
        <v>6.5</v>
      </c>
    </row>
    <row r="9" spans="1:15">
      <c r="A9" s="138" t="s">
        <v>14</v>
      </c>
      <c r="B9" s="141">
        <v>7</v>
      </c>
      <c r="C9" s="138">
        <v>2</v>
      </c>
      <c r="D9" s="142">
        <v>7</v>
      </c>
      <c r="E9" s="138">
        <v>2</v>
      </c>
      <c r="F9" s="142">
        <v>6.5</v>
      </c>
      <c r="G9" s="138">
        <v>3</v>
      </c>
      <c r="H9" s="142">
        <v>7</v>
      </c>
      <c r="I9" s="138">
        <v>2</v>
      </c>
      <c r="J9" s="138"/>
      <c r="K9" s="141">
        <f t="shared" ref="K9:K19" si="0">SUM(B9,D9,F9,H9)</f>
        <v>27.5</v>
      </c>
      <c r="L9" s="138">
        <f t="shared" ref="L9:L19" si="1">SUM(C9,E9,G9,I9)</f>
        <v>9</v>
      </c>
      <c r="M9" s="141">
        <f t="shared" ref="M9:M19" si="2">MAX(B9,D9,F9,H9)</f>
        <v>7</v>
      </c>
      <c r="N9" s="141">
        <f t="shared" ref="N9:N19" si="3">MIN(B9,D9,F9,H9)</f>
        <v>6.5</v>
      </c>
      <c r="O9" s="141">
        <f t="shared" ref="O9:O19" si="4">AVERAGE(B9,D9,F9,H9)</f>
        <v>6.875</v>
      </c>
    </row>
    <row r="10" spans="1:15">
      <c r="A10" s="138" t="s">
        <v>17</v>
      </c>
      <c r="B10" s="141">
        <v>8</v>
      </c>
      <c r="C10" s="138">
        <v>1</v>
      </c>
      <c r="D10" s="142">
        <v>8</v>
      </c>
      <c r="E10" s="138">
        <v>3</v>
      </c>
      <c r="F10" s="142">
        <v>7.5</v>
      </c>
      <c r="G10" s="138">
        <v>2</v>
      </c>
      <c r="H10" s="142">
        <v>6</v>
      </c>
      <c r="I10" s="138">
        <v>2</v>
      </c>
      <c r="J10" s="138"/>
      <c r="K10" s="141">
        <f t="shared" si="0"/>
        <v>29.5</v>
      </c>
      <c r="L10" s="138">
        <f t="shared" si="1"/>
        <v>8</v>
      </c>
      <c r="M10" s="141">
        <f t="shared" si="2"/>
        <v>8</v>
      </c>
      <c r="N10" s="141">
        <f t="shared" si="3"/>
        <v>6</v>
      </c>
      <c r="O10" s="141">
        <f t="shared" si="4"/>
        <v>7.375</v>
      </c>
    </row>
    <row r="11" spans="1:15">
      <c r="A11" s="138" t="s">
        <v>18</v>
      </c>
      <c r="B11" s="141">
        <v>9</v>
      </c>
      <c r="C11" s="138">
        <v>3</v>
      </c>
      <c r="D11" s="142">
        <v>8</v>
      </c>
      <c r="E11" s="138">
        <v>1</v>
      </c>
      <c r="F11" s="142">
        <v>8</v>
      </c>
      <c r="G11" s="138">
        <v>2</v>
      </c>
      <c r="H11" s="142">
        <v>7.5</v>
      </c>
      <c r="I11" s="138">
        <v>3</v>
      </c>
      <c r="J11" s="138"/>
      <c r="K11" s="141">
        <f t="shared" si="0"/>
        <v>32.5</v>
      </c>
      <c r="L11" s="138">
        <f t="shared" si="1"/>
        <v>9</v>
      </c>
      <c r="M11" s="141">
        <f t="shared" si="2"/>
        <v>9</v>
      </c>
      <c r="N11" s="141">
        <f t="shared" si="3"/>
        <v>7.5</v>
      </c>
      <c r="O11" s="141">
        <f t="shared" si="4"/>
        <v>8.125</v>
      </c>
    </row>
    <row r="12" spans="1:15">
      <c r="A12" s="138" t="s">
        <v>19</v>
      </c>
      <c r="B12" s="141">
        <v>5.6</v>
      </c>
      <c r="C12" s="138">
        <v>2</v>
      </c>
      <c r="D12" s="142">
        <v>6.4</v>
      </c>
      <c r="E12" s="138">
        <v>2</v>
      </c>
      <c r="F12" s="142">
        <v>7.5</v>
      </c>
      <c r="G12" s="138">
        <v>1</v>
      </c>
      <c r="H12" s="142">
        <v>8.5</v>
      </c>
      <c r="I12" s="138">
        <v>3</v>
      </c>
      <c r="J12" s="138"/>
      <c r="K12" s="141">
        <f t="shared" si="0"/>
        <v>28</v>
      </c>
      <c r="L12" s="138">
        <f t="shared" si="1"/>
        <v>8</v>
      </c>
      <c r="M12" s="141">
        <f t="shared" si="2"/>
        <v>8.5</v>
      </c>
      <c r="N12" s="141">
        <f t="shared" si="3"/>
        <v>5.6</v>
      </c>
      <c r="O12" s="141">
        <f t="shared" si="4"/>
        <v>7</v>
      </c>
    </row>
    <row r="13" spans="1:15">
      <c r="A13" s="138" t="s">
        <v>15</v>
      </c>
      <c r="B13" s="141">
        <v>8.5</v>
      </c>
      <c r="C13" s="138">
        <v>1</v>
      </c>
      <c r="D13" s="142">
        <v>8</v>
      </c>
      <c r="E13" s="138">
        <v>3</v>
      </c>
      <c r="F13" s="142">
        <v>7.5</v>
      </c>
      <c r="G13" s="138">
        <v>1</v>
      </c>
      <c r="H13" s="142">
        <v>9.5</v>
      </c>
      <c r="I13" s="138">
        <v>3</v>
      </c>
      <c r="J13" s="138"/>
      <c r="K13" s="141">
        <f t="shared" si="0"/>
        <v>33.5</v>
      </c>
      <c r="L13" s="138">
        <f t="shared" si="1"/>
        <v>8</v>
      </c>
      <c r="M13" s="141">
        <f t="shared" si="2"/>
        <v>9.5</v>
      </c>
      <c r="N13" s="141">
        <f t="shared" si="3"/>
        <v>7.5</v>
      </c>
      <c r="O13" s="141">
        <f t="shared" si="4"/>
        <v>8.375</v>
      </c>
    </row>
    <row r="14" spans="1:15">
      <c r="A14" s="138" t="s">
        <v>16</v>
      </c>
      <c r="B14" s="141">
        <v>7.5</v>
      </c>
      <c r="C14" s="138">
        <v>3</v>
      </c>
      <c r="D14" s="142">
        <v>7</v>
      </c>
      <c r="E14" s="138">
        <v>1</v>
      </c>
      <c r="F14" s="142">
        <v>7</v>
      </c>
      <c r="G14" s="138">
        <v>3</v>
      </c>
      <c r="H14" s="142">
        <v>7</v>
      </c>
      <c r="I14" s="138">
        <v>1</v>
      </c>
      <c r="J14" s="138"/>
      <c r="K14" s="141">
        <f t="shared" si="0"/>
        <v>28.5</v>
      </c>
      <c r="L14" s="138">
        <f t="shared" si="1"/>
        <v>8</v>
      </c>
      <c r="M14" s="141">
        <f t="shared" si="2"/>
        <v>7.5</v>
      </c>
      <c r="N14" s="141">
        <f t="shared" si="3"/>
        <v>7</v>
      </c>
      <c r="O14" s="141">
        <f t="shared" si="4"/>
        <v>7.125</v>
      </c>
    </row>
    <row r="15" spans="1:15">
      <c r="A15" s="138" t="s">
        <v>345</v>
      </c>
      <c r="B15" s="141">
        <v>6.5</v>
      </c>
      <c r="C15" s="138">
        <v>2</v>
      </c>
      <c r="D15" s="142">
        <v>6</v>
      </c>
      <c r="E15" s="138">
        <v>2</v>
      </c>
      <c r="F15" s="142">
        <v>7</v>
      </c>
      <c r="G15" s="138">
        <v>3</v>
      </c>
      <c r="H15" s="142">
        <v>8</v>
      </c>
      <c r="I15" s="138">
        <v>2</v>
      </c>
      <c r="J15" s="138"/>
      <c r="K15" s="141">
        <f t="shared" si="0"/>
        <v>27.5</v>
      </c>
      <c r="L15" s="138">
        <f t="shared" si="1"/>
        <v>9</v>
      </c>
      <c r="M15" s="141">
        <f t="shared" si="2"/>
        <v>8</v>
      </c>
      <c r="N15" s="141">
        <f t="shared" si="3"/>
        <v>6</v>
      </c>
      <c r="O15" s="141">
        <f t="shared" si="4"/>
        <v>6.875</v>
      </c>
    </row>
    <row r="16" spans="1:15">
      <c r="A16" s="138" t="s">
        <v>346</v>
      </c>
      <c r="B16" s="141">
        <v>7.5</v>
      </c>
      <c r="C16" s="138">
        <v>1</v>
      </c>
      <c r="D16" s="142">
        <v>4</v>
      </c>
      <c r="E16" s="138">
        <v>3</v>
      </c>
      <c r="F16" s="142">
        <v>5</v>
      </c>
      <c r="G16" s="138">
        <v>2</v>
      </c>
      <c r="H16" s="142">
        <v>9</v>
      </c>
      <c r="I16" s="138">
        <v>3</v>
      </c>
      <c r="J16" s="138"/>
      <c r="K16" s="141">
        <f t="shared" si="0"/>
        <v>25.5</v>
      </c>
      <c r="L16" s="138">
        <f t="shared" si="1"/>
        <v>9</v>
      </c>
      <c r="M16" s="141">
        <f t="shared" si="2"/>
        <v>9</v>
      </c>
      <c r="N16" s="141">
        <f t="shared" si="3"/>
        <v>4</v>
      </c>
      <c r="O16" s="141">
        <f t="shared" si="4"/>
        <v>6.375</v>
      </c>
    </row>
    <row r="17" spans="1:15">
      <c r="A17" s="138" t="s">
        <v>347</v>
      </c>
      <c r="B17" s="141">
        <v>8</v>
      </c>
      <c r="C17" s="138">
        <v>3</v>
      </c>
      <c r="D17" s="142">
        <v>7</v>
      </c>
      <c r="E17" s="138">
        <v>1</v>
      </c>
      <c r="F17" s="142">
        <v>6</v>
      </c>
      <c r="G17" s="138">
        <v>2</v>
      </c>
      <c r="H17" s="142">
        <v>9.5</v>
      </c>
      <c r="I17" s="138">
        <v>3</v>
      </c>
      <c r="J17" s="138"/>
      <c r="K17" s="141">
        <f t="shared" si="0"/>
        <v>30.5</v>
      </c>
      <c r="L17" s="138">
        <f t="shared" si="1"/>
        <v>9</v>
      </c>
      <c r="M17" s="141">
        <f t="shared" si="2"/>
        <v>9.5</v>
      </c>
      <c r="N17" s="141">
        <f t="shared" si="3"/>
        <v>6</v>
      </c>
      <c r="O17" s="141">
        <f t="shared" si="4"/>
        <v>7.625</v>
      </c>
    </row>
    <row r="18" spans="1:15">
      <c r="A18" s="138" t="s">
        <v>348</v>
      </c>
      <c r="B18" s="141">
        <v>7</v>
      </c>
      <c r="C18" s="138">
        <v>2</v>
      </c>
      <c r="D18" s="142">
        <v>7</v>
      </c>
      <c r="E18" s="138">
        <v>2</v>
      </c>
      <c r="F18" s="142">
        <v>7</v>
      </c>
      <c r="G18" s="138">
        <v>1</v>
      </c>
      <c r="H18" s="142">
        <v>6.5</v>
      </c>
      <c r="I18" s="138">
        <v>2</v>
      </c>
      <c r="J18" s="138"/>
      <c r="K18" s="141">
        <f t="shared" si="0"/>
        <v>27.5</v>
      </c>
      <c r="L18" s="138">
        <f t="shared" si="1"/>
        <v>7</v>
      </c>
      <c r="M18" s="141">
        <f t="shared" si="2"/>
        <v>7</v>
      </c>
      <c r="N18" s="141">
        <f t="shared" si="3"/>
        <v>6.5</v>
      </c>
      <c r="O18" s="141">
        <f t="shared" si="4"/>
        <v>6.875</v>
      </c>
    </row>
    <row r="19" spans="1:15">
      <c r="A19" s="138" t="s">
        <v>349</v>
      </c>
      <c r="B19" s="141">
        <v>8</v>
      </c>
      <c r="C19" s="138">
        <v>1</v>
      </c>
      <c r="D19" s="142">
        <v>7</v>
      </c>
      <c r="E19" s="138">
        <v>3</v>
      </c>
      <c r="F19" s="142">
        <v>7</v>
      </c>
      <c r="G19" s="138">
        <v>1</v>
      </c>
      <c r="H19" s="142">
        <v>8</v>
      </c>
      <c r="I19" s="138">
        <v>1</v>
      </c>
      <c r="J19" s="138"/>
      <c r="K19" s="141">
        <f t="shared" si="0"/>
        <v>30</v>
      </c>
      <c r="L19" s="138">
        <f t="shared" si="1"/>
        <v>6</v>
      </c>
      <c r="M19" s="141">
        <f t="shared" si="2"/>
        <v>8</v>
      </c>
      <c r="N19" s="141">
        <f t="shared" si="3"/>
        <v>7</v>
      </c>
      <c r="O19" s="141">
        <f t="shared" si="4"/>
        <v>7.5</v>
      </c>
    </row>
  </sheetData>
  <mergeCells count="8">
    <mergeCell ref="A1:O1"/>
    <mergeCell ref="A2:O2"/>
    <mergeCell ref="B4:C4"/>
    <mergeCell ref="B5:J5"/>
    <mergeCell ref="D4:J4"/>
    <mergeCell ref="A3:O3"/>
    <mergeCell ref="K4:O6"/>
    <mergeCell ref="A6:J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Plan1</vt:lpstr>
      <vt:lpstr>Adição</vt:lpstr>
      <vt:lpstr>Subtração</vt:lpstr>
      <vt:lpstr>Multiplicação</vt:lpstr>
      <vt:lpstr>Divisão</vt:lpstr>
      <vt:lpstr>Porcentagem</vt:lpstr>
      <vt:lpstr>Ref.Absoluta</vt:lpstr>
      <vt:lpstr>Soma</vt:lpstr>
      <vt:lpstr>Maximo-Minimo</vt:lpstr>
      <vt:lpstr>MaiorMenor</vt:lpstr>
      <vt:lpstr>Se 1</vt:lpstr>
      <vt:lpstr>Se 2</vt:lpstr>
      <vt:lpstr>Se 3</vt:lpstr>
      <vt:lpstr>Se 4</vt:lpstr>
      <vt:lpstr>Procv 1</vt:lpstr>
      <vt:lpstr>Procv 2</vt:lpstr>
      <vt:lpstr>Procv 3</vt:lpstr>
      <vt:lpstr>Procv 4</vt:lpstr>
      <vt:lpstr>Procv 5</vt:lpstr>
      <vt:lpstr>Procv 6</vt:lpstr>
      <vt:lpstr>Cont.se</vt:lpstr>
      <vt:lpstr>SomaSe</vt:lpstr>
      <vt:lpstr>SomaSe 2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Frederico</dc:creator>
  <cp:lastModifiedBy>Lucas Izidoro</cp:lastModifiedBy>
  <dcterms:created xsi:type="dcterms:W3CDTF">2011-03-31T21:18:52Z</dcterms:created>
  <dcterms:modified xsi:type="dcterms:W3CDTF">2023-06-21T16:36:57Z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10639c14-1653-4e06-8271-3241e9aeaa00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