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BF17D25D-DF11-43E3-B652-D2B7C9A9E4F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<sst xmlns="http://schemas.openxmlformats.org/spreadsheetml/2006/main" count="26032" uniqueCount="1899">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</sst>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45699</v>
      </c>
      <c r="C2" s="31"/>
      <c r="D2" s="33">
        <f>SUM(Tabela15[VALOR])</f>
        <v>6609.2993731211518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624.20309937888192</v>
      </c>
      <c r="D7" s="26"/>
      <c r="E7" s="26">
        <f>Tabela15[[#This Row],[VALOR]]-Tabela15[[#This Row],[Custo Setor]]</f>
        <v>624.20309937888192</v>
      </c>
    </row>
    <row r="8" spans="2:5" x14ac:dyDescent="0.25">
      <c r="B8" t="s">
        <v>1883</v>
      </c>
      <c r="C8" s="21">
        <f t="array" ref="C8">'2 - CORTE VOIL'!G4</f>
        <v>131.99423999999999</v>
      </c>
      <c r="D8" s="26"/>
      <c r="E8" s="26">
        <f>Tabela15[[#This Row],[VALOR]]-Tabela15[[#This Row],[Custo Setor]]</f>
        <v>131.99423999999999</v>
      </c>
    </row>
    <row r="9" spans="2:5" x14ac:dyDescent="0.25">
      <c r="B9" t="s">
        <v>1885</v>
      </c>
      <c r="C9" s="21">
        <f t="array" ref="C9">'3 - BAINHA CONTINUA'!G4</f>
        <v>150.99832430000001</v>
      </c>
      <c r="D9" s="26"/>
      <c r="E9" s="26">
        <f>Tabela15[[#This Row],[VALOR]]-Tabela15[[#This Row],[Custo Setor]]</f>
        <v>150.99832430000001</v>
      </c>
    </row>
    <row r="10" spans="2:5" x14ac:dyDescent="0.25">
      <c r="B10" t="s">
        <v>1884</v>
      </c>
      <c r="C10" s="21">
        <f t="array" ref="C10">'4 - BARRADO'!G4</f>
        <v>1306.7013238095237</v>
      </c>
      <c r="D10" s="26"/>
      <c r="E10" s="26">
        <f>Tabela15[[#This Row],[VALOR]]-Tabela15[[#This Row],[Custo Setor]]</f>
        <v>1306.7013238095237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574.80897903726702</v>
      </c>
      <c r="D13" s="26"/>
      <c r="E13" s="26">
        <f>Tabela15[[#This Row],[VALOR]]-Tabela15[[#This Row],[Custo Setor]]</f>
        <v>574.80897903726702</v>
      </c>
    </row>
    <row r="14" spans="2:5" x14ac:dyDescent="0.25">
      <c r="B14" t="s">
        <v>1889</v>
      </c>
      <c r="C14" s="21">
        <f>'8 - ACABAMENTO'!G4</f>
        <v>927.40308020505393</v>
      </c>
      <c r="D14" s="26"/>
      <c r="E14" s="26">
        <f>Tabela15[[#This Row],[VALOR]]-Tabela15[[#This Row],[Custo Setor]]</f>
        <v>927.40308020505393</v>
      </c>
    </row>
    <row r="15" spans="2:5" x14ac:dyDescent="0.25">
      <c r="B15" t="s">
        <v>1890</v>
      </c>
      <c r="C15" s="21">
        <f t="array" ref="C15">'9 - FURO'!G4</f>
        <v>623.35429618395301</v>
      </c>
      <c r="D15" s="26"/>
      <c r="E15" s="26">
        <f>Tabela15[[#This Row],[VALOR]]-Tabela15[[#This Row],[Custo Setor]]</f>
        <v>623.35429618395301</v>
      </c>
    </row>
    <row r="16" spans="2:5" x14ac:dyDescent="0.25">
      <c r="B16" t="s">
        <v>1891</v>
      </c>
      <c r="C16" s="21">
        <f t="array" ref="C16">'10 - ILHOS'!G4</f>
        <v>1021.5741976757706</v>
      </c>
      <c r="D16" s="26"/>
      <c r="E16" s="26">
        <f>Tabela15[[#This Row],[VALOR]]-Tabela15[[#This Row],[Custo Setor]]</f>
        <v>1021.5741976757706</v>
      </c>
    </row>
    <row r="17" spans="2:5" x14ac:dyDescent="0.25">
      <c r="B17" t="s">
        <v>1892</v>
      </c>
      <c r="C17" s="21">
        <f t="array" ref="C17">'11 - DOBRA'!G4</f>
        <v>1020.5578629796645</v>
      </c>
      <c r="D17" s="26"/>
      <c r="E17" s="26">
        <f>Tabela15[[#This Row],[VALOR]]-Tabela15[[#This Row],[Custo Setor]]</f>
        <v>1020.5578629796645</v>
      </c>
    </row>
    <row r="18" spans="2:5" x14ac:dyDescent="0.25">
      <c r="B18" t="s">
        <v>1893</v>
      </c>
      <c r="C18" s="21">
        <f t="array" ref="C18">'12 - EMBALAGEM'!G4</f>
        <v>227.70396955103666</v>
      </c>
      <c r="D18" s="26"/>
      <c r="E18" s="26">
        <f>Tabela15[[#This Row],[VALOR]]-Tabela15[[#This Row],[Custo Setor]]</f>
        <v>227.70396955103666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6609.2993731211518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887" workbookViewId="0">
      <selection activeCell="D908" sqref="D90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624.20309937888192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>
        <v>800</v>
      </c>
      <c r="E23" s="2">
        <f>Tabela2[[#This Row],[PRODUZIDAS]]*VLOOKUP(Tabela2[[#This Row],[SKU]],Tabela24[#All],3,0)</f>
        <v>381.44927536231882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400</v>
      </c>
      <c r="E144" s="2">
        <f>Tabela2[[#This Row],[PRODUZIDAS]]*VLOOKUP(Tabela2[[#This Row],[SKU]],Tabela24[#All],3,0)</f>
        <v>128.85714285714286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225</v>
      </c>
      <c r="E192" s="2">
        <f>Tabela2[[#This Row],[PRODUZIDAS]]*VLOOKUP(Tabela2[[#This Row],[SKU]],Tabela24[#All],3,0)</f>
        <v>34.775999999999996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Tabela2[[#This Row],[PRODUZIDAS]]*VLOOKUP(Tabela2[[#This Row],[SKU]],Tabela24[#All],3,0)</f>
        <v>1.2883333333333333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>
        <v>83</v>
      </c>
      <c r="E907" s="2">
        <f>Tabela2[[#This Row],[PRODUZIDAS]]*VLOOKUP(Tabela2[[#This Row],[SKU]],Tabela24[#All],3,0)</f>
        <v>77.832347826086959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77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131.99423999999999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130</v>
      </c>
      <c r="E114" s="2">
        <f>Tabela225[[#This Row],[PRODUZIDAS]]*VLOOKUP(Tabela225[[#This Row],[SKU]],Tabela24[#All],4,0)</f>
        <v>70.324799999999996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114</v>
      </c>
      <c r="E192" s="2">
        <f>Tabela225[[#This Row],[PRODUZIDAS]]*VLOOKUP(Tabela225[[#This Row],[SKU]],Tabela24[#All],4,0)</f>
        <v>61.669440000000002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9" workbookViewId="0">
      <selection activeCell="D155" sqref="D15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150.99832430000001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221.81</v>
      </c>
      <c r="E110" s="2">
        <f>Tabela2256[[#This Row],[PRODUZIDAS]]*VLOOKUP(Tabela2256[[#This Row],[SKU]],Tabela24[#All],5,0)</f>
        <v>28.569127999999999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>
        <v>179.09</v>
      </c>
      <c r="E114" s="2">
        <f>Tabela2256[[#This Row],[PRODUZIDAS]]*VLOOKUP(Tabela2256[[#This Row],[SKU]],Tabela24[#All],5,0)</f>
        <v>23.066792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82.083299999999994</v>
      </c>
      <c r="E147" s="2">
        <f>Tabela2256[[#This Row],[PRODUZIDAS]]*VLOOKUP(Tabela2256[[#This Row],[SKU]],Tabela24[#All],5,0)</f>
        <v>37.019568299999996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>
        <v>37.5</v>
      </c>
      <c r="E154" s="2">
        <f>Tabela2256[[#This Row],[PRODUZIDAS]]*VLOOKUP(Tabela2256[[#This Row],[SKU]],Tabela24[#All],5,0)</f>
        <v>16.912500000000001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352.72</v>
      </c>
      <c r="E192" s="2">
        <f>Tabela2256[[#This Row],[PRODUZIDAS]]*VLOOKUP(Tabela2256[[#This Row],[SKU]],Tabela24[#All],5,0)</f>
        <v>45.430336000000004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69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1306.7013238095237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353.5</v>
      </c>
      <c r="E144" s="2">
        <f>Tabela22567[[#This Row],[PRODUZIDAS]]*VLOOKUP(Tabela22567[[#This Row],[SKU]],Tabela24[#All],6,0)</f>
        <v>455.51000000000005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369</v>
      </c>
      <c r="E146" s="2">
        <f>Tabela22567[[#This Row],[PRODUZIDAS]]*VLOOKUP(Tabela22567[[#This Row],[SKU]],Tabela24[#All],6,0)</f>
        <v>475.4828571428572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>
        <v>50</v>
      </c>
      <c r="E152" s="2">
        <f>Tabela22567[[#This Row],[PRODUZIDAS]]*VLOOKUP(Tabela22567[[#This Row],[SKU]],Tabela24[#All],6,0)</f>
        <v>64.428571428571431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46.5</v>
      </c>
      <c r="E192" s="2">
        <f>Tabela22567[[#This Row],[PRODUZIDAS]]*VLOOKUP(Tabela22567[[#This Row],[SKU]],Tabela24[#All],6,0)</f>
        <v>53.902799999999992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7.5</v>
      </c>
      <c r="E199" s="2">
        <f>Tabela22567[[#This Row],[PRODUZIDAS]]*VLOOKUP(Tabela22567[[#This Row],[SKU]],Tabela24[#All],6,0)</f>
        <v>8.6939999999999991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>
        <v>47</v>
      </c>
      <c r="E208" s="2">
        <f>Tabela22567[[#This Row],[PRODUZIDAS]]*VLOOKUP(Tabela22567[[#This Row],[SKU]],Tabela24[#All],6,0)</f>
        <v>60.551666666666669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20</v>
      </c>
      <c r="E226" s="2">
        <f>Tabela22567[[#This Row],[PRODUZIDAS]]*VLOOKUP(Tabela22567[[#This Row],[SKU]],Tabela24[#All],6,0)</f>
        <v>25.771428571428572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126</v>
      </c>
      <c r="E230" s="2">
        <f>Tabela22567[[#This Row],[PRODUZIDAS]]*VLOOKUP(Tabela22567[[#This Row],[SKU]],Tabela24[#All],6,0)</f>
        <v>162.36000000000001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574.80897903726702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>
        <v>100</v>
      </c>
      <c r="E15" s="2">
        <f>Tabela225678910[[#This Row],[PRODUZIDAS]]*VLOOKUP(Tabela225678910[[#This Row],[SKU]],Tabela24[#All],9,0)</f>
        <v>40.869565217391298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>
        <v>410</v>
      </c>
      <c r="E23" s="2">
        <f>Tabela225678910[[#This Row],[PRODUZIDAS]]*VLOOKUP(Tabela225678910[[#This Row],[SKU]],Tabela24[#All],9,0)</f>
        <v>167.56521739130432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40</v>
      </c>
      <c r="E108" s="2">
        <f>Tabela225678910[[#This Row],[PRODUZIDAS]]*VLOOKUP(Tabela225678910[[#This Row],[SKU]],Tabela24[#All],9,0)</f>
        <v>25.76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>
        <v>15</v>
      </c>
      <c r="E118" s="2">
        <f>Tabela225678910[[#This Row],[PRODUZIDAS]]*VLOOKUP(Tabela225678910[[#This Row],[SKU]],Tabela24[#All],9,0)</f>
        <v>9.66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50</v>
      </c>
      <c r="E122" s="2">
        <f>Tabela225678910[[#This Row],[PRODUZIDAS]]*VLOOKUP(Tabela225678910[[#This Row],[SKU]],Tabela24[#All],9,0)</f>
        <v>48.3125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150</v>
      </c>
      <c r="E150" s="2">
        <f>Tabela225678910[[#This Row],[PRODUZIDAS]]*VLOOKUP(Tabela225678910[[#This Row],[SKU]],Tabela24[#All],9,0)</f>
        <v>154.62857142857143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60</v>
      </c>
      <c r="E197" s="2">
        <f>Tabela225678910[[#This Row],[PRODUZIDAS]]*VLOOKUP(Tabela225678910[[#This Row],[SKU]],Tabela24[#All],9,0)</f>
        <v>38.64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Tabela225678910[[#This Row],[PRODUZIDAS]]*VLOOKUP(Tabela225678910[[#This Row],[SKU]],Tabela24[#All],9,0)</f>
        <v>19.32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22.5</v>
      </c>
      <c r="E205" s="2">
        <f>Tabela225678910[[#This Row],[PRODUZIDAS]]*VLOOKUP(Tabela225678910[[#This Row],[SKU]],Tabela24[#All],9,0)</f>
        <v>21.740624999999998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50</v>
      </c>
      <c r="E208" s="2">
        <f>Tabela225678910[[#This Row],[PRODUZIDAS]]*VLOOKUP(Tabela225678910[[#This Row],[SKU]],Tabela24[#All],9,0)</f>
        <v>48.3125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927.40308020505393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5</v>
      </c>
      <c r="E10" s="2">
        <f>Tabela22567891011[[#This Row],[PRODUZIDAS]]*VLOOKUP(Tabela22567891011[[#This Row],[SKU]],Tabela24[#All],10,0)</f>
        <v>2.043478260869565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95.5</v>
      </c>
      <c r="E15" s="2">
        <f>Tabela22567891011[[#This Row],[PRODUZIDAS]]*VLOOKUP(Tabela22567891011[[#This Row],[SKU]],Tabela24[#All],10,0)</f>
        <v>39.030434782608687</v>
      </c>
    </row>
    <row r="16" spans="2:9" x14ac:dyDescent="0.25">
      <c r="B16" s="3" t="s">
        <v>22</v>
      </c>
      <c r="C16" s="3" t="s">
        <v>23</v>
      </c>
      <c r="D16" s="1">
        <v>47.5</v>
      </c>
      <c r="E16" s="2">
        <f>Tabela22567891011[[#This Row],[PRODUZIDAS]]*VLOOKUP(Tabela22567891011[[#This Row],[SKU]],Tabela24[#All],10,0)</f>
        <v>19.413043478260864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96.5</v>
      </c>
      <c r="E23" s="2">
        <f>Tabela22567891011[[#This Row],[PRODUZIDAS]]*VLOOKUP(Tabela22567891011[[#This Row],[SKU]],Tabela24[#All],10,0)</f>
        <v>39.439130434782598</v>
      </c>
    </row>
    <row r="24" spans="2:5" x14ac:dyDescent="0.25">
      <c r="B24" s="3" t="s">
        <v>38</v>
      </c>
      <c r="C24" s="3" t="s">
        <v>39</v>
      </c>
      <c r="D24" s="1">
        <v>215</v>
      </c>
      <c r="E24" s="2">
        <f>Tabela22567891011[[#This Row],[PRODUZIDAS]]*VLOOKUP(Tabela22567891011[[#This Row],[SKU]],Tabela24[#All],10,0)</f>
        <v>138.42465753424659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10</v>
      </c>
      <c r="E111" s="2">
        <f>Tabela22567891011[[#This Row],[PRODUZIDAS]]*VLOOKUP(Tabela22567891011[[#This Row],[SKU]],Tabela24[#All],10,0)</f>
        <v>6.44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204</v>
      </c>
      <c r="E114" s="2">
        <f>Tabela22567891011[[#This Row],[PRODUZIDAS]]*VLOOKUP(Tabela22567891011[[#This Row],[SKU]],Tabela24[#All],10,0)</f>
        <v>131.376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>
        <v>22</v>
      </c>
      <c r="E118" s="2">
        <f>Tabela22567891011[[#This Row],[PRODUZIDAS]]*VLOOKUP(Tabela22567891011[[#This Row],[SKU]],Tabela24[#All],10,0)</f>
        <v>14.168000000000001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62.5</v>
      </c>
      <c r="E120" s="2">
        <f>Tabela22567891011[[#This Row],[PRODUZIDAS]]*VLOOKUP(Tabela22567891011[[#This Row],[SKU]],Tabela24[#All],10,0)</f>
        <v>56.364583333333321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50</v>
      </c>
      <c r="E122" s="2">
        <f>Tabela22567891011[[#This Row],[PRODUZIDAS]]*VLOOKUP(Tabela22567891011[[#This Row],[SKU]],Tabela24[#All],10,0)</f>
        <v>45.091666666666654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36</v>
      </c>
      <c r="E126" s="2">
        <f>Tabela22567891011[[#This Row],[PRODUZIDAS]]*VLOOKUP(Tabela22567891011[[#This Row],[SKU]],Tabela24[#All],10,0)</f>
        <v>32.465999999999994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67.5</v>
      </c>
      <c r="E150" s="2">
        <f>Tabela22567891011[[#This Row],[PRODUZIDAS]]*VLOOKUP(Tabela22567891011[[#This Row],[SKU]],Tabela24[#All],10,0)</f>
        <v>78.280714285714282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>
        <v>6</v>
      </c>
      <c r="E180" s="2">
        <f>Tabela22567891011[[#This Row],[PRODUZIDAS]]*VLOOKUP(Tabela22567891011[[#This Row],[SKU]],Tabela24[#All],10,0)</f>
        <v>9.2807999999999993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72</v>
      </c>
      <c r="E192" s="2">
        <f>Tabela22567891011[[#This Row],[PRODUZIDAS]]*VLOOKUP(Tabela22567891011[[#This Row],[SKU]],Tabela24[#All],10,0)</f>
        <v>46.368000000000002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Tabela22567891011[[#This Row],[PRODUZIDAS]]*VLOOKUP(Tabela22567891011[[#This Row],[SKU]],Tabela24[#All],10,0)</f>
        <v>6.44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>
        <v>33.5</v>
      </c>
      <c r="E201" s="2">
        <f>Tabela22567891011[[#This Row],[PRODUZIDAS]]*VLOOKUP(Tabela22567891011[[#This Row],[SKU]],Tabela24[#All],10,0)</f>
        <v>21.574000000000002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54</v>
      </c>
      <c r="E205" s="2">
        <f>Tabela22567891011[[#This Row],[PRODUZIDAS]]*VLOOKUP(Tabela22567891011[[#This Row],[SKU]],Tabela24[#All],10,0)</f>
        <v>48.698999999999991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44</v>
      </c>
      <c r="E208" s="2">
        <f>Tabela22567891011[[#This Row],[PRODUZIDAS]]*VLOOKUP(Tabela22567891011[[#This Row],[SKU]],Tabela24[#All],10,0)</f>
        <v>39.68066666666666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124</v>
      </c>
      <c r="E231" s="2">
        <f>Tabela22567891011[[#This Row],[PRODUZIDAS]]*VLOOKUP(Tabela22567891011[[#This Row],[SKU]],Tabela24[#All],10,0)</f>
        <v>143.80457142857142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10</v>
      </c>
      <c r="E636" s="2">
        <f>Tabela22567891011[[#This Row],[PRODUZIDAS]]*VLOOKUP(Tabela22567891011[[#This Row],[SKU]],Tabela24[#All],10,0)</f>
        <v>9.0183333333333309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623.35429618395301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47</v>
      </c>
      <c r="E10" s="2">
        <f>Tabela2256789101112[[#This Row],[PRODUZIDAS]]*VLOOKUP(Tabela2256789101112[[#This Row],[SKU]],Tabela24[#All],11,0)</f>
        <v>35.215942028985502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29.5</v>
      </c>
      <c r="E21" s="2">
        <f>Tabela2256789101112[[#This Row],[PRODUZIDAS]]*VLOOKUP(Tabela2256789101112[[#This Row],[SKU]],Tabela24[#All],11,0)</f>
        <v>22.103623188405795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96</v>
      </c>
      <c r="E23" s="2">
        <f>Tabela2256789101112[[#This Row],[PRODUZIDAS]]*VLOOKUP(Tabela2256789101112[[#This Row],[SKU]],Tabela24[#All],11,0)</f>
        <v>71.930434782608685</v>
      </c>
    </row>
    <row r="24" spans="2:5" x14ac:dyDescent="0.25">
      <c r="B24" s="3" t="s">
        <v>38</v>
      </c>
      <c r="C24" s="3" t="s">
        <v>39</v>
      </c>
      <c r="D24" s="1">
        <v>178.5</v>
      </c>
      <c r="E24" s="2">
        <f>Tabela2256789101112[[#This Row],[PRODUZIDAS]]*VLOOKUP(Tabela2256789101112[[#This Row],[SKU]],Tabela24[#All],11,0)</f>
        <v>137.90958904109587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37.5</v>
      </c>
      <c r="E108" s="2">
        <f>Tabela2256789101112[[#This Row],[PRODUZIDAS]]*VLOOKUP(Tabela2256789101112[[#This Row],[SKU]],Tabela24[#All],11,0)</f>
        <v>24.632999999999999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10</v>
      </c>
      <c r="E111" s="2">
        <f>Tabela2256789101112[[#This Row],[PRODUZIDAS]]*VLOOKUP(Tabela2256789101112[[#This Row],[SKU]],Tabela24[#All],11,0)</f>
        <v>6.5688000000000004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176.5</v>
      </c>
      <c r="E114" s="2">
        <f>Tabela2256789101112[[#This Row],[PRODUZIDAS]]*VLOOKUP(Tabela2256789101112[[#This Row],[SKU]],Tabela24[#All],11,0)</f>
        <v>115.93932000000001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62.5</v>
      </c>
      <c r="E120" s="2">
        <f>Tabela2256789101112[[#This Row],[PRODUZIDAS]]*VLOOKUP(Tabela2256789101112[[#This Row],[SKU]],Tabela24[#All],11,0)</f>
        <v>44.286458333333329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30</v>
      </c>
      <c r="E126" s="2">
        <f>Tabela2256789101112[[#This Row],[PRODUZIDAS]]*VLOOKUP(Tabela2256789101112[[#This Row],[SKU]],Tabela24[#All],11,0)</f>
        <v>21.257499999999997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>
        <v>6</v>
      </c>
      <c r="E180" s="2">
        <f>Tabela2256789101112[[#This Row],[PRODUZIDAS]]*VLOOKUP(Tabela2256789101112[[#This Row],[SKU]],Tabela24[#All],11,0)</f>
        <v>4.2537000000000003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114</v>
      </c>
      <c r="E192" s="2">
        <f>Tabela2256789101112[[#This Row],[PRODUZIDAS]]*VLOOKUP(Tabela2256789101112[[#This Row],[SKU]],Tabela24[#All],11,0)</f>
        <v>74.884320000000002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2</v>
      </c>
      <c r="E197" s="2">
        <f>Tabela2256789101112[[#This Row],[PRODUZIDAS]]*VLOOKUP(Tabela2256789101112[[#This Row],[SKU]],Tabela24[#All],11,0)</f>
        <v>1.31376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31.5</v>
      </c>
      <c r="E201" s="2">
        <f>Tabela2256789101112[[#This Row],[PRODUZIDAS]]*VLOOKUP(Tabela2256789101112[[#This Row],[SKU]],Tabela24[#All],11,0)</f>
        <v>20.69172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6</v>
      </c>
      <c r="E208" s="2">
        <f>Tabela2256789101112[[#This Row],[PRODUZIDAS]]*VLOOKUP(Tabela2256789101112[[#This Row],[SKU]],Tabela24[#All],11,0)</f>
        <v>4.2514999999999992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>
        <v>21</v>
      </c>
      <c r="E562" s="2">
        <f>Tabela2256789101112[[#This Row],[PRODUZIDAS]]*VLOOKUP(Tabela2256789101112[[#This Row],[SKU]],Tabela24[#All],11,0)</f>
        <v>13.79448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>
        <v>10</v>
      </c>
      <c r="E639" s="2">
        <f>Tabela2256789101112[[#This Row],[PRODUZIDAS]]*VLOOKUP(Tabela2256789101112[[#This Row],[SKU]],Tabela24[#All],11,0)</f>
        <v>7.0858333333333325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>
        <v>2.5</v>
      </c>
      <c r="E642" s="2">
        <f>Tabela2256789101112[[#This Row],[PRODUZIDAS]]*VLOOKUP(Tabela2256789101112[[#This Row],[SKU]],Tabela24[#All],11,0)</f>
        <v>1.7714583333333331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20</v>
      </c>
      <c r="E656" s="2">
        <f>Tabela2256789101112[[#This Row],[PRODUZIDAS]]*VLOOKUP(Tabela2256789101112[[#This Row],[SKU]],Tabela24[#All],11,0)</f>
        <v>15.462857142857143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1021.5741976757706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100</v>
      </c>
      <c r="E15" s="2">
        <f>Tabela225678910111213[[#This Row],[PRODUZIDAS]]*VLOOKUP(Tabela225678910111213[[#This Row],[SKU]],Tabela24[#All],12,0)</f>
        <v>115.79710144927535</v>
      </c>
    </row>
    <row r="16" spans="2:9" x14ac:dyDescent="0.25">
      <c r="B16" s="3" t="s">
        <v>22</v>
      </c>
      <c r="C16" s="3" t="s">
        <v>23</v>
      </c>
      <c r="D16" s="1">
        <v>127.5</v>
      </c>
      <c r="E16" s="2">
        <f>Tabela225678910111213[[#This Row],[PRODUZIDAS]]*VLOOKUP(Tabela225678910111213[[#This Row],[SKU]],Tabela24[#All],12,0)</f>
        <v>147.64130434782606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29.5</v>
      </c>
      <c r="E26" s="2">
        <f>Tabela225678910111213[[#This Row],[PRODUZIDAS]]*VLOOKUP(Tabela225678910111213[[#This Row],[SKU]],Tabela24[#All],12,0)</f>
        <v>32.288356164383558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2.5</v>
      </c>
      <c r="E68" s="2">
        <f>Tabela225678910111213[[#This Row],[PRODUZIDAS]]*VLOOKUP(Tabela225678910111213[[#This Row],[SKU]],Tabela24[#All],12,0)</f>
        <v>2.7412499999999995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>
        <v>80</v>
      </c>
      <c r="E110" s="2">
        <f>Tabela225678910111213[[#This Row],[PRODUZIDAS]]*VLOOKUP(Tabela225678910111213[[#This Row],[SKU]],Tabela24[#All],12,0)</f>
        <v>87.583999999999975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54</v>
      </c>
      <c r="E113" s="2">
        <f>Tabela225678910111213[[#This Row],[PRODUZIDAS]]*VLOOKUP(Tabela225678910111213[[#This Row],[SKU]],Tabela24[#All],12,0)</f>
        <v>59.119199999999985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3</v>
      </c>
      <c r="E126" s="2">
        <f>Tabela225678910111213[[#This Row],[PRODUZIDAS]]*VLOOKUP(Tabela225678910111213[[#This Row],[SKU]],Tabela24[#All],12,0)</f>
        <v>2.7054999999999993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40</v>
      </c>
      <c r="E144" s="2">
        <f>Tabela225678910111213[[#This Row],[PRODUZIDAS]]*VLOOKUP(Tabela225678910111213[[#This Row],[SKU]],Tabela24[#All],12,0)</f>
        <v>43.811428571428564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0.5</v>
      </c>
      <c r="E146" s="2">
        <f>Tabela225678910111213[[#This Row],[PRODUZIDAS]]*VLOOKUP(Tabela225678910111213[[#This Row],[SKU]],Tabela24[#All],12,0)</f>
        <v>0.5476428571428571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>
        <v>6</v>
      </c>
      <c r="E180" s="2">
        <f>Tabela225678910111213[[#This Row],[PRODUZIDAS]]*VLOOKUP(Tabela225678910111213[[#This Row],[SKU]],Tabela24[#All],12,0)</f>
        <v>6.1872000000000025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114</v>
      </c>
      <c r="E192" s="2">
        <f>Tabela225678910111213[[#This Row],[PRODUZIDAS]]*VLOOKUP(Tabela225678910111213[[#This Row],[SKU]],Tabela24[#All],12,0)</f>
        <v>124.80719999999998</v>
      </c>
    </row>
    <row r="193" spans="2:5" x14ac:dyDescent="0.25">
      <c r="B193" s="3" t="s">
        <v>376</v>
      </c>
      <c r="C193" s="3" t="s">
        <v>377</v>
      </c>
      <c r="D193" s="1">
        <v>40</v>
      </c>
      <c r="E193" s="2">
        <f>Tabela225678910111213[[#This Row],[PRODUZIDAS]]*VLOOKUP(Tabela225678910111213[[#This Row],[SKU]],Tabela24[#All],12,0)</f>
        <v>43.791999999999987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>
        <v>6.5</v>
      </c>
      <c r="E196" s="2">
        <f>Tabela225678910111213[[#This Row],[PRODUZIDAS]]*VLOOKUP(Tabela225678910111213[[#This Row],[SKU]],Tabela24[#All],12,0)</f>
        <v>7.1161999999999983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Tabela225678910111213[[#This Row],[PRODUZIDAS]]*VLOOKUP(Tabela225678910111213[[#This Row],[SKU]],Tabela24[#All],12,0)</f>
        <v>10.947999999999997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6</v>
      </c>
      <c r="E208" s="2">
        <f>Tabela225678910111213[[#This Row],[PRODUZIDAS]]*VLOOKUP(Tabela225678910111213[[#This Row],[SKU]],Tabela24[#All],12,0)</f>
        <v>5.4109999999999987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35</v>
      </c>
      <c r="E226" s="2">
        <f>Tabela225678910111213[[#This Row],[PRODUZIDAS]]*VLOOKUP(Tabela225678910111213[[#This Row],[SKU]],Tabela24[#All],12,0)</f>
        <v>38.334999999999994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15</v>
      </c>
      <c r="E581" s="2">
        <f>Tabela225678910111213[[#This Row],[PRODUZIDAS]]*VLOOKUP(Tabela225678910111213[[#This Row],[SKU]],Tabela24[#All],12,0)</f>
        <v>13.527499999999998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60</v>
      </c>
      <c r="E626" s="2">
        <f>Tabela225678910111213[[#This Row],[PRODUZIDAS]]*VLOOKUP(Tabela225678910111213[[#This Row],[SKU]],Tabela24[#All],12,0)</f>
        <v>65.687999999999988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>
        <v>112</v>
      </c>
      <c r="E629" s="2">
        <f>Tabela225678910111213[[#This Row],[PRODUZIDAS]]*VLOOKUP(Tabela225678910111213[[#This Row],[SKU]],Tabela24[#All],12,0)</f>
        <v>122.61759999999998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35</v>
      </c>
      <c r="E656" s="2">
        <f>Tabela225678910111213[[#This Row],[PRODUZIDAS]]*VLOOKUP(Tabela225678910111213[[#This Row],[SKU]],Tabela24[#All],12,0)</f>
        <v>38.334999999999994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>
        <v>21</v>
      </c>
      <c r="E659" s="2">
        <f>Tabela225678910111213[[#This Row],[PRODUZIDAS]]*VLOOKUP(Tabela225678910111213[[#This Row],[SKU]],Tabela24[#All],12,0)</f>
        <v>23.000999999999998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>
        <v>27</v>
      </c>
      <c r="E664" s="2">
        <f>Tabela225678910111213[[#This Row],[PRODUZIDAS]]*VLOOKUP(Tabela225678910111213[[#This Row],[SKU]],Tabela24[#All],12,0)</f>
        <v>29.572714285714284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1020.5578629796645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27</v>
      </c>
      <c r="E6" s="2">
        <f>Tabela22567891011121314[[#This Row],[PRODUZIDAS]]*VLOOKUP(Tabela22567891011121314[[#This Row],[SKU]],Tabela24[#All],13,0)</f>
        <v>33.104347826086958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50</v>
      </c>
      <c r="E15" s="2">
        <f>Tabela22567891011121314[[#This Row],[PRODUZIDAS]]*VLOOKUP(Tabela22567891011121314[[#This Row],[SKU]],Tabela24[#All],13,0)</f>
        <v>61.304347826086961</v>
      </c>
    </row>
    <row r="16" spans="2:9" x14ac:dyDescent="0.25">
      <c r="B16" s="3" t="s">
        <v>22</v>
      </c>
      <c r="C16" s="3" t="s">
        <v>23</v>
      </c>
      <c r="D16" s="1">
        <v>3</v>
      </c>
      <c r="E16" s="2">
        <f>Tabela22567891011121314[[#This Row],[PRODUZIDAS]]*VLOOKUP(Tabela22567891011121314[[#This Row],[SKU]],Tabela24[#All],13,0)</f>
        <v>3.6782608695652175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84</v>
      </c>
      <c r="E19" s="2">
        <f>Tabela22567891011121314[[#This Row],[PRODUZIDAS]]*VLOOKUP(Tabela22567891011121314[[#This Row],[SKU]],Tabela24[#All],13,0)</f>
        <v>102.99130434782609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8</v>
      </c>
      <c r="E23" s="2">
        <f>Tabela22567891011121314[[#This Row],[PRODUZIDAS]]*VLOOKUP(Tabela22567891011121314[[#This Row],[SKU]],Tabela24[#All],13,0)</f>
        <v>9.8086956521739133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108</v>
      </c>
      <c r="E26" s="2">
        <f>Tabela22567891011121314[[#This Row],[PRODUZIDAS]]*VLOOKUP(Tabela22567891011121314[[#This Row],[SKU]],Tabela24[#All],13,0)</f>
        <v>125.16164383561642</v>
      </c>
    </row>
    <row r="27" spans="2:5" x14ac:dyDescent="0.25">
      <c r="B27" s="3" t="s">
        <v>44</v>
      </c>
      <c r="C27" s="3" t="s">
        <v>45</v>
      </c>
      <c r="D27" s="1">
        <v>50</v>
      </c>
      <c r="E27" s="2">
        <f>Tabela22567891011121314[[#This Row],[PRODUZIDAS]]*VLOOKUP(Tabela22567891011121314[[#This Row],[SKU]],Tabela24[#All],13,0)</f>
        <v>57.945205479452042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2</v>
      </c>
      <c r="E68" s="2">
        <f>Tabela22567891011121314[[#This Row],[PRODUZIDAS]]*VLOOKUP(Tabela22567891011121314[[#This Row],[SKU]],Tabela24[#All],13,0)</f>
        <v>2.3219999999999996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3</v>
      </c>
      <c r="E77" s="2">
        <f>Tabela22567891011121314[[#This Row],[PRODUZIDAS]]*VLOOKUP(Tabela22567891011121314[[#This Row],[SKU]],Tabela24[#All],13,0)</f>
        <v>3.4829999999999997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4</v>
      </c>
      <c r="E108" s="2">
        <f>Tabela22567891011121314[[#This Row],[PRODUZIDAS]]*VLOOKUP(Tabela22567891011121314[[#This Row],[SKU]],Tabela24[#All],13,0)</f>
        <v>4.6367999999999991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29</v>
      </c>
      <c r="E110" s="2">
        <f>Tabela22567891011121314[[#This Row],[PRODUZIDAS]]*VLOOKUP(Tabela22567891011121314[[#This Row],[SKU]],Tabela24[#All],13,0)</f>
        <v>33.616799999999991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55</v>
      </c>
      <c r="E113" s="2">
        <f>Tabela22567891011121314[[#This Row],[PRODUZIDAS]]*VLOOKUP(Tabela22567891011121314[[#This Row],[SKU]],Tabela24[#All],13,0)</f>
        <v>63.755999999999986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22</v>
      </c>
      <c r="E126" s="2">
        <f>Tabela22567891011121314[[#This Row],[PRODUZIDAS]]*VLOOKUP(Tabela22567891011121314[[#This Row],[SKU]],Tabela24[#All],13,0)</f>
        <v>25.508999999999993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39</v>
      </c>
      <c r="E144" s="2">
        <f>Tabela22567891011121314[[#This Row],[PRODUZIDAS]]*VLOOKUP(Tabela22567891011121314[[#This Row],[SKU]],Tabela24[#All],13,0)</f>
        <v>45.228857142857144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>
        <v>6</v>
      </c>
      <c r="E180" s="2">
        <f>Tabela22567891011121314[[#This Row],[PRODUZIDAS]]*VLOOKUP(Tabela22567891011121314[[#This Row],[SKU]],Tabela24[#All],13,0)</f>
        <v>6.9605999999999995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13</v>
      </c>
      <c r="E192" s="2">
        <f>Tabela22567891011121314[[#This Row],[PRODUZIDAS]]*VLOOKUP(Tabela22567891011121314[[#This Row],[SKU]],Tabela24[#All],13,0)</f>
        <v>15.069599999999998</v>
      </c>
    </row>
    <row r="193" spans="2:5" x14ac:dyDescent="0.25">
      <c r="B193" s="3" t="s">
        <v>376</v>
      </c>
      <c r="C193" s="3" t="s">
        <v>377</v>
      </c>
      <c r="D193" s="1">
        <v>39</v>
      </c>
      <c r="E193" s="2">
        <f>Tabela22567891011121314[[#This Row],[PRODUZIDAS]]*VLOOKUP(Tabela22567891011121314[[#This Row],[SKU]],Tabela24[#All],13,0)</f>
        <v>45.208799999999989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>
        <v>6</v>
      </c>
      <c r="E196" s="2">
        <f>Tabela22567891011121314[[#This Row],[PRODUZIDAS]]*VLOOKUP(Tabela22567891011121314[[#This Row],[SKU]],Tabela24[#All],13,0)</f>
        <v>6.9551999999999987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Tabela22567891011121314[[#This Row],[PRODUZIDAS]]*VLOOKUP(Tabela22567891011121314[[#This Row],[SKU]],Tabela24[#All],13,0)</f>
        <v>11.591999999999999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6</v>
      </c>
      <c r="E208" s="2">
        <f>Tabela22567891011121314[[#This Row],[PRODUZIDAS]]*VLOOKUP(Tabela22567891011121314[[#This Row],[SKU]],Tabela24[#All],13,0)</f>
        <v>6.956999999999999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26</v>
      </c>
      <c r="E226" s="2">
        <f>Tabela22567891011121314[[#This Row],[PRODUZIDAS]]*VLOOKUP(Tabela22567891011121314[[#This Row],[SKU]],Tabela24[#All],13,0)</f>
        <v>30.152571428571427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>
        <v>15</v>
      </c>
      <c r="E279" s="2">
        <f>Tabela22567891011121314[[#This Row],[PRODUZIDAS]]*VLOOKUP(Tabela22567891011121314[[#This Row],[SKU]],Tabela24[#All],13,0)</f>
        <v>14.384999999999998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10</v>
      </c>
      <c r="E581" s="2">
        <f>Tabela22567891011121314[[#This Row],[PRODUZIDAS]]*VLOOKUP(Tabela22567891011121314[[#This Row],[SKU]],Tabela24[#All],13,0)</f>
        <v>11.594999999999997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>
        <v>110</v>
      </c>
      <c r="E629" s="2">
        <f>Tabela22567891011121314[[#This Row],[PRODUZIDAS]]*VLOOKUP(Tabela22567891011121314[[#This Row],[SKU]],Tabela24[#All],13,0)</f>
        <v>127.51199999999997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27</v>
      </c>
      <c r="E634" s="2">
        <f>Tabela22567891011121314[[#This Row],[PRODUZIDAS]]*VLOOKUP(Tabela22567891011121314[[#This Row],[SKU]],Tabela24[#All],13,0)</f>
        <v>31.298399999999994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59</v>
      </c>
      <c r="E656" s="2">
        <f>Tabela22567891011121314[[#This Row],[PRODUZIDAS]]*VLOOKUP(Tabela22567891011121314[[#This Row],[SKU]],Tabela24[#All],13,0)</f>
        <v>68.423142857142849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25</v>
      </c>
      <c r="E659" s="2">
        <f>Tabela22567891011121314[[#This Row],[PRODUZIDAS]]*VLOOKUP(Tabela22567891011121314[[#This Row],[SKU]],Tabela24[#All],13,0)</f>
        <v>28.992857142857144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37</v>
      </c>
      <c r="E662" s="2">
        <f>Tabela22567891011121314[[#This Row],[PRODUZIDAS]]*VLOOKUP(Tabela22567891011121314[[#This Row],[SKU]],Tabela24[#All],13,0)</f>
        <v>42.90942857142857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227.70396955103666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27</v>
      </c>
      <c r="E6" s="2">
        <f>Tabela2256789101112131415[[#This Row],[PRODUZIDAS]]*VLOOKUP(Tabela2256789101112131415[[#This Row],[SKU]],Tabela24[#All],14,0)</f>
        <v>7.3565217391304349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50</v>
      </c>
      <c r="E15" s="2">
        <f>Tabela2256789101112131415[[#This Row],[PRODUZIDAS]]*VLOOKUP(Tabela2256789101112131415[[#This Row],[SKU]],Tabela24[#All],14,0)</f>
        <v>13.623188405797102</v>
      </c>
    </row>
    <row r="16" spans="2:9" x14ac:dyDescent="0.25">
      <c r="B16" s="3" t="s">
        <v>22</v>
      </c>
      <c r="C16" s="3" t="s">
        <v>23</v>
      </c>
      <c r="D16" s="1">
        <v>3</v>
      </c>
      <c r="E16" s="2">
        <f>Tabela2256789101112131415[[#This Row],[PRODUZIDAS]]*VLOOKUP(Tabela2256789101112131415[[#This Row],[SKU]],Tabela24[#All],14,0)</f>
        <v>0.81739130434782603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84</v>
      </c>
      <c r="E19" s="2">
        <f>Tabela2256789101112131415[[#This Row],[PRODUZIDAS]]*VLOOKUP(Tabela2256789101112131415[[#This Row],[SKU]],Tabela24[#All],14,0)</f>
        <v>22.88695652173913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8</v>
      </c>
      <c r="E23" s="2">
        <f>Tabela2256789101112131415[[#This Row],[PRODUZIDAS]]*VLOOKUP(Tabela2256789101112131415[[#This Row],[SKU]],Tabela24[#All],14,0)</f>
        <v>2.1797101449275362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108</v>
      </c>
      <c r="E26" s="2">
        <f>Tabela2256789101112131415[[#This Row],[PRODUZIDAS]]*VLOOKUP(Tabela2256789101112131415[[#This Row],[SKU]],Tabela24[#All],14,0)</f>
        <v>27.813698630136987</v>
      </c>
    </row>
    <row r="27" spans="2:5" x14ac:dyDescent="0.25">
      <c r="B27" s="3" t="s">
        <v>44</v>
      </c>
      <c r="C27" s="3" t="s">
        <v>45</v>
      </c>
      <c r="D27" s="1">
        <v>50</v>
      </c>
      <c r="E27" s="2">
        <f>Tabela2256789101112131415[[#This Row],[PRODUZIDAS]]*VLOOKUP(Tabela2256789101112131415[[#This Row],[SKU]],Tabela24[#All],14,0)</f>
        <v>12.876712328767123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2</v>
      </c>
      <c r="E68" s="2">
        <f>Tabela2256789101112131415[[#This Row],[PRODUZIDAS]]*VLOOKUP(Tabela2256789101112131415[[#This Row],[SKU]],Tabela24[#All],14,0)</f>
        <v>0.51600000000000001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3</v>
      </c>
      <c r="E77" s="2">
        <f>Tabela2256789101112131415[[#This Row],[PRODUZIDAS]]*VLOOKUP(Tabela2256789101112131415[[#This Row],[SKU]],Tabela24[#All],14,0)</f>
        <v>0.77400000000000002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4</v>
      </c>
      <c r="E108" s="2">
        <f>Tabela2256789101112131415[[#This Row],[PRODUZIDAS]]*VLOOKUP(Tabela2256789101112131415[[#This Row],[SKU]],Tabela24[#All],14,0)</f>
        <v>1.0304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29</v>
      </c>
      <c r="E110" s="2">
        <f>Tabela2256789101112131415[[#This Row],[PRODUZIDAS]]*VLOOKUP(Tabela2256789101112131415[[#This Row],[SKU]],Tabela24[#All],14,0)</f>
        <v>7.4703999999999997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55</v>
      </c>
      <c r="E113" s="2">
        <f>Tabela2256789101112131415[[#This Row],[PRODUZIDAS]]*VLOOKUP(Tabela2256789101112131415[[#This Row],[SKU]],Tabela24[#All],14,0)</f>
        <v>14.167999999999999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22</v>
      </c>
      <c r="E126" s="2">
        <f>Tabela2256789101112131415[[#This Row],[PRODUZIDAS]]*VLOOKUP(Tabela2256789101112131415[[#This Row],[SKU]],Tabela24[#All],14,0)</f>
        <v>5.6686666666666667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39</v>
      </c>
      <c r="E144" s="2">
        <f>Tabela2256789101112131415[[#This Row],[PRODUZIDAS]]*VLOOKUP(Tabela2256789101112131415[[#This Row],[SKU]],Tabela24[#All],14,0)</f>
        <v>10.050857142857144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>
        <v>6</v>
      </c>
      <c r="E180" s="2">
        <f>Tabela2256789101112131415[[#This Row],[PRODUZIDAS]]*VLOOKUP(Tabela2256789101112131415[[#This Row],[SKU]],Tabela24[#All],14,0)</f>
        <v>1.5468000000000006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13</v>
      </c>
      <c r="E192" s="2">
        <f>Tabela2256789101112131415[[#This Row],[PRODUZIDAS]]*VLOOKUP(Tabela2256789101112131415[[#This Row],[SKU]],Tabela24[#All],14,0)</f>
        <v>3.3487999999999998</v>
      </c>
    </row>
    <row r="193" spans="2:5" x14ac:dyDescent="0.25">
      <c r="B193" s="3" t="s">
        <v>376</v>
      </c>
      <c r="C193" s="3" t="s">
        <v>377</v>
      </c>
      <c r="D193" s="1">
        <v>39</v>
      </c>
      <c r="E193" s="2">
        <f>Tabela2256789101112131415[[#This Row],[PRODUZIDAS]]*VLOOKUP(Tabela2256789101112131415[[#This Row],[SKU]],Tabela24[#All],14,0)</f>
        <v>10.0464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>
        <v>6</v>
      </c>
      <c r="E196" s="2">
        <f>Tabela2256789101112131415[[#This Row],[PRODUZIDAS]]*VLOOKUP(Tabela2256789101112131415[[#This Row],[SKU]],Tabela24[#All],14,0)</f>
        <v>1.5455999999999999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Tabela2256789101112131415[[#This Row],[PRODUZIDAS]]*VLOOKUP(Tabela2256789101112131415[[#This Row],[SKU]],Tabela24[#All],14,0)</f>
        <v>2.5760000000000001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6</v>
      </c>
      <c r="E208" s="2">
        <f>Tabela2256789101112131415[[#This Row],[PRODUZIDAS]]*VLOOKUP(Tabela2256789101112131415[[#This Row],[SKU]],Tabela24[#All],14,0)</f>
        <v>1.5459999999999998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26</v>
      </c>
      <c r="E226" s="2">
        <f>Tabela2256789101112131415[[#This Row],[PRODUZIDAS]]*VLOOKUP(Tabela2256789101112131415[[#This Row],[SKU]],Tabela24[#All],14,0)</f>
        <v>6.7005714285714291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>
        <v>15</v>
      </c>
      <c r="E279" s="2">
        <f>Tabela2256789101112131415[[#This Row],[PRODUZIDAS]]*VLOOKUP(Tabela2256789101112131415[[#This Row],[SKU]],Tabela24[#All],14,0)</f>
        <v>4.1099999999999994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10</v>
      </c>
      <c r="E581" s="2">
        <f>Tabela2256789101112131415[[#This Row],[PRODUZIDAS]]*VLOOKUP(Tabela2256789101112131415[[#This Row],[SKU]],Tabela24[#All],14,0)</f>
        <v>2.5766666666666667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>
        <v>110</v>
      </c>
      <c r="E629" s="2">
        <f>Tabela2256789101112131415[[#This Row],[PRODUZIDAS]]*VLOOKUP(Tabela2256789101112131415[[#This Row],[SKU]],Tabela24[#All],14,0)</f>
        <v>28.335999999999999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27</v>
      </c>
      <c r="E634" s="2">
        <f>Tabela2256789101112131415[[#This Row],[PRODUZIDAS]]*VLOOKUP(Tabela2256789101112131415[[#This Row],[SKU]],Tabela24[#All],14,0)</f>
        <v>6.9551999999999996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59</v>
      </c>
      <c r="E656" s="2">
        <f>Tabela2256789101112131415[[#This Row],[PRODUZIDAS]]*VLOOKUP(Tabela2256789101112131415[[#This Row],[SKU]],Tabela24[#All],14,0)</f>
        <v>15.205142857142858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25</v>
      </c>
      <c r="E659" s="2">
        <f>Tabela2256789101112131415[[#This Row],[PRODUZIDAS]]*VLOOKUP(Tabela2256789101112131415[[#This Row],[SKU]],Tabela24[#All],14,0)</f>
        <v>6.4428571428571431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37</v>
      </c>
      <c r="E662" s="2">
        <f>Tabela2256789101112131415[[#This Row],[PRODUZIDAS]]*VLOOKUP(Tabela2256789101112131415[[#This Row],[SKU]],Tabela24[#All],14,0)</f>
        <v>9.5354285714285716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2025-02-20T17:38:20Z</dcterms:modified>
</cp:coreProperties>
</file>