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940A40E8-3781-4C86-BCA1-58301E3BDF5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<sst xmlns="http://schemas.openxmlformats.org/spreadsheetml/2006/main" count="26032" uniqueCount="1899">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</sst>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45701</v>
      </c>
      <c r="C2" s="31"/>
      <c r="D2" s="33">
        <f>SUM(Tabela15[VALOR])</f>
        <v>6450.6004282161812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353.6731666666667</v>
      </c>
      <c r="D7" s="26"/>
      <c r="E7" s="26">
        <f>Tabela15[[#This Row],[VALOR]]-Tabela15[[#This Row],[Custo Setor]]</f>
        <v>353.6731666666667</v>
      </c>
    </row>
    <row r="8" spans="2:5" x14ac:dyDescent="0.25">
      <c r="B8" t="s">
        <v>1883</v>
      </c>
      <c r="C8" s="21">
        <f t="array" ref="C8">'2 - CORTE VOIL'!G4</f>
        <v>855.25729999999999</v>
      </c>
      <c r="D8" s="26"/>
      <c r="E8" s="26">
        <f>Tabela15[[#This Row],[VALOR]]-Tabela15[[#This Row],[Custo Setor]]</f>
        <v>855.25729999999999</v>
      </c>
    </row>
    <row r="9" spans="2:5" x14ac:dyDescent="0.25">
      <c r="B9" t="s">
        <v>1885</v>
      </c>
      <c r="C9" s="21">
        <f t="array" ref="C9">'3 - BAINHA CONTINUA'!G4</f>
        <v>235.42883399999999</v>
      </c>
      <c r="D9" s="26"/>
      <c r="E9" s="26">
        <f>Tabela15[[#This Row],[VALOR]]-Tabela15[[#This Row],[Custo Setor]]</f>
        <v>235.42883399999999</v>
      </c>
    </row>
    <row r="10" spans="2:5" x14ac:dyDescent="0.25">
      <c r="B10" t="s">
        <v>1884</v>
      </c>
      <c r="C10" s="21">
        <f t="array" ref="C10">'4 - BARRADO'!G4</f>
        <v>850.92276280519491</v>
      </c>
      <c r="D10" s="26"/>
      <c r="E10" s="26">
        <f>Tabela15[[#This Row],[VALOR]]-Tabela15[[#This Row],[Custo Setor]]</f>
        <v>850.92276280519491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511.60018167701861</v>
      </c>
      <c r="D13" s="26"/>
      <c r="E13" s="26">
        <f>Tabela15[[#This Row],[VALOR]]-Tabela15[[#This Row],[Custo Setor]]</f>
        <v>511.60018167701861</v>
      </c>
    </row>
    <row r="14" spans="2:5" x14ac:dyDescent="0.25">
      <c r="B14" t="s">
        <v>1889</v>
      </c>
      <c r="C14" s="21">
        <f>'8 - ACABAMENTO'!G4</f>
        <v>850.47181035196672</v>
      </c>
      <c r="D14" s="26"/>
      <c r="E14" s="26">
        <f>Tabela15[[#This Row],[VALOR]]-Tabela15[[#This Row],[Custo Setor]]</f>
        <v>850.47181035196672</v>
      </c>
    </row>
    <row r="15" spans="2:5" x14ac:dyDescent="0.25">
      <c r="B15" t="s">
        <v>1890</v>
      </c>
      <c r="C15" s="21">
        <f t="array" ref="C15">'9 - FURO'!G4</f>
        <v>487.09842118948353</v>
      </c>
      <c r="D15" s="26"/>
      <c r="E15" s="26">
        <f>Tabela15[[#This Row],[VALOR]]-Tabela15[[#This Row],[Custo Setor]]</f>
        <v>487.09842118948353</v>
      </c>
    </row>
    <row r="16" spans="2:5" x14ac:dyDescent="0.25">
      <c r="B16" t="s">
        <v>1891</v>
      </c>
      <c r="C16" s="21">
        <f t="array" ref="C16">'10 - ILHOS'!G4</f>
        <v>1023.1893862177031</v>
      </c>
      <c r="D16" s="26"/>
      <c r="E16" s="26">
        <f>Tabela15[[#This Row],[VALOR]]-Tabela15[[#This Row],[Custo Setor]]</f>
        <v>1023.1893862177031</v>
      </c>
    </row>
    <row r="17" spans="2:5" x14ac:dyDescent="0.25">
      <c r="B17" t="s">
        <v>1892</v>
      </c>
      <c r="C17" s="21">
        <f t="array" ref="C17">'11 - DOBRA'!G4</f>
        <v>1049.6933716157578</v>
      </c>
      <c r="D17" s="26"/>
      <c r="E17" s="26">
        <f>Tabela15[[#This Row],[VALOR]]-Tabela15[[#This Row],[Custo Setor]]</f>
        <v>1049.6933716157578</v>
      </c>
    </row>
    <row r="18" spans="2:5" x14ac:dyDescent="0.25">
      <c r="B18" t="s">
        <v>1893</v>
      </c>
      <c r="C18" s="21">
        <f t="array" ref="C18">'12 - EMBALAGEM'!G4</f>
        <v>233.2651936923906</v>
      </c>
      <c r="D18" s="26"/>
      <c r="E18" s="26">
        <f>Tabela15[[#This Row],[VALOR]]-Tabela15[[#This Row],[Custo Setor]]</f>
        <v>233.2651936923906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6450.6004282161812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05" workbookViewId="0">
      <selection activeCell="D114" sqref="D11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353.6731666666667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>
        <v>400</v>
      </c>
      <c r="E114" s="2">
        <f>Tabela2[[#This Row],[PRODUZIDAS]]*VLOOKUP(Tabela2[[#This Row],[SKU]],Tabela24[#All],3,0)</f>
        <v>61.823999999999991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>
        <v>200</v>
      </c>
      <c r="E120" s="2">
        <f>Tabela2[[#This Row],[PRODUZIDAS]]*VLOOKUP(Tabela2[[#This Row],[SKU]],Tabela24[#All],3,0)</f>
        <v>64.416666666666671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Tabela2[[#This Row],[PRODUZIDAS]]*VLOOKUP(Tabela2[[#This Row],[SKU]],Tabela24[#All],3,0)</f>
        <v>1.9325000000000001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>
        <v>200</v>
      </c>
      <c r="E659" s="2">
        <f>Tabela2[[#This Row],[PRODUZIDAS]]*VLOOKUP(Tabela2[[#This Row],[SKU]],Tabela24[#All],3,0)</f>
        <v>64.428571428571431</v>
      </c>
    </row>
    <row r="660" spans="2:5" x14ac:dyDescent="0.25">
      <c r="B660" s="3" t="s">
        <v>1310</v>
      </c>
      <c r="C660" s="3" t="s">
        <v>1311</v>
      </c>
      <c r="D660" s="1">
        <v>300</v>
      </c>
      <c r="E660" s="2">
        <f>Tabela2[[#This Row],[PRODUZIDAS]]*VLOOKUP(Tabela2[[#This Row],[SKU]],Tabela24[#All],3,0)</f>
        <v>96.642857142857153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>
        <v>200</v>
      </c>
      <c r="E662" s="2">
        <f>Tabela2[[#This Row],[PRODUZIDAS]]*VLOOKUP(Tabela2[[#This Row],[SKU]],Tabela24[#All],3,0)</f>
        <v>64.428571428571431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77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855.25729999999999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42</v>
      </c>
      <c r="E192" s="2">
        <f>Tabela225[[#This Row],[PRODUZIDAS]]*VLOOKUP(Tabela225[[#This Row],[SKU]],Tabela24[#All],4,0)</f>
        <v>22.720320000000001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>
        <v>225.5</v>
      </c>
      <c r="E195" s="2">
        <f>Tabela225[[#This Row],[PRODUZIDAS]]*VLOOKUP(Tabela225[[#This Row],[SKU]],Tabela24[#All],4,0)</f>
        <v>121.98648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>
        <v>81</v>
      </c>
      <c r="E225" s="2">
        <f>Tabela225[[#This Row],[PRODUZIDAS]]*VLOOKUP(Tabela225[[#This Row],[SKU]],Tabela24[#All],4,0)</f>
        <v>120.03042857142856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>
        <v>251</v>
      </c>
      <c r="E228" s="2">
        <f>Tabela225[[#This Row],[PRODUZIDAS]]*VLOOKUP(Tabela225[[#This Row],[SKU]],Tabela24[#All],4,0)</f>
        <v>371.94614285714283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>
        <v>147.5</v>
      </c>
      <c r="E232" s="2">
        <f>Tabela225[[#This Row],[PRODUZIDAS]]*VLOOKUP(Tabela225[[#This Row],[SKU]],Tabela24[#All],4,0)</f>
        <v>218.57392857142855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226" sqref="D22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235.42883399999999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505.45</v>
      </c>
      <c r="E192" s="2">
        <f>Tabela2256[[#This Row],[PRODUZIDAS]]*VLOOKUP(Tabela2256[[#This Row],[SKU]],Tabela24[#All],5,0)</f>
        <v>65.101959999999991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>
        <v>165.45</v>
      </c>
      <c r="E195" s="2">
        <f>Tabela2256[[#This Row],[PRODUZIDAS]]*VLOOKUP(Tabela2256[[#This Row],[SKU]],Tabela24[#All],5,0)</f>
        <v>21.309959999999997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>
        <v>709.08</v>
      </c>
      <c r="E199" s="2">
        <f>Tabela2256[[#This Row],[PRODUZIDAS]]*VLOOKUP(Tabela2256[[#This Row],[SKU]],Tabela24[#All],5,0)</f>
        <v>91.329504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54.58</v>
      </c>
      <c r="E225" s="2">
        <f>Tabela2256[[#This Row],[PRODUZIDAS]]*VLOOKUP(Tabela2256[[#This Row],[SKU]],Tabela24[#All],5,0)</f>
        <v>24.615580000000001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>
        <v>73.33</v>
      </c>
      <c r="E232" s="2">
        <f>Tabela2256[[#This Row],[PRODUZIDAS]]*VLOOKUP(Tabela2256[[#This Row],[SKU]],Tabela24[#All],5,0)</f>
        <v>33.071829999999999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17" workbookViewId="0">
      <selection activeCell="D131" sqref="D13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850.92276280519491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30</v>
      </c>
      <c r="E108" s="2">
        <f>Tabela22567[[#This Row],[PRODUZIDAS]]*VLOOKUP(Tabela22567[[#This Row],[SKU]],Tabela24[#All],6,0)</f>
        <v>34.775999999999996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10</v>
      </c>
      <c r="E114" s="2">
        <f>Tabela22567[[#This Row],[PRODUZIDAS]]*VLOOKUP(Tabela22567[[#This Row],[SKU]],Tabela24[#All],6,0)</f>
        <v>11.591999999999999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>
        <v>10</v>
      </c>
      <c r="E123" s="2">
        <f>Tabela22567[[#This Row],[PRODUZIDAS]]*VLOOKUP(Tabela22567[[#This Row],[SKU]],Tabela24[#All],6,0)</f>
        <v>12.883333333333333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>
        <v>139.5</v>
      </c>
      <c r="E126" s="2">
        <f>Tabela22567[[#This Row],[PRODUZIDAS]]*VLOOKUP(Tabela22567[[#This Row],[SKU]],Tabela24[#All],6,0)</f>
        <v>179.7225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>
        <v>50</v>
      </c>
      <c r="E130" s="2">
        <f>Tabela22567[[#This Row],[PRODUZIDAS]]*VLOOKUP(Tabela22567[[#This Row],[SKU]],Tabela24[#All],6,0)</f>
        <v>64.416666666666671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50</v>
      </c>
      <c r="E144" s="2">
        <f>Tabela22567[[#This Row],[PRODUZIDAS]]*VLOOKUP(Tabela22567[[#This Row],[SKU]],Tabela24[#All],6,0)</f>
        <v>64.428571428571431</v>
      </c>
    </row>
    <row r="145" spans="2:5" x14ac:dyDescent="0.25">
      <c r="B145" s="3" t="s">
        <v>280</v>
      </c>
      <c r="C145" s="3" t="s">
        <v>281</v>
      </c>
      <c r="D145" s="1">
        <v>10</v>
      </c>
      <c r="E145" s="2">
        <f>Tabela22567[[#This Row],[PRODUZIDAS]]*VLOOKUP(Tabela22567[[#This Row],[SKU]],Tabela24[#All],6,0)</f>
        <v>12.885714285714286</v>
      </c>
    </row>
    <row r="146" spans="2:5" x14ac:dyDescent="0.25">
      <c r="B146" s="3" t="s">
        <v>282</v>
      </c>
      <c r="C146" s="3" t="s">
        <v>283</v>
      </c>
      <c r="D146" s="1">
        <v>94.5</v>
      </c>
      <c r="E146" s="2">
        <f>Tabela22567[[#This Row],[PRODUZIDAS]]*VLOOKUP(Tabela22567[[#This Row],[SKU]],Tabela24[#All],6,0)</f>
        <v>121.77000000000001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4</v>
      </c>
      <c r="E150" s="2">
        <f>Tabela22567[[#This Row],[PRODUZIDAS]]*VLOOKUP(Tabela22567[[#This Row],[SKU]],Tabela24[#All],6,0)</f>
        <v>5.1542857142857148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27.29</v>
      </c>
      <c r="E192" s="2">
        <f>Tabela22567[[#This Row],[PRODUZIDAS]]*VLOOKUP(Tabela22567[[#This Row],[SKU]],Tabela24[#All],6,0)</f>
        <v>31.634567999999994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84.5</v>
      </c>
      <c r="E225" s="2">
        <f>Tabela22567[[#This Row],[PRODUZIDAS]]*VLOOKUP(Tabela22567[[#This Row],[SKU]],Tabela24[#All],6,0)</f>
        <v>108.88428571428572</v>
      </c>
    </row>
    <row r="226" spans="2:5" x14ac:dyDescent="0.25">
      <c r="B226" s="3" t="s">
        <v>442</v>
      </c>
      <c r="C226" s="3" t="s">
        <v>443</v>
      </c>
      <c r="D226" s="1">
        <v>20</v>
      </c>
      <c r="E226" s="2">
        <f>Tabela22567[[#This Row],[PRODUZIDAS]]*VLOOKUP(Tabela22567[[#This Row],[SKU]],Tabela24[#All],6,0)</f>
        <v>25.771428571428572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>
        <v>76</v>
      </c>
      <c r="E228" s="2">
        <f>Tabela22567[[#This Row],[PRODUZIDAS]]*VLOOKUP(Tabela22567[[#This Row],[SKU]],Tabela24[#All],6,0)</f>
        <v>97.931428571428583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>
        <v>20</v>
      </c>
      <c r="E232" s="2">
        <f>Tabela22567[[#This Row],[PRODUZIDAS]]*VLOOKUP(Tabela22567[[#This Row],[SKU]],Tabela24[#All],6,0)</f>
        <v>25.771428571428572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>
        <v>30</v>
      </c>
      <c r="E236" s="2">
        <f>Tabela22567[[#This Row],[PRODUZIDAS]]*VLOOKUP(Tabela22567[[#This Row],[SKU]],Tabela24[#All],6,0)</f>
        <v>38.657142857142858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>
        <v>2</v>
      </c>
      <c r="E548" s="2">
        <f>Tabela22567[[#This Row],[PRODUZIDAS]]*VLOOKUP(Tabela22567[[#This Row],[SKU]],Tabela24[#All],6,0)</f>
        <v>4.0909090909090908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>
        <v>6</v>
      </c>
      <c r="E851" s="2">
        <f>Tabela22567[[#This Row],[PRODUZIDAS]]*VLOOKUP(Tabela22567[[#This Row],[SKU]],Tabela24[#All],6,0)</f>
        <v>10.5525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511.60018167701861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>
        <v>50</v>
      </c>
      <c r="E15" s="2">
        <f>Tabela225678910[[#This Row],[PRODUZIDAS]]*VLOOKUP(Tabela225678910[[#This Row],[SKU]],Tabela24[#All],9,0)</f>
        <v>20.434782608695649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>
        <v>130</v>
      </c>
      <c r="E23" s="2">
        <f>Tabela225678910[[#This Row],[PRODUZIDAS]]*VLOOKUP(Tabela225678910[[#This Row],[SKU]],Tabela24[#All],9,0)</f>
        <v>53.130434782608688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30</v>
      </c>
      <c r="E68" s="2">
        <f>Tabela225678910[[#This Row],[PRODUZIDAS]]*VLOOKUP(Tabela225678910[[#This Row],[SKU]],Tabela24[#All],9,0)</f>
        <v>22.058999999999994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30</v>
      </c>
      <c r="E72" s="2">
        <f>Tabela225678910[[#This Row],[PRODUZIDAS]]*VLOOKUP(Tabela225678910[[#This Row],[SKU]],Tabela24[#All],9,0)</f>
        <v>22.058999999999994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70</v>
      </c>
      <c r="E120" s="2">
        <f>Tabela225678910[[#This Row],[PRODUZIDAS]]*VLOOKUP(Tabela225678910[[#This Row],[SKU]],Tabela24[#All],9,0)</f>
        <v>67.637500000000003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40</v>
      </c>
      <c r="E122" s="2">
        <f>Tabela225678910[[#This Row],[PRODUZIDAS]]*VLOOKUP(Tabela225678910[[#This Row],[SKU]],Tabela24[#All],9,0)</f>
        <v>38.65</v>
      </c>
    </row>
    <row r="123" spans="2:5" x14ac:dyDescent="0.25">
      <c r="B123" s="3" t="s">
        <v>236</v>
      </c>
      <c r="C123" s="3" t="s">
        <v>237</v>
      </c>
      <c r="D123" s="1">
        <v>50</v>
      </c>
      <c r="E123" s="2">
        <f>Tabela225678910[[#This Row],[PRODUZIDAS]]*VLOOKUP(Tabela225678910[[#This Row],[SKU]],Tabela24[#All],9,0)</f>
        <v>48.3125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>
        <v>30</v>
      </c>
      <c r="E130" s="2">
        <f>Tabela225678910[[#This Row],[PRODUZIDAS]]*VLOOKUP(Tabela225678910[[#This Row],[SKU]],Tabela24[#All],9,0)</f>
        <v>28.987499999999997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>
        <v>50</v>
      </c>
      <c r="E201" s="2">
        <f>Tabela225678910[[#This Row],[PRODUZIDAS]]*VLOOKUP(Tabela225678910[[#This Row],[SKU]],Tabela24[#All],9,0)</f>
        <v>32.200000000000003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Tabela225678910[[#This Row],[PRODUZIDAS]]*VLOOKUP(Tabela225678910[[#This Row],[SKU]],Tabela24[#All],9,0)</f>
        <v>5.7974999999999994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>
        <v>15</v>
      </c>
      <c r="E212" s="2">
        <f>Tabela225678910[[#This Row],[PRODUZIDAS]]*VLOOKUP(Tabela225678910[[#This Row],[SKU]],Tabela24[#All],9,0)</f>
        <v>14.493749999999999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10</v>
      </c>
      <c r="E630" s="2">
        <f>Tabela225678910[[#This Row],[PRODUZIDAS]]*VLOOKUP(Tabela225678910[[#This Row],[SKU]],Tabela24[#All],9,0)</f>
        <v>6.44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>
        <v>50</v>
      </c>
      <c r="E644" s="2">
        <f>Tabela225678910[[#This Row],[PRODUZIDAS]]*VLOOKUP(Tabela225678910[[#This Row],[SKU]],Tabela24[#All],9,0)</f>
        <v>48.3125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>
        <v>100</v>
      </c>
      <c r="E657" s="2">
        <f>Tabela225678910[[#This Row],[PRODUZIDAS]]*VLOOKUP(Tabela225678910[[#This Row],[SKU]],Tabela24[#All],9,0)</f>
        <v>103.08571428571429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850.47181035196672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255</v>
      </c>
      <c r="E15" s="2">
        <f>Tabela22567891011[[#This Row],[PRODUZIDAS]]*VLOOKUP(Tabela22567891011[[#This Row],[SKU]],Tabela24[#All],10,0)</f>
        <v>104.2173913043478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30</v>
      </c>
      <c r="E68" s="2">
        <f>Tabela22567891011[[#This Row],[PRODUZIDAS]]*VLOOKUP(Tabela22567891011[[#This Row],[SKU]],Tabela24[#All],10,0)</f>
        <v>23.993999999999996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8.5</v>
      </c>
      <c r="E72" s="2">
        <f>Tabela22567891011[[#This Row],[PRODUZIDAS]]*VLOOKUP(Tabela22567891011[[#This Row],[SKU]],Tabela24[#All],10,0)</f>
        <v>6.7982999999999985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29</v>
      </c>
      <c r="E116" s="2">
        <f>Tabela22567891011[[#This Row],[PRODUZIDAS]]*VLOOKUP(Tabela22567891011[[#This Row],[SKU]],Tabela24[#All],10,0)</f>
        <v>18.676000000000002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73</v>
      </c>
      <c r="E123" s="2">
        <f>Tabela22567891011[[#This Row],[PRODUZIDAS]]*VLOOKUP(Tabela22567891011[[#This Row],[SKU]],Tabela24[#All],10,0)</f>
        <v>65.833833333333317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50</v>
      </c>
      <c r="E126" s="2">
        <f>Tabela22567891011[[#This Row],[PRODUZIDAS]]*VLOOKUP(Tabela22567891011[[#This Row],[SKU]],Tabela24[#All],10,0)</f>
        <v>45.091666666666654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19</v>
      </c>
      <c r="E144" s="2">
        <f>Tabela22567891011[[#This Row],[PRODUZIDAS]]*VLOOKUP(Tabela22567891011[[#This Row],[SKU]],Tabela24[#All],10,0)</f>
        <v>22.034571428571429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43.5</v>
      </c>
      <c r="E146" s="2">
        <f>Tabela22567891011[[#This Row],[PRODUZIDAS]]*VLOOKUP(Tabela22567891011[[#This Row],[SKU]],Tabela24[#All],10,0)</f>
        <v>50.447571428571429</v>
      </c>
    </row>
    <row r="147" spans="2:5" x14ac:dyDescent="0.25">
      <c r="B147" s="3" t="s">
        <v>284</v>
      </c>
      <c r="C147" s="3" t="s">
        <v>285</v>
      </c>
      <c r="D147" s="1">
        <v>49</v>
      </c>
      <c r="E147" s="2">
        <f>Tabela22567891011[[#This Row],[PRODUZIDAS]]*VLOOKUP(Tabela22567891011[[#This Row],[SKU]],Tabela24[#All],10,0)</f>
        <v>56.826000000000001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166</v>
      </c>
      <c r="E150" s="2">
        <f>Tabela22567891011[[#This Row],[PRODUZIDAS]]*VLOOKUP(Tabela22567891011[[#This Row],[SKU]],Tabela24[#All],10,0)</f>
        <v>192.51257142857142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>
        <v>1</v>
      </c>
      <c r="E174" s="2">
        <f>Tabela22567891011[[#This Row],[PRODUZIDAS]]*VLOOKUP(Tabela22567891011[[#This Row],[SKU]],Tabela24[#All],10,0)</f>
        <v>1.1597142857142857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6.5</v>
      </c>
      <c r="E195" s="2">
        <f>Tabela22567891011[[#This Row],[PRODUZIDAS]]*VLOOKUP(Tabela22567891011[[#This Row],[SKU]],Tabela24[#All],10,0)</f>
        <v>4.1859999999999999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32.5</v>
      </c>
      <c r="E197" s="2">
        <f>Tabela22567891011[[#This Row],[PRODUZIDAS]]*VLOOKUP(Tabela22567891011[[#This Row],[SKU]],Tabela24[#All],10,0)</f>
        <v>20.93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Tabela22567891011[[#This Row],[PRODUZIDAS]]*VLOOKUP(Tabela22567891011[[#This Row],[SKU]],Tabela24[#All],10,0)</f>
        <v>5.4109999999999987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69.5</v>
      </c>
      <c r="E231" s="2">
        <f>Tabela22567891011[[#This Row],[PRODUZIDAS]]*VLOOKUP(Tabela22567891011[[#This Row],[SKU]],Tabela24[#All],10,0)</f>
        <v>80.600142857142856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40</v>
      </c>
      <c r="E627" s="2">
        <f>Tabela22567891011[[#This Row],[PRODUZIDAS]]*VLOOKUP(Tabela22567891011[[#This Row],[SKU]],Tabela24[#All],10,0)</f>
        <v>25.76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>
        <v>100</v>
      </c>
      <c r="E634" s="2">
        <f>Tabela22567891011[[#This Row],[PRODUZIDAS]]*VLOOKUP(Tabela22567891011[[#This Row],[SKU]],Tabela24[#All],10,0)</f>
        <v>64.400000000000006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>
        <v>4</v>
      </c>
      <c r="E644" s="2">
        <f>Tabela22567891011[[#This Row],[PRODUZIDAS]]*VLOOKUP(Tabela22567891011[[#This Row],[SKU]],Tabela24[#All],10,0)</f>
        <v>3.6073333333333326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>
        <v>50</v>
      </c>
      <c r="E657" s="2">
        <f>Tabela22567891011[[#This Row],[PRODUZIDAS]]*VLOOKUP(Tabela22567891011[[#This Row],[SKU]],Tabela24[#All],10,0)</f>
        <v>57.985714285714288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487.09842118948353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4</v>
      </c>
      <c r="E10" s="2">
        <f>Tabela2256789101112[[#This Row],[PRODUZIDAS]]*VLOOKUP(Tabela2256789101112[[#This Row],[SKU]],Tabela24[#All],11,0)</f>
        <v>2.997101449275362</v>
      </c>
    </row>
    <row r="11" spans="2:9" x14ac:dyDescent="0.25">
      <c r="B11" s="3" t="s">
        <v>12</v>
      </c>
      <c r="C11" s="3" t="s">
        <v>13</v>
      </c>
      <c r="D11" s="1">
        <v>50</v>
      </c>
      <c r="E11" s="2">
        <f>Tabela2256789101112[[#This Row],[PRODUZIDAS]]*VLOOKUP(Tabela2256789101112[[#This Row],[SKU]],Tabela24[#All],11,0)</f>
        <v>37.463768115942024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>
        <v>47</v>
      </c>
      <c r="E35" s="2">
        <f>Tabela2256789101112[[#This Row],[PRODUZIDAS]]*VLOOKUP(Tabela2256789101112[[#This Row],[SKU]],Tabela24[#All],11,0)</f>
        <v>36.312328767123276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29.5</v>
      </c>
      <c r="E68" s="2">
        <f>Tabela2256789101112[[#This Row],[PRODUZIDAS]]*VLOOKUP(Tabela2256789101112[[#This Row],[SKU]],Tabela24[#All],11,0)</f>
        <v>24.735749999999996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28</v>
      </c>
      <c r="E108" s="2">
        <f>Tabela2256789101112[[#This Row],[PRODUZIDAS]]*VLOOKUP(Tabela2256789101112[[#This Row],[SKU]],Tabela24[#All],11,0)</f>
        <v>18.39264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5</v>
      </c>
      <c r="E114" s="2">
        <f>Tabela2256789101112[[#This Row],[PRODUZIDAS]]*VLOOKUP(Tabela2256789101112[[#This Row],[SKU]],Tabela24[#All],11,0)</f>
        <v>3.2844000000000002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29</v>
      </c>
      <c r="E116" s="2">
        <f>Tabela2256789101112[[#This Row],[PRODUZIDAS]]*VLOOKUP(Tabela2256789101112[[#This Row],[SKU]],Tabela24[#All],11,0)</f>
        <v>19.049520000000001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>
        <v>21</v>
      </c>
      <c r="E118" s="2">
        <f>Tabela2256789101112[[#This Row],[PRODUZIDAS]]*VLOOKUP(Tabela2256789101112[[#This Row],[SKU]],Tabela24[#All],11,0)</f>
        <v>13.79448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50</v>
      </c>
      <c r="E122" s="2">
        <f>Tabela2256789101112[[#This Row],[PRODUZIDAS]]*VLOOKUP(Tabela2256789101112[[#This Row],[SKU]],Tabela24[#All],11,0)</f>
        <v>35.42916666666666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50</v>
      </c>
      <c r="E126" s="2">
        <f>Tabela2256789101112[[#This Row],[PRODUZIDAS]]*VLOOKUP(Tabela2256789101112[[#This Row],[SKU]],Tabela24[#All],11,0)</f>
        <v>35.42916666666666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23.5</v>
      </c>
      <c r="E144" s="2">
        <f>Tabela2256789101112[[#This Row],[PRODUZIDAS]]*VLOOKUP(Tabela2256789101112[[#This Row],[SKU]],Tabela24[#All],11,0)</f>
        <v>18.168857142857142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1</v>
      </c>
      <c r="E146" s="2">
        <f>Tabela2256789101112[[#This Row],[PRODUZIDAS]]*VLOOKUP(Tabela2256789101112[[#This Row],[SKU]],Tabela24[#All],11,0)</f>
        <v>0.77314285714285713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141</v>
      </c>
      <c r="E150" s="2">
        <f>Tabela2256789101112[[#This Row],[PRODUZIDAS]]*VLOOKUP(Tabela2256789101112[[#This Row],[SKU]],Tabela24[#All],11,0)</f>
        <v>109.01314285714285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12</v>
      </c>
      <c r="E192" s="2">
        <f>Tabela2256789101112[[#This Row],[PRODUZIDAS]]*VLOOKUP(Tabela2256789101112[[#This Row],[SKU]],Tabela24[#All],11,0)</f>
        <v>7.8825599999999998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6.5</v>
      </c>
      <c r="E195" s="2">
        <f>Tabela2256789101112[[#This Row],[PRODUZIDAS]]*VLOOKUP(Tabela2256789101112[[#This Row],[SKU]],Tabela24[#All],11,0)</f>
        <v>4.2697200000000004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13.5</v>
      </c>
      <c r="E197" s="2">
        <f>Tabela2256789101112[[#This Row],[PRODUZIDAS]]*VLOOKUP(Tabela2256789101112[[#This Row],[SKU]],Tabela24[#All],11,0)</f>
        <v>8.8678799999999995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48.5</v>
      </c>
      <c r="E200" s="2">
        <f>Tabela2256789101112[[#This Row],[PRODUZIDAS]]*VLOOKUP(Tabela2256789101112[[#This Row],[SKU]],Tabela24[#All],11,0)</f>
        <v>31.85868</v>
      </c>
    </row>
    <row r="201" spans="2:5" x14ac:dyDescent="0.25">
      <c r="B201" s="3" t="s">
        <v>392</v>
      </c>
      <c r="C201" s="3" t="s">
        <v>393</v>
      </c>
      <c r="D201" s="1">
        <v>2.5</v>
      </c>
      <c r="E201" s="2">
        <f>Tabela2256789101112[[#This Row],[PRODUZIDAS]]*VLOOKUP(Tabela2256789101112[[#This Row],[SKU]],Tabela24[#All],11,0)</f>
        <v>1.6422000000000001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Tabela2256789101112[[#This Row],[PRODUZIDAS]]*VLOOKUP(Tabela2256789101112[[#This Row],[SKU]],Tabela24[#All],11,0)</f>
        <v>4.2514999999999992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>
        <v>100</v>
      </c>
      <c r="E634" s="2">
        <f>Tabela2256789101112[[#This Row],[PRODUZIDAS]]*VLOOKUP(Tabela2256789101112[[#This Row],[SKU]],Tabela24[#All],11,0)</f>
        <v>65.688000000000002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>
        <v>11</v>
      </c>
      <c r="E639" s="2">
        <f>Tabela2256789101112[[#This Row],[PRODUZIDAS]]*VLOOKUP(Tabela2256789101112[[#This Row],[SKU]],Tabela24[#All],11,0)</f>
        <v>7.7944166666666659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34" workbookViewId="0">
      <selection activeCell="D60" sqref="D6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1023.1893862177031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80</v>
      </c>
      <c r="E21" s="2">
        <f>Tabela225678910111213[[#This Row],[PRODUZIDAS]]*VLOOKUP(Tabela225678910111213[[#This Row],[SKU]],Tabela24[#All],12,0)</f>
        <v>92.637681159420282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146.5</v>
      </c>
      <c r="E23" s="2">
        <f>Tabela225678910111213[[#This Row],[PRODUZIDAS]]*VLOOKUP(Tabela225678910111213[[#This Row],[SKU]],Tabela24[#All],12,0)</f>
        <v>169.64275362318838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3</v>
      </c>
      <c r="E60" s="2">
        <f>Tabela225678910111213[[#This Row],[PRODUZIDAS]]*VLOOKUP(Tabela225678910111213[[#This Row],[SKU]],Tabela24[#All],12,0)</f>
        <v>3.0904109589041093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29.5</v>
      </c>
      <c r="E68" s="2">
        <f>Tabela225678910111213[[#This Row],[PRODUZIDAS]]*VLOOKUP(Tabela225678910111213[[#This Row],[SKU]],Tabela24[#All],12,0)</f>
        <v>32.346749999999993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25.5</v>
      </c>
      <c r="E111" s="2">
        <f>Tabela225678910111213[[#This Row],[PRODUZIDAS]]*VLOOKUP(Tabela225678910111213[[#This Row],[SKU]],Tabela24[#All],12,0)</f>
        <v>27.917399999999994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194.5</v>
      </c>
      <c r="E114" s="2">
        <f>Tabela225678910111213[[#This Row],[PRODUZIDAS]]*VLOOKUP(Tabela225678910111213[[#This Row],[SKU]],Tabela24[#All],12,0)</f>
        <v>212.93859999999995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>
        <v>98</v>
      </c>
      <c r="E117" s="2">
        <f>Tabela225678910111213[[#This Row],[PRODUZIDAS]]*VLOOKUP(Tabela225678910111213[[#This Row],[SKU]],Tabela24[#All],12,0)</f>
        <v>107.29039999999998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62.5</v>
      </c>
      <c r="E120" s="2">
        <f>Tabela225678910111213[[#This Row],[PRODUZIDAS]]*VLOOKUP(Tabela225678910111213[[#This Row],[SKU]],Tabela24[#All],12,0)</f>
        <v>56.364583333333321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49.5</v>
      </c>
      <c r="E126" s="2">
        <f>Tabela225678910111213[[#This Row],[PRODUZIDAS]]*VLOOKUP(Tabela225678910111213[[#This Row],[SKU]],Tabela24[#All],12,0)</f>
        <v>44.64074999999999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23.5</v>
      </c>
      <c r="E144" s="2">
        <f>Tabela225678910111213[[#This Row],[PRODUZIDAS]]*VLOOKUP(Tabela225678910111213[[#This Row],[SKU]],Tabela24[#All],12,0)</f>
        <v>25.739214285714283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60</v>
      </c>
      <c r="E150" s="2">
        <f>Tabela225678910111213[[#This Row],[PRODUZIDAS]]*VLOOKUP(Tabela225678910111213[[#This Row],[SKU]],Tabela24[#All],12,0)</f>
        <v>65.717142857142846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12.5</v>
      </c>
      <c r="E192" s="2">
        <f>Tabela225678910111213[[#This Row],[PRODUZIDAS]]*VLOOKUP(Tabela225678910111213[[#This Row],[SKU]],Tabela24[#All],12,0)</f>
        <v>13.684999999999997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0.5</v>
      </c>
      <c r="E197" s="2">
        <f>Tabela225678910111213[[#This Row],[PRODUZIDAS]]*VLOOKUP(Tabela225678910111213[[#This Row],[SKU]],Tabela24[#All],12,0)</f>
        <v>0.54739999999999989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100</v>
      </c>
      <c r="E200" s="2">
        <f>Tabela225678910111213[[#This Row],[PRODUZIDAS]]*VLOOKUP(Tabela225678910111213[[#This Row],[SKU]],Tabela24[#All],12,0)</f>
        <v>109.47999999999998</v>
      </c>
    </row>
    <row r="201" spans="2:5" x14ac:dyDescent="0.25">
      <c r="B201" s="3" t="s">
        <v>392</v>
      </c>
      <c r="C201" s="3" t="s">
        <v>393</v>
      </c>
      <c r="D201" s="1">
        <v>33.5</v>
      </c>
      <c r="E201" s="2">
        <f>Tabela225678910111213[[#This Row],[PRODUZIDAS]]*VLOOKUP(Tabela225678910111213[[#This Row],[SKU]],Tabela24[#All],12,0)</f>
        <v>36.675799999999995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15</v>
      </c>
      <c r="E203" s="2">
        <f>Tabela225678910111213[[#This Row],[PRODUZIDAS]]*VLOOKUP(Tabela225678910111213[[#This Row],[SKU]],Tabela24[#All],12,0)</f>
        <v>13.527499999999998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>
        <v>10</v>
      </c>
      <c r="E634" s="2">
        <f>Tabela225678910111213[[#This Row],[PRODUZIDAS]]*VLOOKUP(Tabela225678910111213[[#This Row],[SKU]],Tabela24[#All],12,0)</f>
        <v>10.947999999999997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1049.6933716157578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181</v>
      </c>
      <c r="E23" s="2">
        <f>Tabela22567891011121314[[#This Row],[PRODUZIDAS]]*VLOOKUP(Tabela22567891011121314[[#This Row],[SKU]],Tabela24[#All],13,0)</f>
        <v>221.92173913043479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67</v>
      </c>
      <c r="E60" s="2">
        <f>Tabela22567891011121314[[#This Row],[PRODUZIDAS]]*VLOOKUP(Tabela22567891011121314[[#This Row],[SKU]],Tabela24[#All],13,0)</f>
        <v>77.646575342465738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28</v>
      </c>
      <c r="E68" s="2">
        <f>Tabela22567891011121314[[#This Row],[PRODUZIDAS]]*VLOOKUP(Tabela22567891011121314[[#This Row],[SKU]],Tabela24[#All],13,0)</f>
        <v>32.507999999999996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25</v>
      </c>
      <c r="E111" s="2">
        <f>Tabela22567891011121314[[#This Row],[PRODUZIDAS]]*VLOOKUP(Tabela22567891011121314[[#This Row],[SKU]],Tabela24[#All],13,0)</f>
        <v>28.979999999999993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193</v>
      </c>
      <c r="E114" s="2">
        <f>Tabela22567891011121314[[#This Row],[PRODUZIDAS]]*VLOOKUP(Tabela22567891011121314[[#This Row],[SKU]],Tabela24[#All],13,0)</f>
        <v>223.72559999999996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59</v>
      </c>
      <c r="E120" s="2">
        <f>Tabela22567891011121314[[#This Row],[PRODUZIDAS]]*VLOOKUP(Tabela22567891011121314[[#This Row],[SKU]],Tabela24[#All],13,0)</f>
        <v>68.410499999999985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44</v>
      </c>
      <c r="E126" s="2">
        <f>Tabela22567891011121314[[#This Row],[PRODUZIDAS]]*VLOOKUP(Tabela22567891011121314[[#This Row],[SKU]],Tabela24[#All],13,0)</f>
        <v>51.017999999999986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24</v>
      </c>
      <c r="E144" s="2">
        <f>Tabela22567891011121314[[#This Row],[PRODUZIDAS]]*VLOOKUP(Tabela22567891011121314[[#This Row],[SKU]],Tabela24[#All],13,0)</f>
        <v>27.833142857142857</v>
      </c>
    </row>
    <row r="145" spans="2:5" x14ac:dyDescent="0.25">
      <c r="B145" s="3" t="s">
        <v>280</v>
      </c>
      <c r="C145" s="3" t="s">
        <v>281</v>
      </c>
      <c r="D145" s="1">
        <v>8</v>
      </c>
      <c r="E145" s="2">
        <f>Tabela22567891011121314[[#This Row],[PRODUZIDAS]]*VLOOKUP(Tabela22567891011121314[[#This Row],[SKU]],Tabela24[#All],13,0)</f>
        <v>9.2777142857142856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>
        <v>18</v>
      </c>
      <c r="E148" s="2">
        <f>Tabela22567891011121314[[#This Row],[PRODUZIDAS]]*VLOOKUP(Tabela22567891011121314[[#This Row],[SKU]],Tabela24[#All],13,0)</f>
        <v>20.874857142857142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>
        <v>7</v>
      </c>
      <c r="E174" s="2">
        <f>Tabela22567891011121314[[#This Row],[PRODUZIDAS]]*VLOOKUP(Tabela22567891011121314[[#This Row],[SKU]],Tabela24[#All],13,0)</f>
        <v>8.1180000000000003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Tabela22567891011121314[[#This Row],[PRODUZIDAS]]*VLOOKUP(Tabela22567891011121314[[#This Row],[SKU]],Tabela24[#All],13,0)</f>
        <v>12.751199999999997</v>
      </c>
    </row>
    <row r="193" spans="2:5" x14ac:dyDescent="0.25">
      <c r="B193" s="3" t="s">
        <v>376</v>
      </c>
      <c r="C193" s="3" t="s">
        <v>377</v>
      </c>
      <c r="D193" s="1">
        <v>60</v>
      </c>
      <c r="E193" s="2">
        <f>Tabela22567891011121314[[#This Row],[PRODUZIDAS]]*VLOOKUP(Tabela22567891011121314[[#This Row],[SKU]],Tabela24[#All],13,0)</f>
        <v>69.551999999999992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97</v>
      </c>
      <c r="E200" s="2">
        <f>Tabela22567891011121314[[#This Row],[PRODUZIDAS]]*VLOOKUP(Tabela22567891011121314[[#This Row],[SKU]],Tabela24[#All],13,0)</f>
        <v>112.44239999999998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Tabela22567891011121314[[#This Row],[PRODUZIDAS]]*VLOOKUP(Tabela22567891011121314[[#This Row],[SKU]],Tabela24[#All],13,0)</f>
        <v>6.956999999999999</v>
      </c>
    </row>
    <row r="204" spans="2:5" x14ac:dyDescent="0.25">
      <c r="B204" s="3" t="s">
        <v>398</v>
      </c>
      <c r="C204" s="3" t="s">
        <v>399</v>
      </c>
      <c r="D204" s="1">
        <v>17</v>
      </c>
      <c r="E204" s="2">
        <f>Tabela22567891011121314[[#This Row],[PRODUZIDAS]]*VLOOKUP(Tabela22567891011121314[[#This Row],[SKU]],Tabela24[#All],13,0)</f>
        <v>19.711499999999997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>
        <v>2</v>
      </c>
      <c r="E271" s="2">
        <f>Tabela22567891011121314[[#This Row],[PRODUZIDAS]]*VLOOKUP(Tabela22567891011121314[[#This Row],[SKU]],Tabela24[#All],13,0)</f>
        <v>2.3183999999999996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>
        <v>38</v>
      </c>
      <c r="E634" s="2">
        <f>Tabela22567891011121314[[#This Row],[PRODUZIDAS]]*VLOOKUP(Tabela22567891011121314[[#This Row],[SKU]],Tabela24[#All],13,0)</f>
        <v>44.049599999999991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10</v>
      </c>
      <c r="E664" s="2">
        <f>Tabela22567891011121314[[#This Row],[PRODUZIDAS]]*VLOOKUP(Tabela22567891011121314[[#This Row],[SKU]],Tabela24[#All],13,0)</f>
        <v>11.597142857142856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233.2651936923906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181</v>
      </c>
      <c r="E23" s="2">
        <f>Tabela2256789101112131415[[#This Row],[PRODUZIDAS]]*VLOOKUP(Tabela2256789101112131415[[#This Row],[SKU]],Tabela24[#All],14,0)</f>
        <v>49.315942028985511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67</v>
      </c>
      <c r="E60" s="2">
        <f>Tabela2256789101112131415[[#This Row],[PRODUZIDAS]]*VLOOKUP(Tabela2256789101112131415[[#This Row],[SKU]],Tabela24[#All],14,0)</f>
        <v>17.254794520547946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28</v>
      </c>
      <c r="E68" s="2">
        <f>Tabela2256789101112131415[[#This Row],[PRODUZIDAS]]*VLOOKUP(Tabela2256789101112131415[[#This Row],[SKU]],Tabela24[#All],14,0)</f>
        <v>7.2240000000000002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25</v>
      </c>
      <c r="E111" s="2">
        <f>Tabela2256789101112131415[[#This Row],[PRODUZIDAS]]*VLOOKUP(Tabela2256789101112131415[[#This Row],[SKU]],Tabela24[#All],14,0)</f>
        <v>6.4399999999999995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193</v>
      </c>
      <c r="E114" s="2">
        <f>Tabela2256789101112131415[[#This Row],[PRODUZIDAS]]*VLOOKUP(Tabela2256789101112131415[[#This Row],[SKU]],Tabela24[#All],14,0)</f>
        <v>49.716799999999999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59</v>
      </c>
      <c r="E120" s="2">
        <f>Tabela2256789101112131415[[#This Row],[PRODUZIDAS]]*VLOOKUP(Tabela2256789101112131415[[#This Row],[SKU]],Tabela24[#All],14,0)</f>
        <v>15.202333333333332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44</v>
      </c>
      <c r="E126" s="2">
        <f>Tabela2256789101112131415[[#This Row],[PRODUZIDAS]]*VLOOKUP(Tabela2256789101112131415[[#This Row],[SKU]],Tabela24[#All],14,0)</f>
        <v>11.337333333333333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24</v>
      </c>
      <c r="E144" s="2">
        <f>Tabela2256789101112131415[[#This Row],[PRODUZIDAS]]*VLOOKUP(Tabela2256789101112131415[[#This Row],[SKU]],Tabela24[#All],14,0)</f>
        <v>6.1851428571428571</v>
      </c>
    </row>
    <row r="145" spans="2:5" x14ac:dyDescent="0.25">
      <c r="B145" s="3" t="s">
        <v>280</v>
      </c>
      <c r="C145" s="3" t="s">
        <v>281</v>
      </c>
      <c r="D145" s="1">
        <v>8</v>
      </c>
      <c r="E145" s="2">
        <f>Tabela2256789101112131415[[#This Row],[PRODUZIDAS]]*VLOOKUP(Tabela2256789101112131415[[#This Row],[SKU]],Tabela24[#All],14,0)</f>
        <v>2.0617142857142858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>
        <v>18</v>
      </c>
      <c r="E148" s="2">
        <f>Tabela2256789101112131415[[#This Row],[PRODUZIDAS]]*VLOOKUP(Tabela2256789101112131415[[#This Row],[SKU]],Tabela24[#All],14,0)</f>
        <v>4.6388571428571428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>
        <v>7</v>
      </c>
      <c r="E174" s="2">
        <f>Tabela2256789101112131415[[#This Row],[PRODUZIDAS]]*VLOOKUP(Tabela2256789101112131415[[#This Row],[SKU]],Tabela24[#All],14,0)</f>
        <v>1.804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11</v>
      </c>
      <c r="E192" s="2">
        <f>Tabela2256789101112131415[[#This Row],[PRODUZIDAS]]*VLOOKUP(Tabela2256789101112131415[[#This Row],[SKU]],Tabela24[#All],14,0)</f>
        <v>2.8336000000000001</v>
      </c>
    </row>
    <row r="193" spans="2:5" x14ac:dyDescent="0.25">
      <c r="B193" s="3" t="s">
        <v>376</v>
      </c>
      <c r="C193" s="3" t="s">
        <v>377</v>
      </c>
      <c r="D193" s="1">
        <v>60</v>
      </c>
      <c r="E193" s="2">
        <f>Tabela2256789101112131415[[#This Row],[PRODUZIDAS]]*VLOOKUP(Tabela2256789101112131415[[#This Row],[SKU]],Tabela24[#All],14,0)</f>
        <v>15.456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97</v>
      </c>
      <c r="E200" s="2">
        <f>Tabela2256789101112131415[[#This Row],[PRODUZIDAS]]*VLOOKUP(Tabela2256789101112131415[[#This Row],[SKU]],Tabela24[#All],14,0)</f>
        <v>24.987199999999998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Tabela2256789101112131415[[#This Row],[PRODUZIDAS]]*VLOOKUP(Tabela2256789101112131415[[#This Row],[SKU]],Tabela24[#All],14,0)</f>
        <v>1.5459999999999998</v>
      </c>
    </row>
    <row r="204" spans="2:5" x14ac:dyDescent="0.25">
      <c r="B204" s="3" t="s">
        <v>398</v>
      </c>
      <c r="C204" s="3" t="s">
        <v>399</v>
      </c>
      <c r="D204" s="1">
        <v>17</v>
      </c>
      <c r="E204" s="2">
        <f>Tabela2256789101112131415[[#This Row],[PRODUZIDAS]]*VLOOKUP(Tabela2256789101112131415[[#This Row],[SKU]],Tabela24[#All],14,0)</f>
        <v>4.3803333333333327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>
        <v>2</v>
      </c>
      <c r="E271" s="2">
        <f>Tabela2256789101112131415[[#This Row],[PRODUZIDAS]]*VLOOKUP(Tabela2256789101112131415[[#This Row],[SKU]],Tabela24[#All],14,0)</f>
        <v>0.51519999999999999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>
        <v>38</v>
      </c>
      <c r="E634" s="2">
        <f>Tabela2256789101112131415[[#This Row],[PRODUZIDAS]]*VLOOKUP(Tabela2256789101112131415[[#This Row],[SKU]],Tabela24[#All],14,0)</f>
        <v>9.7888000000000002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10</v>
      </c>
      <c r="E664" s="2">
        <f>Tabela2256789101112131415[[#This Row],[PRODUZIDAS]]*VLOOKUP(Tabela2256789101112131415[[#This Row],[SKU]],Tabela24[#All],14,0)</f>
        <v>2.5771428571428574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2025-02-20T17:17:05Z</dcterms:modified>
</cp:coreProperties>
</file>