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5423BB45-34DB-4F15-87C5-135588F6CE2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<sst xmlns="http://schemas.openxmlformats.org/spreadsheetml/2006/main" count="26032" uniqueCount="1899">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</sst>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45720</v>
      </c>
      <c r="C2" s="31"/>
      <c r="D2" s="33">
        <f>SUM(Tabela15[VALOR])</f>
        <v>6048.1182320043663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202.20580821917807</v>
      </c>
      <c r="D7" s="26"/>
      <c r="E7" s="26">
        <f>Tabela15[[#This Row],[VALOR]]-Tabela15[[#This Row],[Custo Setor]]</f>
        <v>202.20580821917807</v>
      </c>
    </row>
    <row r="8" spans="2:5" x14ac:dyDescent="0.25">
      <c r="B8" t="s">
        <v>1883</v>
      </c>
      <c r="C8" s="21">
        <f t="array" ref="C8">'2 - CORTE VOIL'!G4</f>
        <v>624.20411999999999</v>
      </c>
      <c r="D8" s="26"/>
      <c r="E8" s="26">
        <f>Tabela15[[#This Row],[VALOR]]-Tabela15[[#This Row],[Custo Setor]]</f>
        <v>624.20411999999999</v>
      </c>
    </row>
    <row r="9" spans="2:5" x14ac:dyDescent="0.25">
      <c r="B9" t="s">
        <v>1885</v>
      </c>
      <c r="C9" s="21">
        <f t="array" ref="C9">'3 - BAINHA CONTINUA'!G4</f>
        <v>175.53412800000001</v>
      </c>
      <c r="D9" s="26"/>
      <c r="E9" s="26">
        <f>Tabela15[[#This Row],[VALOR]]-Tabela15[[#This Row],[Custo Setor]]</f>
        <v>175.53412800000001</v>
      </c>
    </row>
    <row r="10" spans="2:5" x14ac:dyDescent="0.25">
      <c r="B10" t="s">
        <v>1884</v>
      </c>
      <c r="C10" s="21">
        <f t="array" ref="C10">'4 - BARRADO'!G4</f>
        <v>807.04665714285704</v>
      </c>
      <c r="D10" s="26"/>
      <c r="E10" s="26">
        <f>Tabela15[[#This Row],[VALOR]]-Tabela15[[#This Row],[Custo Setor]]</f>
        <v>807.04665714285704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792.69678260869568</v>
      </c>
      <c r="D13" s="26"/>
      <c r="E13" s="26">
        <f>Tabela15[[#This Row],[VALOR]]-Tabela15[[#This Row],[Custo Setor]]</f>
        <v>792.69678260869568</v>
      </c>
    </row>
    <row r="14" spans="2:5" x14ac:dyDescent="0.25">
      <c r="B14" t="s">
        <v>1889</v>
      </c>
      <c r="C14" s="21">
        <f>'8 - ACABAMENTO'!G4</f>
        <v>719.02289968518676</v>
      </c>
      <c r="D14" s="26"/>
      <c r="E14" s="26">
        <f>Tabela15[[#This Row],[VALOR]]-Tabela15[[#This Row],[Custo Setor]]</f>
        <v>719.02289968518676</v>
      </c>
    </row>
    <row r="15" spans="2:5" x14ac:dyDescent="0.25">
      <c r="B15" t="s">
        <v>1890</v>
      </c>
      <c r="C15" s="21">
        <f t="array" ref="C15">'9 - FURO'!G4</f>
        <v>570.77642082191778</v>
      </c>
      <c r="D15" s="26"/>
      <c r="E15" s="26">
        <f>Tabela15[[#This Row],[VALOR]]-Tabela15[[#This Row],[Custo Setor]]</f>
        <v>570.77642082191778</v>
      </c>
    </row>
    <row r="16" spans="2:5" x14ac:dyDescent="0.25">
      <c r="B16" t="s">
        <v>1891</v>
      </c>
      <c r="C16" s="21">
        <f t="array" ref="C16">'10 - ILHOS'!G4</f>
        <v>420.05274109730834</v>
      </c>
      <c r="D16" s="26"/>
      <c r="E16" s="26">
        <f>Tabela15[[#This Row],[VALOR]]-Tabela15[[#This Row],[Custo Setor]]</f>
        <v>420.05274109730834</v>
      </c>
    </row>
    <row r="17" spans="2:5" x14ac:dyDescent="0.25">
      <c r="B17" t="s">
        <v>1892</v>
      </c>
      <c r="C17" s="21">
        <f t="array" ref="C17">'11 - DOBRA'!G4</f>
        <v>1420.8370972602736</v>
      </c>
      <c r="D17" s="26"/>
      <c r="E17" s="26">
        <f>Tabela15[[#This Row],[VALOR]]-Tabela15[[#This Row],[Custo Setor]]</f>
        <v>1420.8370972602736</v>
      </c>
    </row>
    <row r="18" spans="2:5" x14ac:dyDescent="0.25">
      <c r="B18" t="s">
        <v>1893</v>
      </c>
      <c r="C18" s="21">
        <f t="array" ref="C18">'12 - EMBALAGEM'!G4</f>
        <v>315.74157716894979</v>
      </c>
      <c r="D18" s="26"/>
      <c r="E18" s="26">
        <f>Tabela15[[#This Row],[VALOR]]-Tabela15[[#This Row],[Custo Setor]]</f>
        <v>315.74157716894979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6048.1182320043663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85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202.20580821917807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155</v>
      </c>
      <c r="E26" s="2">
        <f>Tabela2[[#This Row],[PRODUZIDAS]]*VLOOKUP(Tabela2[[#This Row],[SKU]],Tabela24[#All],3,0)</f>
        <v>39.917808219178085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300</v>
      </c>
      <c r="E192" s="2">
        <f>Tabela2[[#This Row],[PRODUZIDAS]]*VLOOKUP(Tabela2[[#This Row],[SKU]],Tabela24[#All],3,0)</f>
        <v>46.367999999999995</v>
      </c>
    </row>
    <row r="193" spans="2:5" x14ac:dyDescent="0.25">
      <c r="B193" s="3" t="s">
        <v>376</v>
      </c>
      <c r="C193" s="3" t="s">
        <v>377</v>
      </c>
      <c r="D193" s="1">
        <v>750</v>
      </c>
      <c r="E193" s="2">
        <f>Tabela2[[#This Row],[PRODUZIDAS]]*VLOOKUP(Tabela2[[#This Row],[SKU]],Tabela24[#All],3,0)</f>
        <v>115.91999999999999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89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624.20411999999999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184</v>
      </c>
      <c r="E110" s="2">
        <f>Tabela225[[#This Row],[PRODUZIDAS]]*VLOOKUP(Tabela225[[#This Row],[SKU]],Tabela24[#All],4,0)</f>
        <v>99.536640000000006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>
        <v>58</v>
      </c>
      <c r="E180" s="2">
        <f>Tabela225[[#This Row],[PRODUZIDAS]]*VLOOKUP(Tabela225[[#This Row],[SKU]],Tabela24[#All],4,0)</f>
        <v>67.285799999999995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845.5</v>
      </c>
      <c r="E194" s="2">
        <f>Tabela225[[#This Row],[PRODUZIDAS]]*VLOOKUP(Tabela225[[#This Row],[SKU]],Tabela24[#All],4,0)</f>
        <v>457.38168000000002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175.53412800000001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340.44</v>
      </c>
      <c r="E194" s="2">
        <f>Tabela2256[[#This Row],[PRODUZIDAS]]*VLOOKUP(Tabela2256[[#This Row],[SKU]],Tabela24[#All],5,0)</f>
        <v>43.848672000000001</v>
      </c>
    </row>
    <row r="195" spans="2:5" x14ac:dyDescent="0.25">
      <c r="B195" s="3" t="s">
        <v>380</v>
      </c>
      <c r="C195" s="3" t="s">
        <v>381</v>
      </c>
      <c r="D195" s="1">
        <v>227.27</v>
      </c>
      <c r="E195" s="2">
        <f>Tabela2256[[#This Row],[PRODUZIDAS]]*VLOOKUP(Tabela2256[[#This Row],[SKU]],Tabela24[#All],5,0)</f>
        <v>29.272376000000001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>
        <v>110</v>
      </c>
      <c r="E226" s="2">
        <f>Tabela2256[[#This Row],[PRODUZIDAS]]*VLOOKUP(Tabela2256[[#This Row],[SKU]],Tabela24[#All],5,0)</f>
        <v>49.61</v>
      </c>
    </row>
    <row r="227" spans="2:5" x14ac:dyDescent="0.25">
      <c r="B227" s="3" t="s">
        <v>444</v>
      </c>
      <c r="C227" s="3" t="s">
        <v>445</v>
      </c>
      <c r="D227" s="1">
        <v>117.08</v>
      </c>
      <c r="E227" s="2">
        <f>Tabela2256[[#This Row],[PRODUZIDAS]]*VLOOKUP(Tabela2256[[#This Row],[SKU]],Tabela24[#All],5,0)</f>
        <v>52.803080000000001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05" workbookViewId="0">
      <selection activeCell="D111" sqref="D11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807.04665714285704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48</v>
      </c>
      <c r="E108" s="2">
        <f>Tabela22567[[#This Row],[PRODUZIDAS]]*VLOOKUP(Tabela22567[[#This Row],[SKU]],Tabela24[#All],6,0)</f>
        <v>55.64159999999999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141.5</v>
      </c>
      <c r="E110" s="2">
        <f>Tabela22567[[#This Row],[PRODUZIDAS]]*VLOOKUP(Tabela22567[[#This Row],[SKU]],Tabela24[#All],6,0)</f>
        <v>164.02679999999998</v>
      </c>
    </row>
    <row r="111" spans="2:5" x14ac:dyDescent="0.25">
      <c r="B111" s="3" t="s">
        <v>212</v>
      </c>
      <c r="C111" s="3" t="s">
        <v>213</v>
      </c>
      <c r="D111" s="1">
        <v>133</v>
      </c>
      <c r="E111" s="2">
        <f>Tabela22567[[#This Row],[PRODUZIDAS]]*VLOOKUP(Tabela22567[[#This Row],[SKU]],Tabela24[#All],6,0)</f>
        <v>154.17359999999996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72</v>
      </c>
      <c r="E122" s="2">
        <f>Tabela22567[[#This Row],[PRODUZIDAS]]*VLOOKUP(Tabela22567[[#This Row],[SKU]],Tabela24[#All],6,0)</f>
        <v>92.76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>
        <v>58</v>
      </c>
      <c r="E180" s="2">
        <f>Tabela22567[[#This Row],[PRODUZIDAS]]*VLOOKUP(Tabela22567[[#This Row],[SKU]],Tabela24[#All],6,0)</f>
        <v>82.238200000000006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170.5</v>
      </c>
      <c r="E194" s="2">
        <f>Tabela22567[[#This Row],[PRODUZIDAS]]*VLOOKUP(Tabela22567[[#This Row],[SKU]],Tabela24[#All],6,0)</f>
        <v>197.64359999999996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>
        <v>47</v>
      </c>
      <c r="E232" s="2">
        <f>Tabela22567[[#This Row],[PRODUZIDAS]]*VLOOKUP(Tabela22567[[#This Row],[SKU]],Tabela24[#All],6,0)</f>
        <v>60.562857142857148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792.69678260869568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>
        <v>50</v>
      </c>
      <c r="E12" s="2">
        <f>Tabela225678910[[#This Row],[PRODUZIDAS]]*VLOOKUP(Tabela225678910[[#This Row],[SKU]],Tabela24[#All],9,0)</f>
        <v>20.434782608695649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>
        <v>30</v>
      </c>
      <c r="E26" s="2">
        <f>Tabela225678910[[#This Row],[PRODUZIDAS]]*VLOOKUP(Tabela225678910[[#This Row],[SKU]],Tabela24[#All],9,0)</f>
        <v>15.452054794520548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Tabela225678910[[#This Row],[PRODUZIDAS]]*VLOOKUP(Tabela225678910[[#This Row],[SKU]],Tabela24[#All],9,0)</f>
        <v>20.087671232876716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11.5</v>
      </c>
      <c r="E46" s="2">
        <f>Tabela225678910[[#This Row],[PRODUZIDAS]]*VLOOKUP(Tabela225678910[[#This Row],[SKU]],Tabela24[#All],9,0)</f>
        <v>7.7002739726027407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4</v>
      </c>
      <c r="E69" s="2">
        <f>Tabela225678910[[#This Row],[PRODUZIDAS]]*VLOOKUP(Tabela225678910[[#This Row],[SKU]],Tabela24[#All],9,0)</f>
        <v>2.9411999999999994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11</v>
      </c>
      <c r="E74" s="2">
        <f>Tabela225678910[[#This Row],[PRODUZIDAS]]*VLOOKUP(Tabela225678910[[#This Row],[SKU]],Tabela24[#All],9,0)</f>
        <v>8.0882999999999985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200</v>
      </c>
      <c r="E108" s="2">
        <f>Tabela225678910[[#This Row],[PRODUZIDAS]]*VLOOKUP(Tabela225678910[[#This Row],[SKU]],Tabela24[#All],9,0)</f>
        <v>128.80000000000001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70</v>
      </c>
      <c r="E114" s="2">
        <f>Tabela225678910[[#This Row],[PRODUZIDAS]]*VLOOKUP(Tabela225678910[[#This Row],[SKU]],Tabela24[#All],9,0)</f>
        <v>45.08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Tabela225678910[[#This Row],[PRODUZIDAS]]*VLOOKUP(Tabela225678910[[#This Row],[SKU]],Tabela24[#All],9,0)</f>
        <v>0.96624999999999994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51</v>
      </c>
      <c r="E126" s="2">
        <f>Tabela225678910[[#This Row],[PRODUZIDAS]]*VLOOKUP(Tabela225678910[[#This Row],[SKU]],Tabela24[#All],9,0)</f>
        <v>49.278749999999995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20</v>
      </c>
      <c r="E128" s="2">
        <f>Tabela225678910[[#This Row],[PRODUZIDAS]]*VLOOKUP(Tabela225678910[[#This Row],[SKU]],Tabela24[#All],9,0)</f>
        <v>19.324999999999999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354</v>
      </c>
      <c r="E144" s="2">
        <f>Tabela225678910[[#This Row],[PRODUZIDAS]]*VLOOKUP(Tabela225678910[[#This Row],[SKU]],Tabela24[#All],9,0)</f>
        <v>364.92342857142859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>
        <v>10</v>
      </c>
      <c r="E152" s="2">
        <f>Tabela225678910[[#This Row],[PRODUZIDAS]]*VLOOKUP(Tabela225678910[[#This Row],[SKU]],Tabela24[#All],9,0)</f>
        <v>10.30857142857143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Tabela225678910[[#This Row],[PRODUZIDAS]]*VLOOKUP(Tabela225678910[[#This Row],[SKU]],Tabela24[#All],9,0)</f>
        <v>5.1542857142857148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Tabela225678910[[#This Row],[PRODUZIDAS]]*VLOOKUP(Tabela225678910[[#This Row],[SKU]],Tabela24[#All],9,0)</f>
        <v>2.0617142857142858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28.5</v>
      </c>
      <c r="E197" s="2">
        <f>Tabela225678910[[#This Row],[PRODUZIDAS]]*VLOOKUP(Tabela225678910[[#This Row],[SKU]],Tabela24[#All],9,0)</f>
        <v>18.353999999999999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>
        <v>35</v>
      </c>
      <c r="E199" s="2">
        <f>Tabela225678910[[#This Row],[PRODUZIDAS]]*VLOOKUP(Tabela225678910[[#This Row],[SKU]],Tabela24[#All],9,0)</f>
        <v>22.54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14.5</v>
      </c>
      <c r="E201" s="2">
        <f>Tabela225678910[[#This Row],[PRODUZIDAS]]*VLOOKUP(Tabela225678910[[#This Row],[SKU]],Tabela24[#All],9,0)</f>
        <v>9.338000000000001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Tabela225678910[[#This Row],[PRODUZIDAS]]*VLOOKUP(Tabela225678910[[#This Row],[SKU]],Tabela24[#All],9,0)</f>
        <v>9.6624999999999996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>
        <v>50</v>
      </c>
      <c r="E632" s="2">
        <f>Tabela225678910[[#This Row],[PRODUZIDAS]]*VLOOKUP(Tabela225678910[[#This Row],[SKU]],Tabela24[#All],9,0)</f>
        <v>32.200000000000003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719.02289968518676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>
        <v>46.5</v>
      </c>
      <c r="E12" s="2">
        <f>Tabela22567891011[[#This Row],[PRODUZIDAS]]*VLOOKUP(Tabela22567891011[[#This Row],[SKU]],Tabela24[#All],10,0)</f>
        <v>19.004347826086953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29.5</v>
      </c>
      <c r="E26" s="2">
        <f>Tabela22567891011[[#This Row],[PRODUZIDAS]]*VLOOKUP(Tabela22567891011[[#This Row],[SKU]],Tabela24[#All],10,0)</f>
        <v>18.993150684931507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>
        <v>4</v>
      </c>
      <c r="E35" s="2">
        <f>Tabela22567891011[[#This Row],[PRODUZIDAS]]*VLOOKUP(Tabela22567891011[[#This Row],[SKU]],Tabela24[#All],10,0)</f>
        <v>2.5753424657534247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50</v>
      </c>
      <c r="E60" s="2">
        <f>Tabela22567891011[[#This Row],[PRODUZIDAS]]*VLOOKUP(Tabela22567891011[[#This Row],[SKU]],Tabela24[#All],10,0)</f>
        <v>36.698630136986296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151.5</v>
      </c>
      <c r="E108" s="2">
        <f>Tabela22567891011[[#This Row],[PRODUZIDAS]]*VLOOKUP(Tabela22567891011[[#This Row],[SKU]],Tabela24[#All],10,0)</f>
        <v>97.566000000000003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235.5</v>
      </c>
      <c r="E114" s="2">
        <f>Tabela22567891011[[#This Row],[PRODUZIDAS]]*VLOOKUP(Tabela22567891011[[#This Row],[SKU]],Tabela24[#All],10,0)</f>
        <v>151.66200000000001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49.5</v>
      </c>
      <c r="E116" s="2">
        <f>Tabela22567891011[[#This Row],[PRODUZIDAS]]*VLOOKUP(Tabela22567891011[[#This Row],[SKU]],Tabela24[#All],10,0)</f>
        <v>31.878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200</v>
      </c>
      <c r="E144" s="2">
        <f>Tabela22567891011[[#This Row],[PRODUZIDAS]]*VLOOKUP(Tabela22567891011[[#This Row],[SKU]],Tabela24[#All],10,0)</f>
        <v>231.94285714285715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Tabela22567891011[[#This Row],[PRODUZIDAS]]*VLOOKUP(Tabela22567891011[[#This Row],[SKU]],Tabela24[#All],10,0)</f>
        <v>12.88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70</v>
      </c>
      <c r="E197" s="2">
        <f>Tabela22567891011[[#This Row],[PRODUZIDAS]]*VLOOKUP(Tabela22567891011[[#This Row],[SKU]],Tabela24[#All],10,0)</f>
        <v>45.08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61</v>
      </c>
      <c r="E231" s="2">
        <f>Tabela22567891011[[#This Row],[PRODUZIDAS]]*VLOOKUP(Tabela22567891011[[#This Row],[SKU]],Tabela24[#All],10,0)</f>
        <v>70.742571428571424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570.77642082191778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>
        <v>29.5</v>
      </c>
      <c r="E26" s="2">
        <f>Tabela2256789101112[[#This Row],[PRODUZIDAS]]*VLOOKUP(Tabela2256789101112[[#This Row],[SKU]],Tabela24[#All],11,0)</f>
        <v>22.791780821917804</v>
      </c>
    </row>
    <row r="27" spans="2:5" x14ac:dyDescent="0.25">
      <c r="B27" s="3" t="s">
        <v>44</v>
      </c>
      <c r="C27" s="3" t="s">
        <v>45</v>
      </c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>
        <v>12.5</v>
      </c>
      <c r="E108" s="2">
        <f>Tabela2256789101112[[#This Row],[PRODUZIDAS]]*VLOOKUP(Tabela2256789101112[[#This Row],[SKU]],Tabela24[#All],11,0)</f>
        <v>8.2110000000000003</v>
      </c>
    </row>
    <row r="109" spans="2:5" x14ac:dyDescent="0.25">
      <c r="B109" s="3" t="s">
        <v>208</v>
      </c>
      <c r="C109" s="3" t="s">
        <v>209</v>
      </c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>
        <v>340.5</v>
      </c>
      <c r="E114" s="2">
        <f>Tabela2256789101112[[#This Row],[PRODUZIDAS]]*VLOOKUP(Tabela2256789101112[[#This Row],[SKU]],Tabela24[#All],11,0)</f>
        <v>223.66764000000001</v>
      </c>
    </row>
    <row r="115" spans="2:5" x14ac:dyDescent="0.25">
      <c r="B115" s="3" t="s">
        <v>220</v>
      </c>
      <c r="C115" s="3" t="s">
        <v>221</v>
      </c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>
        <v>50</v>
      </c>
      <c r="E116" s="2">
        <f>Tabela2256789101112[[#This Row],[PRODUZIDAS]]*VLOOKUP(Tabela2256789101112[[#This Row],[SKU]],Tabela24[#All],11,0)</f>
        <v>32.844000000000001</v>
      </c>
    </row>
    <row r="117" spans="2:5" x14ac:dyDescent="0.25">
      <c r="B117" s="3" t="s">
        <v>224</v>
      </c>
      <c r="C117" s="3" t="s">
        <v>225</v>
      </c>
      <c r="D117">
        <v>30.5</v>
      </c>
      <c r="E117" s="2">
        <f>Tabela2256789101112[[#This Row],[PRODUZIDAS]]*VLOOKUP(Tabela2256789101112[[#This Row],[SKU]],Tabela24[#All],11,0)</f>
        <v>20.034839999999999</v>
      </c>
    </row>
    <row r="118" spans="2:5" x14ac:dyDescent="0.25">
      <c r="B118" s="3" t="s">
        <v>226</v>
      </c>
      <c r="C118" s="3" t="s">
        <v>227</v>
      </c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>
        <v>30</v>
      </c>
      <c r="E122" s="2">
        <f>Tabela2256789101112[[#This Row],[PRODUZIDAS]]*VLOOKUP(Tabela2256789101112[[#This Row],[SKU]],Tabela24[#All],11,0)</f>
        <v>21.257499999999997</v>
      </c>
    </row>
    <row r="123" spans="2:5" x14ac:dyDescent="0.25">
      <c r="B123" s="3" t="s">
        <v>236</v>
      </c>
      <c r="C123" s="3" t="s">
        <v>237</v>
      </c>
      <c r="D123">
        <v>2</v>
      </c>
      <c r="E123" s="2">
        <f>Tabela2256789101112[[#This Row],[PRODUZIDAS]]*VLOOKUP(Tabela2256789101112[[#This Row],[SKU]],Tabela24[#All],11,0)</f>
        <v>1.4171666666666665</v>
      </c>
    </row>
    <row r="124" spans="2:5" x14ac:dyDescent="0.25">
      <c r="B124" s="3" t="s">
        <v>238</v>
      </c>
      <c r="C124" s="3" t="s">
        <v>239</v>
      </c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>
        <v>70</v>
      </c>
      <c r="E197" s="2">
        <f>Tabela2256789101112[[#This Row],[PRODUZIDAS]]*VLOOKUP(Tabela2256789101112[[#This Row],[SKU]],Tabela24[#All],11,0)</f>
        <v>45.9816</v>
      </c>
    </row>
    <row r="198" spans="2:5" x14ac:dyDescent="0.25">
      <c r="B198" s="3" t="s">
        <v>386</v>
      </c>
      <c r="C198" s="3" t="s">
        <v>387</v>
      </c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>
        <v>98.5</v>
      </c>
      <c r="E199" s="2">
        <f>Tabela2256789101112[[#This Row],[PRODUZIDAS]]*VLOOKUP(Tabela2256789101112[[#This Row],[SKU]],Tabela24[#All],11,0)</f>
        <v>64.702680000000001</v>
      </c>
    </row>
    <row r="200" spans="2:5" x14ac:dyDescent="0.25">
      <c r="B200" s="3" t="s">
        <v>390</v>
      </c>
      <c r="C200" s="3" t="s">
        <v>391</v>
      </c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>
        <v>135</v>
      </c>
      <c r="E204" s="2">
        <f>Tabela2256789101112[[#This Row],[PRODUZIDAS]]*VLOOKUP(Tabela2256789101112[[#This Row],[SKU]],Tabela24[#All],11,0)</f>
        <v>95.658749999999984</v>
      </c>
    </row>
    <row r="205" spans="2:5" x14ac:dyDescent="0.25">
      <c r="B205" s="3" t="s">
        <v>400</v>
      </c>
      <c r="C205" s="3" t="s">
        <v>401</v>
      </c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>
        <v>51</v>
      </c>
      <c r="E627" s="2">
        <f>Tabela2256789101112[[#This Row],[PRODUZIDAS]]*VLOOKUP(Tabela2256789101112[[#This Row],[SKU]],Tabela24[#All],11,0)</f>
        <v>33.500880000000002</v>
      </c>
    </row>
    <row r="628" spans="2:5" x14ac:dyDescent="0.25">
      <c r="B628" s="3" t="s">
        <v>1246</v>
      </c>
      <c r="C628" s="3" t="s">
        <v>1247</v>
      </c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>
        <v>1</v>
      </c>
      <c r="E636" s="2">
        <f>Tabela2256789101112[[#This Row],[PRODUZIDAS]]*VLOOKUP(Tabela2256789101112[[#This Row],[SKU]],Tabela24[#All],11,0)</f>
        <v>0.70858333333333323</v>
      </c>
    </row>
    <row r="637" spans="2:5" x14ac:dyDescent="0.25">
      <c r="B637" s="3" t="s">
        <v>1264</v>
      </c>
      <c r="C637" s="3" t="s">
        <v>1265</v>
      </c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4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420.05274109730834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33</v>
      </c>
      <c r="E21" s="2">
        <f>Tabela225678910111213[[#This Row],[PRODUZIDAS]]*VLOOKUP(Tabela225678910111213[[#This Row],[SKU]],Tabela24[#All],12,0)</f>
        <v>38.213043478260865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12.5</v>
      </c>
      <c r="E108" s="2">
        <f>Tabela225678910111213[[#This Row],[PRODUZIDAS]]*VLOOKUP(Tabela225678910111213[[#This Row],[SKU]],Tabela24[#All],12,0)</f>
        <v>13.684999999999997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9</v>
      </c>
      <c r="E111" s="2">
        <f>Tabela225678910111213[[#This Row],[PRODUZIDAS]]*VLOOKUP(Tabela225678910111213[[#This Row],[SKU]],Tabela24[#All],12,0)</f>
        <v>9.8531999999999975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70</v>
      </c>
      <c r="E197" s="2">
        <f>Tabela225678910111213[[#This Row],[PRODUZIDAS]]*VLOOKUP(Tabela225678910111213[[#This Row],[SKU]],Tabela24[#All],12,0)</f>
        <v>76.635999999999981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86.5</v>
      </c>
      <c r="E201" s="2">
        <f>Tabela225678910111213[[#This Row],[PRODUZIDAS]]*VLOOKUP(Tabela225678910111213[[#This Row],[SKU]],Tabela24[#All],12,0)</f>
        <v>94.700199999999981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38.5</v>
      </c>
      <c r="E203" s="2">
        <f>Tabela225678910111213[[#This Row],[PRODUZIDAS]]*VLOOKUP(Tabela225678910111213[[#This Row],[SKU]],Tabela24[#All],12,0)</f>
        <v>34.720583333333323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30</v>
      </c>
      <c r="E656" s="2">
        <f>Tabela225678910111213[[#This Row],[PRODUZIDAS]]*VLOOKUP(Tabela225678910111213[[#This Row],[SKU]],Tabela24[#All],12,0)</f>
        <v>32.858571428571423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109</v>
      </c>
      <c r="E658" s="2">
        <f>Tabela225678910111213[[#This Row],[PRODUZIDAS]]*VLOOKUP(Tabela225678910111213[[#This Row],[SKU]],Tabela24[#All],12,0)</f>
        <v>119.38614285714284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1420.8370972602736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460</v>
      </c>
      <c r="E24" s="2">
        <f>Tabela22567891011121314[[#This Row],[PRODUZIDAS]]*VLOOKUP(Tabela22567891011121314[[#This Row],[SKU]],Tabela24[#All],13,0)</f>
        <v>533.09589041095876</v>
      </c>
    </row>
    <row r="25" spans="2:5" x14ac:dyDescent="0.25">
      <c r="B25" s="3" t="s">
        <v>40</v>
      </c>
      <c r="C25" s="3" t="s">
        <v>41</v>
      </c>
      <c r="D25" s="1">
        <v>20</v>
      </c>
      <c r="E25" s="2">
        <f>Tabela22567891011121314[[#This Row],[PRODUZIDAS]]*VLOOKUP(Tabela22567891011121314[[#This Row],[SKU]],Tabela24[#All],13,0)</f>
        <v>23.178082191780817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40</v>
      </c>
      <c r="E35" s="2">
        <f>Tabela22567891011121314[[#This Row],[PRODUZIDAS]]*VLOOKUP(Tabela22567891011121314[[#This Row],[SKU]],Tabela24[#All],13,0)</f>
        <v>46.356164383561634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>
        <v>9</v>
      </c>
      <c r="E48" s="2">
        <f>Tabela22567891011121314[[#This Row],[PRODUZIDAS]]*VLOOKUP(Tabela22567891011121314[[#This Row],[SKU]],Tabela24[#All],13,0)</f>
        <v>10.430136986301369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>
        <v>30</v>
      </c>
      <c r="E57" s="2">
        <f>Tabela22567891011121314[[#This Row],[PRODUZIDAS]]*VLOOKUP(Tabela22567891011121314[[#This Row],[SKU]],Tabela24[#All],13,0)</f>
        <v>34.767123287671225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40</v>
      </c>
      <c r="E71" s="2">
        <f>Tabela22567891011121314[[#This Row],[PRODUZIDAS]]*VLOOKUP(Tabela22567891011121314[[#This Row],[SKU]],Tabela24[#All],13,0)</f>
        <v>46.439999999999991</v>
      </c>
    </row>
    <row r="72" spans="2:5" x14ac:dyDescent="0.25">
      <c r="B72" s="3" t="s">
        <v>134</v>
      </c>
      <c r="C72" s="3" t="s">
        <v>135</v>
      </c>
      <c r="D72" s="1">
        <v>61</v>
      </c>
      <c r="E72" s="2">
        <f>Tabela22567891011121314[[#This Row],[PRODUZIDAS]]*VLOOKUP(Tabela22567891011121314[[#This Row],[SKU]],Tabela24[#All],13,0)</f>
        <v>70.820999999999984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31</v>
      </c>
      <c r="E74" s="2">
        <f>Tabela22567891011121314[[#This Row],[PRODUZIDAS]]*VLOOKUP(Tabela22567891011121314[[#This Row],[SKU]],Tabela24[#All],13,0)</f>
        <v>35.990999999999993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12</v>
      </c>
      <c r="E108" s="2">
        <f>Tabela22567891011121314[[#This Row],[PRODUZIDAS]]*VLOOKUP(Tabela22567891011121314[[#This Row],[SKU]],Tabela24[#All],13,0)</f>
        <v>13.910399999999997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25</v>
      </c>
      <c r="E122" s="2">
        <f>Tabela22567891011121314[[#This Row],[PRODUZIDAS]]*VLOOKUP(Tabela22567891011121314[[#This Row],[SKU]],Tabela24[#All],13,0)</f>
        <v>28.987499999999994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43</v>
      </c>
      <c r="E128" s="2">
        <f>Tabela22567891011121314[[#This Row],[PRODUZIDAS]]*VLOOKUP(Tabela22567891011121314[[#This Row],[SKU]],Tabela24[#All],13,0)</f>
        <v>49.858499999999992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>
        <v>49</v>
      </c>
      <c r="E130" s="2">
        <f>Tabela22567891011121314[[#This Row],[PRODUZIDAS]]*VLOOKUP(Tabela22567891011121314[[#This Row],[SKU]],Tabela24[#All],13,0)</f>
        <v>56.815499999999986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17</v>
      </c>
      <c r="E132" s="2">
        <f>Tabela22567891011121314[[#This Row],[PRODUZIDAS]]*VLOOKUP(Tabela22567891011121314[[#This Row],[SKU]],Tabela24[#All],13,0)</f>
        <v>19.711499999999997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8</v>
      </c>
      <c r="E138" s="2">
        <f>Tabela22567891011121314[[#This Row],[PRODUZIDAS]]*VLOOKUP(Tabela22567891011121314[[#This Row],[SKU]],Tabela24[#All],13,0)</f>
        <v>9.275999999999998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Tabela22567891011121314[[#This Row],[PRODUZIDAS]]*VLOOKUP(Tabela22567891011121314[[#This Row],[SKU]],Tabela24[#All],13,0)</f>
        <v>22.034571428571429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3</v>
      </c>
      <c r="E146" s="2">
        <f>Tabela22567891011121314[[#This Row],[PRODUZIDAS]]*VLOOKUP(Tabela22567891011121314[[#This Row],[SKU]],Tabela24[#All],13,0)</f>
        <v>3.4791428571428571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>
        <v>22</v>
      </c>
      <c r="E148" s="2">
        <f>Tabela22567891011121314[[#This Row],[PRODUZIDAS]]*VLOOKUP(Tabela22567891011121314[[#This Row],[SKU]],Tabela24[#All],13,0)</f>
        <v>25.513714285714286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5</v>
      </c>
      <c r="E150" s="2">
        <f>Tabela22567891011121314[[#This Row],[PRODUZIDAS]]*VLOOKUP(Tabela22567891011121314[[#This Row],[SKU]],Tabela24[#All],13,0)</f>
        <v>5.798571428571428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24</v>
      </c>
      <c r="E201" s="2">
        <f>Tabela22567891011121314[[#This Row],[PRODUZIDAS]]*VLOOKUP(Tabela22567891011121314[[#This Row],[SKU]],Tabela24[#All],13,0)</f>
        <v>27.820799999999995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93</v>
      </c>
      <c r="E203" s="2">
        <f>Tabela22567891011121314[[#This Row],[PRODUZIDAS]]*VLOOKUP(Tabela22567891011121314[[#This Row],[SKU]],Tabela24[#All],13,0)</f>
        <v>107.83349999999997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30</v>
      </c>
      <c r="E225" s="2">
        <f>Tabela22567891011121314[[#This Row],[PRODUZIDAS]]*VLOOKUP(Tabela22567891011121314[[#This Row],[SKU]],Tabela24[#All],13,0)</f>
        <v>34.791428571428568</v>
      </c>
    </row>
    <row r="226" spans="2:5" x14ac:dyDescent="0.25">
      <c r="B226" s="3" t="s">
        <v>442</v>
      </c>
      <c r="C226" s="3" t="s">
        <v>443</v>
      </c>
      <c r="D226" s="1">
        <v>25</v>
      </c>
      <c r="E226" s="2">
        <f>Tabela22567891011121314[[#This Row],[PRODUZIDAS]]*VLOOKUP(Tabela22567891011121314[[#This Row],[SKU]],Tabela24[#All],13,0)</f>
        <v>28.992857142857144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>
        <v>6</v>
      </c>
      <c r="E232" s="2">
        <f>Tabela22567891011121314[[#This Row],[PRODUZIDAS]]*VLOOKUP(Tabela22567891011121314[[#This Row],[SKU]],Tabela24[#All],13,0)</f>
        <v>6.9582857142857142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>
        <v>4</v>
      </c>
      <c r="E419" s="2">
        <f>Tabela22567891011121314[[#This Row],[PRODUZIDAS]]*VLOOKUP(Tabela22567891011121314[[#This Row],[SKU]],Tabela24[#All],13,0)</f>
        <v>2.9999999999999996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>
        <v>4</v>
      </c>
      <c r="E447" s="2">
        <f>Tabela22567891011121314[[#This Row],[PRODUZIDAS]]*VLOOKUP(Tabela22567891011121314[[#This Row],[SKU]],Tabela24[#All],13,0)</f>
        <v>3.4056000000000002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67</v>
      </c>
      <c r="E557" s="2">
        <f>Tabela22567891011121314[[#This Row],[PRODUZIDAS]]*VLOOKUP(Tabela22567891011121314[[#This Row],[SKU]],Tabela24[#All],13,0)</f>
        <v>77.666399999999982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65</v>
      </c>
      <c r="E632" s="2">
        <f>Tabela22567891011121314[[#This Row],[PRODUZIDAS]]*VLOOKUP(Tabela22567891011121314[[#This Row],[SKU]],Tabela24[#All],13,0)</f>
        <v>75.347999999999985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6</v>
      </c>
      <c r="E656" s="2">
        <f>Tabela22567891011121314[[#This Row],[PRODUZIDAS]]*VLOOKUP(Tabela22567891011121314[[#This Row],[SKU]],Tabela24[#All],13,0)</f>
        <v>6.9582857142857142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10</v>
      </c>
      <c r="E662" s="2">
        <f>Tabela22567891011121314[[#This Row],[PRODUZIDAS]]*VLOOKUP(Tabela22567891011121314[[#This Row],[SKU]],Tabela24[#All],13,0)</f>
        <v>11.597142857142856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315.74157716894979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460</v>
      </c>
      <c r="E24" s="2">
        <f>Tabela2256789101112131415[[#This Row],[PRODUZIDAS]]*VLOOKUP(Tabela2256789101112131415[[#This Row],[SKU]],Tabela24[#All],14,0)</f>
        <v>118.46575342465754</v>
      </c>
    </row>
    <row r="25" spans="2:5" x14ac:dyDescent="0.25">
      <c r="B25" s="3" t="s">
        <v>40</v>
      </c>
      <c r="C25" s="3" t="s">
        <v>41</v>
      </c>
      <c r="D25" s="1">
        <v>20</v>
      </c>
      <c r="E25" s="2">
        <f>Tabela2256789101112131415[[#This Row],[PRODUZIDAS]]*VLOOKUP(Tabela2256789101112131415[[#This Row],[SKU]],Tabela24[#All],14,0)</f>
        <v>5.1506849315068495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40</v>
      </c>
      <c r="E35" s="2">
        <f>Tabela2256789101112131415[[#This Row],[PRODUZIDAS]]*VLOOKUP(Tabela2256789101112131415[[#This Row],[SKU]],Tabela24[#All],14,0)</f>
        <v>10.301369863013699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>
        <v>9</v>
      </c>
      <c r="E48" s="2">
        <f>Tabela2256789101112131415[[#This Row],[PRODUZIDAS]]*VLOOKUP(Tabela2256789101112131415[[#This Row],[SKU]],Tabela24[#All],14,0)</f>
        <v>2.3178082191780822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>
        <v>30</v>
      </c>
      <c r="E57" s="2">
        <f>Tabela2256789101112131415[[#This Row],[PRODUZIDAS]]*VLOOKUP(Tabela2256789101112131415[[#This Row],[SKU]],Tabela24[#All],14,0)</f>
        <v>7.7260273972602738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40</v>
      </c>
      <c r="E71" s="2">
        <f>Tabela2256789101112131415[[#This Row],[PRODUZIDAS]]*VLOOKUP(Tabela2256789101112131415[[#This Row],[SKU]],Tabela24[#All],14,0)</f>
        <v>10.32</v>
      </c>
    </row>
    <row r="72" spans="2:5" x14ac:dyDescent="0.25">
      <c r="B72" s="3" t="s">
        <v>134</v>
      </c>
      <c r="C72" s="3" t="s">
        <v>135</v>
      </c>
      <c r="D72" s="1">
        <v>61</v>
      </c>
      <c r="E72" s="2">
        <f>Tabela2256789101112131415[[#This Row],[PRODUZIDAS]]*VLOOKUP(Tabela2256789101112131415[[#This Row],[SKU]],Tabela24[#All],14,0)</f>
        <v>15.738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31</v>
      </c>
      <c r="E74" s="2">
        <f>Tabela2256789101112131415[[#This Row],[PRODUZIDAS]]*VLOOKUP(Tabela2256789101112131415[[#This Row],[SKU]],Tabela24[#All],14,0)</f>
        <v>7.9980000000000002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12</v>
      </c>
      <c r="E108" s="2">
        <f>Tabela2256789101112131415[[#This Row],[PRODUZIDAS]]*VLOOKUP(Tabela2256789101112131415[[#This Row],[SKU]],Tabela24[#All],14,0)</f>
        <v>3.0911999999999997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25</v>
      </c>
      <c r="E122" s="2">
        <f>Tabela2256789101112131415[[#This Row],[PRODUZIDAS]]*VLOOKUP(Tabela2256789101112131415[[#This Row],[SKU]],Tabela24[#All],14,0)</f>
        <v>6.4416666666666664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43</v>
      </c>
      <c r="E128" s="2">
        <f>Tabela2256789101112131415[[#This Row],[PRODUZIDAS]]*VLOOKUP(Tabela2256789101112131415[[#This Row],[SKU]],Tabela24[#All],14,0)</f>
        <v>11.079666666666666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>
        <v>49</v>
      </c>
      <c r="E130" s="2">
        <f>Tabela2256789101112131415[[#This Row],[PRODUZIDAS]]*VLOOKUP(Tabela2256789101112131415[[#This Row],[SKU]],Tabela24[#All],14,0)</f>
        <v>12.625666666666666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17</v>
      </c>
      <c r="E132" s="2">
        <f>Tabela2256789101112131415[[#This Row],[PRODUZIDAS]]*VLOOKUP(Tabela2256789101112131415[[#This Row],[SKU]],Tabela24[#All],14,0)</f>
        <v>4.3803333333333327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8</v>
      </c>
      <c r="E138" s="2">
        <f>Tabela2256789101112131415[[#This Row],[PRODUZIDAS]]*VLOOKUP(Tabela2256789101112131415[[#This Row],[SKU]],Tabela24[#All],14,0)</f>
        <v>2.0613333333333332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Tabela2256789101112131415[[#This Row],[PRODUZIDAS]]*VLOOKUP(Tabela2256789101112131415[[#This Row],[SKU]],Tabela24[#All],14,0)</f>
        <v>4.8965714285714288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3</v>
      </c>
      <c r="E146" s="2">
        <f>Tabela2256789101112131415[[#This Row],[PRODUZIDAS]]*VLOOKUP(Tabela2256789101112131415[[#This Row],[SKU]],Tabela24[#All],14,0)</f>
        <v>0.77314285714285713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>
        <v>22</v>
      </c>
      <c r="E148" s="2">
        <f>Tabela2256789101112131415[[#This Row],[PRODUZIDAS]]*VLOOKUP(Tabela2256789101112131415[[#This Row],[SKU]],Tabela24[#All],14,0)</f>
        <v>5.6697142857142859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5</v>
      </c>
      <c r="E150" s="2">
        <f>Tabela2256789101112131415[[#This Row],[PRODUZIDAS]]*VLOOKUP(Tabela2256789101112131415[[#This Row],[SKU]],Tabela24[#All],14,0)</f>
        <v>1.2885714285714287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24</v>
      </c>
      <c r="E201" s="2">
        <f>Tabela2256789101112131415[[#This Row],[PRODUZIDAS]]*VLOOKUP(Tabela2256789101112131415[[#This Row],[SKU]],Tabela24[#All],14,0)</f>
        <v>6.1823999999999995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93</v>
      </c>
      <c r="E203" s="2">
        <f>Tabela2256789101112131415[[#This Row],[PRODUZIDAS]]*VLOOKUP(Tabela2256789101112131415[[#This Row],[SKU]],Tabela24[#All],14,0)</f>
        <v>23.962999999999997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30</v>
      </c>
      <c r="E225" s="2">
        <f>Tabela2256789101112131415[[#This Row],[PRODUZIDAS]]*VLOOKUP(Tabela2256789101112131415[[#This Row],[SKU]],Tabela24[#All],14,0)</f>
        <v>7.7314285714285722</v>
      </c>
    </row>
    <row r="226" spans="2:5" x14ac:dyDescent="0.25">
      <c r="B226" s="3" t="s">
        <v>442</v>
      </c>
      <c r="C226" s="3" t="s">
        <v>443</v>
      </c>
      <c r="D226" s="1">
        <v>25</v>
      </c>
      <c r="E226" s="2">
        <f>Tabela2256789101112131415[[#This Row],[PRODUZIDAS]]*VLOOKUP(Tabela2256789101112131415[[#This Row],[SKU]],Tabela24[#All],14,0)</f>
        <v>6.4428571428571431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>
        <v>6</v>
      </c>
      <c r="E232" s="2">
        <f>Tabela2256789101112131415[[#This Row],[PRODUZIDAS]]*VLOOKUP(Tabela2256789101112131415[[#This Row],[SKU]],Tabela24[#All],14,0)</f>
        <v>1.5462857142857143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>
        <v>4</v>
      </c>
      <c r="E419" s="2">
        <f>Tabela2256789101112131415[[#This Row],[PRODUZIDAS]]*VLOOKUP(Tabela2256789101112131415[[#This Row],[SKU]],Tabela24[#All],14,0)</f>
        <v>0.66666666666666674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>
        <v>4</v>
      </c>
      <c r="E447" s="2">
        <f>Tabela2256789101112131415[[#This Row],[PRODUZIDAS]]*VLOOKUP(Tabela2256789101112131415[[#This Row],[SKU]],Tabela24[#All],14,0)</f>
        <v>0.75680000000000025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67</v>
      </c>
      <c r="E557" s="2">
        <f>Tabela2256789101112131415[[#This Row],[PRODUZIDAS]]*VLOOKUP(Tabela2256789101112131415[[#This Row],[SKU]],Tabela24[#All],14,0)</f>
        <v>17.2592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65</v>
      </c>
      <c r="E632" s="2">
        <f>Tabela2256789101112131415[[#This Row],[PRODUZIDAS]]*VLOOKUP(Tabela2256789101112131415[[#This Row],[SKU]],Tabela24[#All],14,0)</f>
        <v>16.744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6</v>
      </c>
      <c r="E656" s="2">
        <f>Tabela2256789101112131415[[#This Row],[PRODUZIDAS]]*VLOOKUP(Tabela2256789101112131415[[#This Row],[SKU]],Tabela24[#All],14,0)</f>
        <v>1.5462857142857143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10</v>
      </c>
      <c r="E662" s="2">
        <f>Tabela2256789101112131415[[#This Row],[PRODUZIDAS]]*VLOOKUP(Tabela2256789101112131415[[#This Row],[SKU]],Tabela24[#All],14,0)</f>
        <v>2.5771428571428574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2025-03-06T14:32:45Z</dcterms:modified>
</cp:coreProperties>
</file>