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4B288C51-469E-4425-8A60-DD22F0D84B9C}" xr6:coauthVersionLast="47" xr6:coauthVersionMax="47" xr10:uidLastSave="{00000000-0000-0000-0000-000000000000}"/>
  <bookViews>
    <workbookView xWindow="-120" yWindow="-120" windowWidth="20730" windowHeight="11760" firstSheet="7" activeTab="12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<sst xmlns="http://schemas.openxmlformats.org/spreadsheetml/2006/main" count="26032" uniqueCount="1899">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</sst>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45722</v>
      </c>
      <c r="C2" s="31"/>
      <c r="D2" s="33">
        <f>SUM(Tabela15[VALOR])</f>
        <v>5568.6340594702397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42.36936081722525</v>
      </c>
      <c r="D7" s="26"/>
      <c r="E7" s="26">
        <f>Tabela15[[#This Row],[VALOR]]-Tabela15[[#This Row],[Custo Setor]]</f>
        <v>42.36936081722525</v>
      </c>
    </row>
    <row r="8" spans="2:5" x14ac:dyDescent="0.25">
      <c r="B8" t="s">
        <v>1883</v>
      </c>
      <c r="C8" s="21">
        <f t="array" ref="C8">'2 - CORTE VOIL'!G4</f>
        <v>849.03368571428564</v>
      </c>
      <c r="D8" s="26"/>
      <c r="E8" s="26">
        <f>Tabela15[[#This Row],[VALOR]]-Tabela15[[#This Row],[Custo Setor]]</f>
        <v>849.03368571428564</v>
      </c>
    </row>
    <row r="9" spans="2:5" x14ac:dyDescent="0.25">
      <c r="B9" t="s">
        <v>1885</v>
      </c>
      <c r="C9" s="21">
        <f t="array" ref="C9">'3 - BAINHA CONTINUA'!G4</f>
        <v>6.3227920000000006</v>
      </c>
      <c r="D9" s="26"/>
      <c r="E9" s="26">
        <f>Tabela15[[#This Row],[VALOR]]-Tabela15[[#This Row],[Custo Setor]]</f>
        <v>6.3227920000000006</v>
      </c>
    </row>
    <row r="10" spans="2:5" x14ac:dyDescent="0.25">
      <c r="B10" t="s">
        <v>1884</v>
      </c>
      <c r="C10" s="21">
        <f t="array" ref="C10">'4 - BARRADO'!G4</f>
        <v>642.90413333333322</v>
      </c>
      <c r="D10" s="26"/>
      <c r="E10" s="26">
        <f>Tabela15[[#This Row],[VALOR]]-Tabela15[[#This Row],[Custo Setor]]</f>
        <v>642.90413333333322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13.271509090909088</v>
      </c>
      <c r="D12" s="26"/>
      <c r="E12" s="26">
        <f>Tabela15[[#This Row],[VALOR]]-Tabela15[[#This Row],[Custo Setor]]</f>
        <v>13.271509090909088</v>
      </c>
    </row>
    <row r="13" spans="2:5" x14ac:dyDescent="0.25">
      <c r="B13" t="s">
        <v>1888</v>
      </c>
      <c r="C13" s="21">
        <f t="array" ref="C13">'7 - PALETEIRA'!G4</f>
        <v>576.26243219042726</v>
      </c>
      <c r="D13" s="26"/>
      <c r="E13" s="26">
        <f>Tabela15[[#This Row],[VALOR]]-Tabela15[[#This Row],[Custo Setor]]</f>
        <v>576.26243219042726</v>
      </c>
    </row>
    <row r="14" spans="2:5" x14ac:dyDescent="0.25">
      <c r="B14" t="s">
        <v>1889</v>
      </c>
      <c r="C14" s="21">
        <f>'8 - ACABAMENTO'!G4</f>
        <v>930.3255328412605</v>
      </c>
      <c r="D14" s="26"/>
      <c r="E14" s="26">
        <f>Tabela15[[#This Row],[VALOR]]-Tabela15[[#This Row],[Custo Setor]]</f>
        <v>930.3255328412605</v>
      </c>
    </row>
    <row r="15" spans="2:5" x14ac:dyDescent="0.25">
      <c r="B15" t="s">
        <v>1890</v>
      </c>
      <c r="C15" s="21">
        <f t="array" ref="C15">'9 - FURO'!G4</f>
        <v>617.81941023398281</v>
      </c>
      <c r="D15" s="26"/>
      <c r="E15" s="26">
        <f>Tabela15[[#This Row],[VALOR]]-Tabela15[[#This Row],[Custo Setor]]</f>
        <v>617.81941023398281</v>
      </c>
    </row>
    <row r="16" spans="2:5" x14ac:dyDescent="0.25">
      <c r="B16" t="s">
        <v>1891</v>
      </c>
      <c r="C16" s="21">
        <f t="array" ref="C16">'10 - ILHOS'!G4</f>
        <v>646.78628111829596</v>
      </c>
      <c r="D16" s="26"/>
      <c r="E16" s="26">
        <f>Tabela15[[#This Row],[VALOR]]-Tabela15[[#This Row],[Custo Setor]]</f>
        <v>646.78628111829596</v>
      </c>
    </row>
    <row r="17" spans="2:5" x14ac:dyDescent="0.25">
      <c r="B17" t="s">
        <v>1892</v>
      </c>
      <c r="C17" s="21">
        <f t="array" ref="C17">'11 - DOBRA'!G4</f>
        <v>1017.4409362886071</v>
      </c>
      <c r="D17" s="26"/>
      <c r="E17" s="26">
        <f>Tabela15[[#This Row],[VALOR]]-Tabela15[[#This Row],[Custo Setor]]</f>
        <v>1017.4409362886071</v>
      </c>
    </row>
    <row r="18" spans="2:5" x14ac:dyDescent="0.25">
      <c r="B18" t="s">
        <v>1893</v>
      </c>
      <c r="C18" s="21">
        <f t="array" ref="C18">'12 - EMBALAGEM'!G4</f>
        <v>226.0979858419127</v>
      </c>
      <c r="D18" s="26"/>
      <c r="E18" s="26">
        <f>Tabela15[[#This Row],[VALOR]]-Tabela15[[#This Row],[Custo Setor]]</f>
        <v>226.0979858419127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5568.6340594702397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1" sqref="D1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42.36936081722525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Tabela2[[#This Row],[PRODUZIDAS]]*VLOOKUP(Tabela2[[#This Row],[SKU]],Tabela24[#All],3,0)</f>
        <v>9.5362318840579707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>
        <v>3</v>
      </c>
      <c r="E44" s="2">
        <f>Tabela2[[#This Row],[PRODUZIDAS]]*VLOOKUP(Tabela2[[#This Row],[SKU]],Tabela24[#All],3,0)</f>
        <v>0.81123287671232869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>
        <v>3</v>
      </c>
      <c r="E48" s="2">
        <f>Tabela2[[#This Row],[PRODUZIDAS]]*VLOOKUP(Tabela2[[#This Row],[SKU]],Tabela24[#All],3,0)</f>
        <v>0.81123287671232869</v>
      </c>
    </row>
    <row r="49" spans="2:5" x14ac:dyDescent="0.25">
      <c r="B49" s="3" t="s">
        <v>88</v>
      </c>
      <c r="C49" s="3" t="s">
        <v>89</v>
      </c>
      <c r="D49" s="1">
        <v>3</v>
      </c>
      <c r="E49" s="2">
        <f>Tabela2[[#This Row],[PRODUZIDAS]]*VLOOKUP(Tabela2[[#This Row],[SKU]],Tabela24[#All],3,0)</f>
        <v>0.81123287671232869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20</v>
      </c>
      <c r="E192" s="2">
        <f>Tabela2[[#This Row],[PRODUZIDAS]]*VLOOKUP(Tabela2[[#This Row],[SKU]],Tabela24[#All],3,0)</f>
        <v>3.0911999999999997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>
        <v>14</v>
      </c>
      <c r="E269" s="2">
        <f>Tabela2[[#This Row],[PRODUZIDAS]]*VLOOKUP(Tabela2[[#This Row],[SKU]],Tabela24[#All],3,0)</f>
        <v>10.819199999999999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>
        <v>5</v>
      </c>
      <c r="E277" s="2">
        <f>Tabela2[[#This Row],[PRODUZIDAS]]*VLOOKUP(Tabela2[[#This Row],[SKU]],Tabela24[#All],3,0)</f>
        <v>4.1099999999999994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>
        <v>2</v>
      </c>
      <c r="E320" s="2">
        <f>Tabela2[[#This Row],[PRODUZIDAS]]*VLOOKUP(Tabela2[[#This Row],[SKU]],Tabela24[#All],3,0)</f>
        <v>2.5226666666666668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>
        <v>6</v>
      </c>
      <c r="E344" s="2">
        <f>Tabela2[[#This Row],[PRODUZIDAS]]*VLOOKUP(Tabela2[[#This Row],[SKU]],Tabela24[#All],3,0)</f>
        <v>4.9319999999999986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>
        <v>4</v>
      </c>
      <c r="E347" s="2">
        <f>Tabela2[[#This Row],[PRODUZIDAS]]*VLOOKUP(Tabela2[[#This Row],[SKU]],Tabela24[#All],3,0)</f>
        <v>3.2879999999999994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>
        <v>2</v>
      </c>
      <c r="E361" s="2">
        <f>Tabela2[[#This Row],[PRODUZIDAS]]*VLOOKUP(Tabela2[[#This Row],[SKU]],Tabela24[#All],3,0)</f>
        <v>1.636363636363636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05" workbookViewId="0">
      <selection activeCell="D131" sqref="D13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849.03368571428564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>
        <v>71.5</v>
      </c>
      <c r="E130" s="2">
        <f>Tabela225[[#This Row],[PRODUZIDAS]]*VLOOKUP(Tabela225[[#This Row],[SKU]],Tabela24[#All],4,0)</f>
        <v>66.323399999999992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>
        <v>184.5</v>
      </c>
      <c r="E193" s="2">
        <f>Tabela225[[#This Row],[PRODUZIDAS]]*VLOOKUP(Tabela225[[#This Row],[SKU]],Tabela24[#All],4,0)</f>
        <v>99.807119999999998</v>
      </c>
    </row>
    <row r="194" spans="2:5" x14ac:dyDescent="0.25">
      <c r="B194" s="3" t="s">
        <v>378</v>
      </c>
      <c r="C194" s="3" t="s">
        <v>379</v>
      </c>
      <c r="D194" s="1">
        <v>98</v>
      </c>
      <c r="E194" s="2">
        <f>Tabela225[[#This Row],[PRODUZIDAS]]*VLOOKUP(Tabela225[[#This Row],[SKU]],Tabela24[#All],4,0)</f>
        <v>53.01408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310</v>
      </c>
      <c r="E197" s="2">
        <f>Tabela225[[#This Row],[PRODUZIDAS]]*VLOOKUP(Tabela225[[#This Row],[SKU]],Tabela24[#All],4,0)</f>
        <v>167.69759999999999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>
        <v>140.5</v>
      </c>
      <c r="E204" s="2">
        <f>Tabela225[[#This Row],[PRODUZIDAS]]*VLOOKUP(Tabela225[[#This Row],[SKU]],Tabela24[#All],4,0)</f>
        <v>130.32779999999997</v>
      </c>
    </row>
    <row r="205" spans="2:5" x14ac:dyDescent="0.25">
      <c r="B205" s="3" t="s">
        <v>400</v>
      </c>
      <c r="C205" s="3" t="s">
        <v>401</v>
      </c>
      <c r="D205" s="1">
        <v>207</v>
      </c>
      <c r="E205" s="2">
        <f>Tabela225[[#This Row],[PRODUZIDAS]]*VLOOKUP(Tabela225[[#This Row],[SKU]],Tabela24[#All],4,0)</f>
        <v>192.01319999999998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>
        <v>64.5</v>
      </c>
      <c r="E210" s="2">
        <f>Tabela225[[#This Row],[PRODUZIDAS]]*VLOOKUP(Tabela225[[#This Row],[SKU]],Tabela24[#All],4,0)</f>
        <v>59.830199999999991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>
        <v>54</v>
      </c>
      <c r="E226" s="2">
        <f>Tabela225[[#This Row],[PRODUZIDAS]]*VLOOKUP(Tabela225[[#This Row],[SKU]],Tabela24[#All],4,0)</f>
        <v>80.020285714285706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69" workbookViewId="0">
      <selection activeCell="D194" sqref="D1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6.3227920000000006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>
        <v>49.09</v>
      </c>
      <c r="E193" s="2">
        <f>Tabela2256[[#This Row],[PRODUZIDAS]]*VLOOKUP(Tabela2256[[#This Row],[SKU]],Tabela24[#All],5,0)</f>
        <v>6.3227920000000006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85" workbookViewId="0">
      <selection activeCell="D196" sqref="D19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642.90413333333322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96.5</v>
      </c>
      <c r="E193" s="2">
        <f>Tabela22567[[#This Row],[PRODUZIDAS]]*VLOOKUP(Tabela22567[[#This Row],[SKU]],Tabela24[#All],6,0)</f>
        <v>111.86279999999998</v>
      </c>
    </row>
    <row r="194" spans="2:5" x14ac:dyDescent="0.25">
      <c r="B194" s="3" t="s">
        <v>378</v>
      </c>
      <c r="C194" s="3" t="s">
        <v>379</v>
      </c>
      <c r="D194" s="1">
        <v>190</v>
      </c>
      <c r="E194" s="2">
        <f>Tabela22567[[#This Row],[PRODUZIDAS]]*VLOOKUP(Tabela22567[[#This Row],[SKU]],Tabela24[#All],6,0)</f>
        <v>220.24799999999996</v>
      </c>
    </row>
    <row r="195" spans="2:5" x14ac:dyDescent="0.25">
      <c r="B195" s="3" t="s">
        <v>380</v>
      </c>
      <c r="C195" s="3" t="s">
        <v>381</v>
      </c>
      <c r="D195" s="1">
        <v>62.5</v>
      </c>
      <c r="E195" s="2">
        <f>Tabela22567[[#This Row],[PRODUZIDAS]]*VLOOKUP(Tabela22567[[#This Row],[SKU]],Tabela24[#All],6,0)</f>
        <v>72.449999999999989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107.5</v>
      </c>
      <c r="E200" s="2">
        <f>Tabela22567[[#This Row],[PRODUZIDAS]]*VLOOKUP(Tabela22567[[#This Row],[SKU]],Tabela24[#All],6,0)</f>
        <v>124.61399999999998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56.5</v>
      </c>
      <c r="E205" s="2">
        <f>Tabela22567[[#This Row],[PRODUZIDAS]]*VLOOKUP(Tabela22567[[#This Row],[SKU]],Tabela24[#All],6,0)</f>
        <v>72.790833333333339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>
        <v>14.5</v>
      </c>
      <c r="E269" s="2">
        <f>Tabela22567[[#This Row],[PRODUZIDAS]]*VLOOKUP(Tabela22567[[#This Row],[SKU]],Tabela24[#All],6,0)</f>
        <v>18.676000000000002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>
        <v>4</v>
      </c>
      <c r="E277" s="2">
        <f>Tabela22567[[#This Row],[PRODUZIDAS]]*VLOOKUP(Tabela22567[[#This Row],[SKU]],Tabela24[#All],6,0)</f>
        <v>6.8499999999999988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>
        <v>4.5</v>
      </c>
      <c r="E344" s="2">
        <f>Tabela22567[[#This Row],[PRODUZIDAS]]*VLOOKUP(Tabela22567[[#This Row],[SKU]],Tabela24[#All],6,0)</f>
        <v>7.7062499999999989</v>
      </c>
    </row>
    <row r="345" spans="2:5" x14ac:dyDescent="0.25">
      <c r="B345" s="3" t="s">
        <v>680</v>
      </c>
      <c r="C345" s="3" t="s">
        <v>681</v>
      </c>
      <c r="D345" s="1">
        <v>4.5</v>
      </c>
      <c r="E345" s="2">
        <f>Tabela22567[[#This Row],[PRODUZIDAS]]*VLOOKUP(Tabela22567[[#This Row],[SKU]],Tabela24[#All],6,0)</f>
        <v>7.7062499999999989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65" workbookViewId="0">
      <selection activeCell="D270" sqref="D27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13.271509090909088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>
        <v>14</v>
      </c>
      <c r="E269" s="2">
        <f>Tabela2256789[[#This Row],[PRODUZIDAS]]*VLOOKUP(Tabela2256789[[#This Row],[SKU]],Tabela24[#All],8,0)</f>
        <v>5.4095999999999993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>
        <v>4</v>
      </c>
      <c r="E277" s="2">
        <f>Tabela2256789[[#This Row],[PRODUZIDAS]]*VLOOKUP(Tabela2256789[[#This Row],[SKU]],Tabela24[#All],8,0)</f>
        <v>1.6439999999999997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>
        <v>6</v>
      </c>
      <c r="E341" s="2">
        <f>Tabela2256789[[#This Row],[PRODUZIDAS]]*VLOOKUP(Tabela2256789[[#This Row],[SKU]],Tabela24[#All],8,0)</f>
        <v>2.4659999999999993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Tabela2256789[[#This Row],[PRODUZIDAS]]*VLOOKUP(Tabela2256789[[#This Row],[SKU]],Tabela24[#All],8,0)</f>
        <v>0.41099999999999992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>
        <v>1</v>
      </c>
      <c r="E357" s="2">
        <f>Tabela2256789[[#This Row],[PRODUZIDAS]]*VLOOKUP(Tabela2256789[[#This Row],[SKU]],Tabela24[#All],8,0)</f>
        <v>0.47727272727272724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>
        <v>6</v>
      </c>
      <c r="E361" s="2">
        <f>Tabela2256789[[#This Row],[PRODUZIDAS]]*VLOOKUP(Tabela2256789[[#This Row],[SKU]],Tabela24[#All],8,0)</f>
        <v>2.8636363636363633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576.26243219042726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Tabela225678910[[#This Row],[PRODUZIDAS]]*VLOOKUP(Tabela225678910[[#This Row],[SKU]],Tabela24[#All],9,0)</f>
        <v>8.1739130434782599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>
        <v>3</v>
      </c>
      <c r="E44" s="2">
        <f>Tabela225678910[[#This Row],[PRODUZIDAS]]*VLOOKUP(Tabela225678910[[#This Row],[SKU]],Tabela24[#All],9,0)</f>
        <v>2.0087671232876714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>
        <v>2</v>
      </c>
      <c r="E48" s="2">
        <f>Tabela225678910[[#This Row],[PRODUZIDAS]]*VLOOKUP(Tabela225678910[[#This Row],[SKU]],Tabela24[#All],9,0)</f>
        <v>1.3391780821917809</v>
      </c>
    </row>
    <row r="49" spans="2:5" x14ac:dyDescent="0.25">
      <c r="B49" s="3" t="s">
        <v>88</v>
      </c>
      <c r="C49" s="3" t="s">
        <v>89</v>
      </c>
      <c r="D49" s="1">
        <v>3</v>
      </c>
      <c r="E49" s="2">
        <f>Tabela225678910[[#This Row],[PRODUZIDAS]]*VLOOKUP(Tabela225678910[[#This Row],[SKU]],Tabela24[#All],9,0)</f>
        <v>2.0087671232876714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100</v>
      </c>
      <c r="E111" s="2">
        <f>Tabela225678910[[#This Row],[PRODUZIDAS]]*VLOOKUP(Tabela225678910[[#This Row],[SKU]],Tabela24[#All],9,0)</f>
        <v>64.400000000000006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>
        <v>30</v>
      </c>
      <c r="E129" s="2">
        <f>Tabela225678910[[#This Row],[PRODUZIDAS]]*VLOOKUP(Tabela225678910[[#This Row],[SKU]],Tabela24[#All],9,0)</f>
        <v>28.987499999999997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>
        <v>30</v>
      </c>
      <c r="E133" s="2">
        <f>Tabela225678910[[#This Row],[PRODUZIDAS]]*VLOOKUP(Tabela225678910[[#This Row],[SKU]],Tabela24[#All],9,0)</f>
        <v>28.987499999999997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>
        <v>30</v>
      </c>
      <c r="E141" s="2">
        <f>Tabela225678910[[#This Row],[PRODUZIDAS]]*VLOOKUP(Tabela225678910[[#This Row],[SKU]],Tabela24[#All],9,0)</f>
        <v>28.987499999999997</v>
      </c>
    </row>
    <row r="142" spans="2:5" x14ac:dyDescent="0.25">
      <c r="B142" s="3" t="s">
        <v>274</v>
      </c>
      <c r="C142" s="3" t="s">
        <v>275</v>
      </c>
      <c r="D142" s="1">
        <v>30</v>
      </c>
      <c r="E142" s="2">
        <f>Tabela225678910[[#This Row],[PRODUZIDAS]]*VLOOKUP(Tabela225678910[[#This Row],[SKU]],Tabela24[#All],9,0)</f>
        <v>28.987499999999997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>
        <v>6</v>
      </c>
      <c r="E145" s="2">
        <f>Tabela225678910[[#This Row],[PRODUZIDAS]]*VLOOKUP(Tabela225678910[[#This Row],[SKU]],Tabela24[#All],9,0)</f>
        <v>6.1851428571428571</v>
      </c>
    </row>
    <row r="146" spans="2:5" x14ac:dyDescent="0.25">
      <c r="B146" s="3" t="s">
        <v>282</v>
      </c>
      <c r="C146" s="3" t="s">
        <v>283</v>
      </c>
      <c r="D146" s="1">
        <v>50</v>
      </c>
      <c r="E146" s="2">
        <f>Tabela225678910[[#This Row],[PRODUZIDAS]]*VLOOKUP(Tabela225678910[[#This Row],[SKU]],Tabela24[#All],9,0)</f>
        <v>51.542857142857144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12.5</v>
      </c>
      <c r="E192" s="2">
        <f>Tabela225678910[[#This Row],[PRODUZIDAS]]*VLOOKUP(Tabela225678910[[#This Row],[SKU]],Tabela24[#All],9,0)</f>
        <v>8.0500000000000007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>
        <v>50</v>
      </c>
      <c r="E204" s="2">
        <f>Tabela225678910[[#This Row],[PRODUZIDAS]]*VLOOKUP(Tabela225678910[[#This Row],[SKU]],Tabela24[#All],9,0)</f>
        <v>48.3125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50</v>
      </c>
      <c r="E208" s="2">
        <f>Tabela225678910[[#This Row],[PRODUZIDAS]]*VLOOKUP(Tabela225678910[[#This Row],[SKU]],Tabela24[#All],9,0)</f>
        <v>48.3125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>
        <v>30</v>
      </c>
      <c r="E212" s="2">
        <f>Tabela225678910[[#This Row],[PRODUZIDAS]]*VLOOKUP(Tabela225678910[[#This Row],[SKU]],Tabela24[#All],9,0)</f>
        <v>28.987499999999997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30</v>
      </c>
      <c r="E226" s="2">
        <f>Tabela225678910[[#This Row],[PRODUZIDAS]]*VLOOKUP(Tabela225678910[[#This Row],[SKU]],Tabela24[#All],9,0)</f>
        <v>30.925714285714289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>
        <v>14</v>
      </c>
      <c r="E269" s="2">
        <f>Tabela225678910[[#This Row],[PRODUZIDAS]]*VLOOKUP(Tabela225678910[[#This Row],[SKU]],Tabela24[#All],9,0)</f>
        <v>9.016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>
        <v>4</v>
      </c>
      <c r="E277" s="2">
        <f>Tabela225678910[[#This Row],[PRODUZIDAS]]*VLOOKUP(Tabela225678910[[#This Row],[SKU]],Tabela24[#All],9,0)</f>
        <v>2.4659999999999993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>
        <v>6</v>
      </c>
      <c r="E344" s="2">
        <f>Tabela225678910[[#This Row],[PRODUZIDAS]]*VLOOKUP(Tabela225678910[[#This Row],[SKU]],Tabela24[#All],9,0)</f>
        <v>3.698999999999999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Tabela225678910[[#This Row],[PRODUZIDAS]]*VLOOKUP(Tabela225678910[[#This Row],[SKU]],Tabela24[#All],9,0)</f>
        <v>0.61649999999999983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>
        <v>1</v>
      </c>
      <c r="E349" s="2">
        <f>Tabela225678910[[#This Row],[PRODUZIDAS]]*VLOOKUP(Tabela225678910[[#This Row],[SKU]],Tabela24[#All],9,0)</f>
        <v>0.61649999999999983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>
        <v>6.5</v>
      </c>
      <c r="E361" s="2">
        <f>Tabela225678910[[#This Row],[PRODUZIDAS]]*VLOOKUP(Tabela225678910[[#This Row],[SKU]],Tabela24[#All],9,0)</f>
        <v>5.3181818181818175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>
        <v>54</v>
      </c>
      <c r="E629" s="2">
        <f>Tabela225678910[[#This Row],[PRODUZIDAS]]*VLOOKUP(Tabela225678910[[#This Row],[SKU]],Tabela24[#All],9,0)</f>
        <v>34.776000000000003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>
        <v>54.5</v>
      </c>
      <c r="E637" s="2">
        <f>Tabela225678910[[#This Row],[PRODUZIDAS]]*VLOOKUP(Tabela225678910[[#This Row],[SKU]],Tabela24[#All],9,0)</f>
        <v>52.660624999999996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Tabela225678910[[#This Row],[PRODUZIDAS]]*VLOOKUP(Tabela225678910[[#This Row],[SKU]],Tabela24[#All],9,0)</f>
        <v>9.6624999999999996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>
        <v>25</v>
      </c>
      <c r="E662" s="2">
        <f>Tabela225678910[[#This Row],[PRODUZIDAS]]*VLOOKUP(Tabela225678910[[#This Row],[SKU]],Tabela24[#All],9,0)</f>
        <v>25.771428571428572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>
        <v>15</v>
      </c>
      <c r="E665" s="2">
        <f>Tabela225678910[[#This Row],[PRODUZIDAS]]*VLOOKUP(Tabela225678910[[#This Row],[SKU]],Tabela24[#All],9,0)</f>
        <v>15.462857142857144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930.3255328412605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Tabela22567891011[[#This Row],[PRODUZIDAS]]*VLOOKUP(Tabela22567891011[[#This Row],[SKU]],Tabela24[#All],10,0)</f>
        <v>8.1739130434782599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>
        <v>19</v>
      </c>
      <c r="E39" s="2">
        <f>Tabela22567891011[[#This Row],[PRODUZIDAS]]*VLOOKUP(Tabela22567891011[[#This Row],[SKU]],Tabela24[#All],10,0)</f>
        <v>13.945479452054791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>
        <v>3</v>
      </c>
      <c r="E44" s="2">
        <f>Tabela22567891011[[#This Row],[PRODUZIDAS]]*VLOOKUP(Tabela22567891011[[#This Row],[SKU]],Tabela24[#All],10,0)</f>
        <v>2.2019178082191777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>
        <v>2</v>
      </c>
      <c r="E48" s="2">
        <f>Tabela22567891011[[#This Row],[PRODUZIDAS]]*VLOOKUP(Tabela22567891011[[#This Row],[SKU]],Tabela24[#All],10,0)</f>
        <v>1.4679452054794517</v>
      </c>
    </row>
    <row r="49" spans="2:5" x14ac:dyDescent="0.25">
      <c r="B49" s="3" t="s">
        <v>88</v>
      </c>
      <c r="C49" s="3" t="s">
        <v>89</v>
      </c>
      <c r="D49" s="1">
        <v>3</v>
      </c>
      <c r="E49" s="2">
        <f>Tabela22567891011[[#This Row],[PRODUZIDAS]]*VLOOKUP(Tabela22567891011[[#This Row],[SKU]],Tabela24[#All],10,0)</f>
        <v>2.2019178082191777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3.5</v>
      </c>
      <c r="E69" s="2">
        <f>Tabela22567891011[[#This Row],[PRODUZIDAS]]*VLOOKUP(Tabela22567891011[[#This Row],[SKU]],Tabela24[#All],10,0)</f>
        <v>2.7992999999999997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11</v>
      </c>
      <c r="E116" s="2">
        <f>Tabela22567891011[[#This Row],[PRODUZIDAS]]*VLOOKUP(Tabela22567891011[[#This Row],[SKU]],Tabela24[#All],10,0)</f>
        <v>7.0840000000000005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>
        <v>8</v>
      </c>
      <c r="E128" s="2">
        <f>Tabela22567891011[[#This Row],[PRODUZIDAS]]*VLOOKUP(Tabela22567891011[[#This Row],[SKU]],Tabela24[#All],10,0)</f>
        <v>7.2146666666666652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69</v>
      </c>
      <c r="E146" s="2">
        <f>Tabela22567891011[[#This Row],[PRODUZIDAS]]*VLOOKUP(Tabela22567891011[[#This Row],[SKU]],Tabela24[#All],10,0)</f>
        <v>80.02028571428572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76</v>
      </c>
      <c r="E150" s="2">
        <f>Tabela22567891011[[#This Row],[PRODUZIDAS]]*VLOOKUP(Tabela22567891011[[#This Row],[SKU]],Tabela24[#All],10,0)</f>
        <v>88.138285714285715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>
        <v>5</v>
      </c>
      <c r="E154" s="2">
        <f>Tabela22567891011[[#This Row],[PRODUZIDAS]]*VLOOKUP(Tabela22567891011[[#This Row],[SKU]],Tabela24[#All],10,0)</f>
        <v>5.798571428571428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>
        <v>1.5</v>
      </c>
      <c r="E174" s="2">
        <f>Tabela22567891011[[#This Row],[PRODUZIDAS]]*VLOOKUP(Tabela22567891011[[#This Row],[SKU]],Tabela24[#All],10,0)</f>
        <v>1.7395714285714285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61.5</v>
      </c>
      <c r="E192" s="2">
        <f>Tabela22567891011[[#This Row],[PRODUZIDAS]]*VLOOKUP(Tabela22567891011[[#This Row],[SKU]],Tabela24[#All],10,0)</f>
        <v>39.606000000000002</v>
      </c>
    </row>
    <row r="193" spans="2:5" x14ac:dyDescent="0.25">
      <c r="B193" s="3" t="s">
        <v>376</v>
      </c>
      <c r="C193" s="3" t="s">
        <v>377</v>
      </c>
      <c r="D193" s="1">
        <v>111</v>
      </c>
      <c r="E193" s="2">
        <f>Tabela22567891011[[#This Row],[PRODUZIDAS]]*VLOOKUP(Tabela22567891011[[#This Row],[SKU]],Tabela24[#All],10,0)</f>
        <v>71.484000000000009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>
        <v>46</v>
      </c>
      <c r="E195" s="2">
        <f>Tabela22567891011[[#This Row],[PRODUZIDAS]]*VLOOKUP(Tabela22567891011[[#This Row],[SKU]],Tabela24[#All],10,0)</f>
        <v>29.624000000000002</v>
      </c>
    </row>
    <row r="196" spans="2:5" x14ac:dyDescent="0.25">
      <c r="B196" s="3" t="s">
        <v>382</v>
      </c>
      <c r="C196" s="3" t="s">
        <v>383</v>
      </c>
      <c r="D196" s="1">
        <v>10</v>
      </c>
      <c r="E196" s="2">
        <f>Tabela22567891011[[#This Row],[PRODUZIDAS]]*VLOOKUP(Tabela22567891011[[#This Row],[SKU]],Tabela24[#All],10,0)</f>
        <v>6.44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Tabela22567891011[[#This Row],[PRODUZIDAS]]*VLOOKUP(Tabela22567891011[[#This Row],[SKU]],Tabela24[#All],10,0)</f>
        <v>6.44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91.5</v>
      </c>
      <c r="E200" s="2">
        <f>Tabela22567891011[[#This Row],[PRODUZIDAS]]*VLOOKUP(Tabela22567891011[[#This Row],[SKU]],Tabela24[#All],10,0)</f>
        <v>58.926000000000002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>
        <v>64</v>
      </c>
      <c r="E202" s="2">
        <f>Tabela22567891011[[#This Row],[PRODUZIDAS]]*VLOOKUP(Tabela22567891011[[#This Row],[SKU]],Tabela24[#All],10,0)</f>
        <v>41.216000000000001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>
        <v>55.5</v>
      </c>
      <c r="E204" s="2">
        <f>Tabela22567891011[[#This Row],[PRODUZIDAS]]*VLOOKUP(Tabela22567891011[[#This Row],[SKU]],Tabela24[#All],10,0)</f>
        <v>50.051749999999991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89</v>
      </c>
      <c r="E231" s="2">
        <f>Tabela22567891011[[#This Row],[PRODUZIDAS]]*VLOOKUP(Tabela22567891011[[#This Row],[SKU]],Tabela24[#All],10,0)</f>
        <v>103.21457142857143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>
        <v>68</v>
      </c>
      <c r="E626" s="2">
        <f>Tabela22567891011[[#This Row],[PRODUZIDAS]]*VLOOKUP(Tabela22567891011[[#This Row],[SKU]],Tabela24[#All],10,0)</f>
        <v>43.792000000000002</v>
      </c>
    </row>
    <row r="627" spans="2:5" x14ac:dyDescent="0.25">
      <c r="B627" s="3" t="s">
        <v>1244</v>
      </c>
      <c r="C627" s="3" t="s">
        <v>1245</v>
      </c>
      <c r="D627" s="1">
        <v>18.5</v>
      </c>
      <c r="E627" s="2">
        <f>Tabela22567891011[[#This Row],[PRODUZIDAS]]*VLOOKUP(Tabela22567891011[[#This Row],[SKU]],Tabela24[#All],10,0)</f>
        <v>11.914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2.5</v>
      </c>
      <c r="E630" s="2">
        <f>Tabela22567891011[[#This Row],[PRODUZIDAS]]*VLOOKUP(Tabela22567891011[[#This Row],[SKU]],Tabela24[#All],10,0)</f>
        <v>1.61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>
        <v>195</v>
      </c>
      <c r="E632" s="2">
        <f>Tabela22567891011[[#This Row],[PRODUZIDAS]]*VLOOKUP(Tabela22567891011[[#This Row],[SKU]],Tabela24[#All],10,0)</f>
        <v>125.58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15</v>
      </c>
      <c r="E638" s="2">
        <f>Tabela22567891011[[#This Row],[PRODUZIDAS]]*VLOOKUP(Tabela22567891011[[#This Row],[SKU]],Tabela24[#All],10,0)</f>
        <v>13.527499999999998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>
        <v>91.5</v>
      </c>
      <c r="E664" s="2">
        <f>Tabela22567891011[[#This Row],[PRODUZIDAS]]*VLOOKUP(Tabela22567891011[[#This Row],[SKU]],Tabela24[#All],10,0)</f>
        <v>106.11385714285714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2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617.81941023398281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Tabela2256789101112[[#This Row],[PRODUZIDAS]]*VLOOKUP(Tabela2256789101112[[#This Row],[SKU]],Tabela24[#All],11,0)</f>
        <v>14.985507246376811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>
        <v>1</v>
      </c>
      <c r="E39" s="2">
        <f>Tabela2256789101112[[#This Row],[PRODUZIDAS]]*VLOOKUP(Tabela2256789101112[[#This Row],[SKU]],Tabela24[#All],11,0)</f>
        <v>0.57945205479452044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>
        <v>3</v>
      </c>
      <c r="E44" s="2">
        <f>Tabela2256789101112[[#This Row],[PRODUZIDAS]]*VLOOKUP(Tabela2256789101112[[#This Row],[SKU]],Tabela24[#All],11,0)</f>
        <v>1.7383561643835614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>
        <v>2</v>
      </c>
      <c r="E48" s="2">
        <f>Tabela2256789101112[[#This Row],[PRODUZIDAS]]*VLOOKUP(Tabela2256789101112[[#This Row],[SKU]],Tabela24[#All],11,0)</f>
        <v>1.1589041095890409</v>
      </c>
    </row>
    <row r="49" spans="2:5" x14ac:dyDescent="0.25">
      <c r="B49" s="3" t="s">
        <v>88</v>
      </c>
      <c r="C49" s="3" t="s">
        <v>89</v>
      </c>
      <c r="D49" s="1">
        <v>3</v>
      </c>
      <c r="E49" s="2">
        <f>Tabela2256789101112[[#This Row],[PRODUZIDAS]]*VLOOKUP(Tabela2256789101112[[#This Row],[SKU]],Tabela24[#All],11,0)</f>
        <v>1.7383561643835614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41</v>
      </c>
      <c r="E60" s="2">
        <f>Tabela2256789101112[[#This Row],[PRODUZIDAS]]*VLOOKUP(Tabela2256789101112[[#This Row],[SKU]],Tabela24[#All],11,0)</f>
        <v>23.757534246575339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>
        <v>8</v>
      </c>
      <c r="E64" s="2">
        <f>Tabela2256789101112[[#This Row],[PRODUZIDAS]]*VLOOKUP(Tabela2256789101112[[#This Row],[SKU]],Tabela24[#All],11,0)</f>
        <v>4.6356164383561635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3.5</v>
      </c>
      <c r="E69" s="2">
        <f>Tabela2256789101112[[#This Row],[PRODUZIDAS]]*VLOOKUP(Tabela2256789101112[[#This Row],[SKU]],Tabela24[#All],11,0)</f>
        <v>2.9347499999999997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>
        <v>11.5</v>
      </c>
      <c r="E94" s="2">
        <f>Tabela2256789101112[[#This Row],[PRODUZIDAS]]*VLOOKUP(Tabela2256789101112[[#This Row],[SKU]],Tabela24[#All],11,0)</f>
        <v>9.6427499999999995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50</v>
      </c>
      <c r="E108" s="2">
        <f>Tabela2256789101112[[#This Row],[PRODUZIDAS]]*VLOOKUP(Tabela2256789101112[[#This Row],[SKU]],Tabela24[#All],11,0)</f>
        <v>32.844000000000001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10.5</v>
      </c>
      <c r="E116" s="2">
        <f>Tabela2256789101112[[#This Row],[PRODUZIDAS]]*VLOOKUP(Tabela2256789101112[[#This Row],[SKU]],Tabela24[#All],11,0)</f>
        <v>6.89724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34.5</v>
      </c>
      <c r="E144" s="2">
        <f>Tabela2256789101112[[#This Row],[PRODUZIDAS]]*VLOOKUP(Tabela2256789101112[[#This Row],[SKU]],Tabela24[#All],11,0)</f>
        <v>26.67342857142857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65.5</v>
      </c>
      <c r="E146" s="2">
        <f>Tabela2256789101112[[#This Row],[PRODUZIDAS]]*VLOOKUP(Tabela2256789101112[[#This Row],[SKU]],Tabela24[#All],11,0)</f>
        <v>50.640857142857143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84</v>
      </c>
      <c r="E150" s="2">
        <f>Tabela2256789101112[[#This Row],[PRODUZIDAS]]*VLOOKUP(Tabela2256789101112[[#This Row],[SKU]],Tabela24[#All],11,0)</f>
        <v>64.944000000000003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>
        <v>5</v>
      </c>
      <c r="E154" s="2">
        <f>Tabela2256789101112[[#This Row],[PRODUZIDAS]]*VLOOKUP(Tabela2256789101112[[#This Row],[SKU]],Tabela24[#All],11,0)</f>
        <v>3.8657142857142857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>
        <v>1</v>
      </c>
      <c r="E174" s="2">
        <f>Tabela2256789101112[[#This Row],[PRODUZIDAS]]*VLOOKUP(Tabela2256789101112[[#This Row],[SKU]],Tabela24[#All],11,0)</f>
        <v>0.77314285714285713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>
        <v>7.5</v>
      </c>
      <c r="E180" s="2">
        <f>Tabela2256789101112[[#This Row],[PRODUZIDAS]]*VLOOKUP(Tabela2256789101112[[#This Row],[SKU]],Tabela24[#All],11,0)</f>
        <v>5.3171250000000008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20</v>
      </c>
      <c r="E192" s="2">
        <f>Tabela2256789101112[[#This Row],[PRODUZIDAS]]*VLOOKUP(Tabela2256789101112[[#This Row],[SKU]],Tabela24[#All],11,0)</f>
        <v>13.137600000000001</v>
      </c>
    </row>
    <row r="193" spans="2:5" x14ac:dyDescent="0.25">
      <c r="B193" s="3" t="s">
        <v>376</v>
      </c>
      <c r="C193" s="3" t="s">
        <v>377</v>
      </c>
      <c r="D193" s="1">
        <v>129.5</v>
      </c>
      <c r="E193" s="2">
        <f>Tabela2256789101112[[#This Row],[PRODUZIDAS]]*VLOOKUP(Tabela2256789101112[[#This Row],[SKU]],Tabela24[#All],11,0)</f>
        <v>85.065960000000004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25</v>
      </c>
      <c r="E195" s="2">
        <f>Tabela2256789101112[[#This Row],[PRODUZIDAS]]*VLOOKUP(Tabela2256789101112[[#This Row],[SKU]],Tabela24[#All],11,0)</f>
        <v>16.422000000000001</v>
      </c>
    </row>
    <row r="196" spans="2:5" x14ac:dyDescent="0.25">
      <c r="B196" s="3" t="s">
        <v>382</v>
      </c>
      <c r="C196" s="3" t="s">
        <v>383</v>
      </c>
      <c r="D196" s="1">
        <v>9</v>
      </c>
      <c r="E196" s="2">
        <f>Tabela2256789101112[[#This Row],[PRODUZIDAS]]*VLOOKUP(Tabela2256789101112[[#This Row],[SKU]],Tabela24[#All],11,0)</f>
        <v>5.9119200000000003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91</v>
      </c>
      <c r="E200" s="2">
        <f>Tabela2256789101112[[#This Row],[PRODUZIDAS]]*VLOOKUP(Tabela2256789101112[[#This Row],[SKU]],Tabela24[#All],11,0)</f>
        <v>59.77608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>
        <v>64</v>
      </c>
      <c r="E202" s="2">
        <f>Tabela2256789101112[[#This Row],[PRODUZIDAS]]*VLOOKUP(Tabela2256789101112[[#This Row],[SKU]],Tabela24[#All],11,0)</f>
        <v>42.040320000000001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>
        <v>5.5</v>
      </c>
      <c r="E204" s="2">
        <f>Tabela2256789101112[[#This Row],[PRODUZIDAS]]*VLOOKUP(Tabela2256789101112[[#This Row],[SKU]],Tabela24[#All],11,0)</f>
        <v>3.8972083333333329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110</v>
      </c>
      <c r="E225" s="2">
        <f>Tabela2256789101112[[#This Row],[PRODUZIDAS]]*VLOOKUP(Tabela2256789101112[[#This Row],[SKU]],Tabela24[#All],11,0)</f>
        <v>85.045714285714283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>
        <v>68</v>
      </c>
      <c r="E626" s="2">
        <f>Tabela2256789101112[[#This Row],[PRODUZIDAS]]*VLOOKUP(Tabela2256789101112[[#This Row],[SKU]],Tabela24[#All],11,0)</f>
        <v>44.667839999999998</v>
      </c>
    </row>
    <row r="627" spans="2:5" x14ac:dyDescent="0.25">
      <c r="B627" s="3" t="s">
        <v>1244</v>
      </c>
      <c r="C627" s="3" t="s">
        <v>1245</v>
      </c>
      <c r="D627" s="1">
        <v>2.5</v>
      </c>
      <c r="E627" s="2">
        <f>Tabela2256789101112[[#This Row],[PRODUZIDAS]]*VLOOKUP(Tabela2256789101112[[#This Row],[SKU]],Tabela24[#All],11,0)</f>
        <v>1.6422000000000001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Tabela2256789101112[[#This Row],[PRODUZIDAS]]*VLOOKUP(Tabela2256789101112[[#This Row],[SKU]],Tabela24[#All],11,0)</f>
        <v>7.0858333333333325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646.78628111829596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Tabela225678910111213[[#This Row],[PRODUZIDAS]]*VLOOKUP(Tabela225678910111213[[#This Row],[SKU]],Tabela24[#All],12,0)</f>
        <v>23.159420289855071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>
        <v>3</v>
      </c>
      <c r="E44" s="2">
        <f>Tabela225678910111213[[#This Row],[PRODUZIDAS]]*VLOOKUP(Tabela225678910111213[[#This Row],[SKU]],Tabela24[#All],12,0)</f>
        <v>3.0904109589041093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>
        <v>2</v>
      </c>
      <c r="E48" s="2">
        <f>Tabela225678910111213[[#This Row],[PRODUZIDAS]]*VLOOKUP(Tabela225678910111213[[#This Row],[SKU]],Tabela24[#All],12,0)</f>
        <v>2.0602739726027397</v>
      </c>
    </row>
    <row r="49" spans="2:5" x14ac:dyDescent="0.25">
      <c r="B49" s="3" t="s">
        <v>88</v>
      </c>
      <c r="C49" s="3" t="s">
        <v>89</v>
      </c>
      <c r="D49" s="1">
        <v>3</v>
      </c>
      <c r="E49" s="2">
        <f>Tabela225678910111213[[#This Row],[PRODUZIDAS]]*VLOOKUP(Tabela225678910111213[[#This Row],[SKU]],Tabela24[#All],12,0)</f>
        <v>3.0904109589041093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>
        <v>8</v>
      </c>
      <c r="E64" s="2">
        <f>Tabela225678910111213[[#This Row],[PRODUZIDAS]]*VLOOKUP(Tabela225678910111213[[#This Row],[SKU]],Tabela24[#All],12,0)</f>
        <v>8.2410958904109588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30</v>
      </c>
      <c r="E111" s="2">
        <f>Tabela225678910111213[[#This Row],[PRODUZIDAS]]*VLOOKUP(Tabela225678910111213[[#This Row],[SKU]],Tabela24[#All],12,0)</f>
        <v>32.843999999999994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>
        <v>49.5</v>
      </c>
      <c r="E122" s="2">
        <f>Tabela225678910111213[[#This Row],[PRODUZIDAS]]*VLOOKUP(Tabela225678910111213[[#This Row],[SKU]],Tabela24[#All],12,0)</f>
        <v>44.64074999999999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14.5</v>
      </c>
      <c r="E144" s="2">
        <f>Tabela225678910111213[[#This Row],[PRODUZIDAS]]*VLOOKUP(Tabela225678910111213[[#This Row],[SKU]],Tabela24[#All],12,0)</f>
        <v>15.881642857142856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69</v>
      </c>
      <c r="E146" s="2">
        <f>Tabela225678910111213[[#This Row],[PRODUZIDAS]]*VLOOKUP(Tabela225678910111213[[#This Row],[SKU]],Tabela24[#All],12,0)</f>
        <v>75.574714285714279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20</v>
      </c>
      <c r="E192" s="2">
        <f>Tabela225678910111213[[#This Row],[PRODUZIDAS]]*VLOOKUP(Tabela225678910111213[[#This Row],[SKU]],Tabela24[#All],12,0)</f>
        <v>21.895999999999994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46.5</v>
      </c>
      <c r="E194" s="2">
        <f>Tabela225678910111213[[#This Row],[PRODUZIDAS]]*VLOOKUP(Tabela225678910111213[[#This Row],[SKU]],Tabela24[#All],12,0)</f>
        <v>50.908199999999987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74.5</v>
      </c>
      <c r="E200" s="2">
        <f>Tabela225678910111213[[#This Row],[PRODUZIDAS]]*VLOOKUP(Tabela225678910111213[[#This Row],[SKU]],Tabela24[#All],12,0)</f>
        <v>81.562599999999989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20</v>
      </c>
      <c r="E225" s="2">
        <f>Tabela225678910111213[[#This Row],[PRODUZIDAS]]*VLOOKUP(Tabela225678910111213[[#This Row],[SKU]],Tabela24[#All],12,0)</f>
        <v>21.905714285714282</v>
      </c>
    </row>
    <row r="226" spans="2:5" x14ac:dyDescent="0.25">
      <c r="B226" s="3" t="s">
        <v>442</v>
      </c>
      <c r="C226" s="3" t="s">
        <v>443</v>
      </c>
      <c r="D226" s="1">
        <v>55</v>
      </c>
      <c r="E226" s="2">
        <f>Tabela225678910111213[[#This Row],[PRODUZIDAS]]*VLOOKUP(Tabela225678910111213[[#This Row],[SKU]],Tabela24[#All],12,0)</f>
        <v>60.240714285714283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38.5</v>
      </c>
      <c r="E230" s="2">
        <f>Tabela225678910111213[[#This Row],[PRODUZIDAS]]*VLOOKUP(Tabela225678910111213[[#This Row],[SKU]],Tabela24[#All],12,0)</f>
        <v>42.168499999999995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>
        <v>135</v>
      </c>
      <c r="E557" s="2">
        <f>Tabela225678910111213[[#This Row],[PRODUZIDAS]]*VLOOKUP(Tabela225678910111213[[#This Row],[SKU]],Tabela24[#All],12,0)</f>
        <v>147.79799999999997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>
        <v>3</v>
      </c>
      <c r="E581" s="2">
        <f>Tabela225678910111213[[#This Row],[PRODUZIDAS]]*VLOOKUP(Tabela225678910111213[[#This Row],[SKU]],Tabela24[#All],12,0)</f>
        <v>2.7054999999999993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Tabela225678910111213[[#This Row],[PRODUZIDAS]]*VLOOKUP(Tabela225678910111213[[#This Row],[SKU]],Tabela24[#All],12,0)</f>
        <v>9.0183333333333309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1017.4409362886071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Tabela22567891011121314[[#This Row],[PRODUZIDAS]]*VLOOKUP(Tabela22567891011121314[[#This Row],[SKU]],Tabela24[#All],13,0)</f>
        <v>24.521739130434781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10</v>
      </c>
      <c r="E21" s="2">
        <f>Tabela22567891011121314[[#This Row],[PRODUZIDAS]]*VLOOKUP(Tabela22567891011121314[[#This Row],[SKU]],Tabela24[#All],13,0)</f>
        <v>12.260869565217391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20</v>
      </c>
      <c r="E24" s="2">
        <f>Tabela22567891011121314[[#This Row],[PRODUZIDAS]]*VLOOKUP(Tabela22567891011121314[[#This Row],[SKU]],Tabela24[#All],13,0)</f>
        <v>23.178082191780817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210</v>
      </c>
      <c r="E26" s="2">
        <f>Tabela22567891011121314[[#This Row],[PRODUZIDAS]]*VLOOKUP(Tabela22567891011121314[[#This Row],[SKU]],Tabela24[#All],13,0)</f>
        <v>243.36986301369859</v>
      </c>
    </row>
    <row r="27" spans="2:5" x14ac:dyDescent="0.25">
      <c r="B27" s="3" t="s">
        <v>44</v>
      </c>
      <c r="C27" s="3" t="s">
        <v>45</v>
      </c>
      <c r="D27" s="1">
        <v>10</v>
      </c>
      <c r="E27" s="2">
        <f>Tabela22567891011121314[[#This Row],[PRODUZIDAS]]*VLOOKUP(Tabela22567891011121314[[#This Row],[SKU]],Tabela24[#All],13,0)</f>
        <v>11.589041095890408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13</v>
      </c>
      <c r="E30" s="2">
        <f>Tabela22567891011121314[[#This Row],[PRODUZIDAS]]*VLOOKUP(Tabela22567891011121314[[#This Row],[SKU]],Tabela24[#All],13,0)</f>
        <v>15.065753424657531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40</v>
      </c>
      <c r="E33" s="2">
        <f>Tabela22567891011121314[[#This Row],[PRODUZIDAS]]*VLOOKUP(Tabela22567891011121314[[#This Row],[SKU]],Tabela24[#All],13,0)</f>
        <v>46.356164383561634</v>
      </c>
    </row>
    <row r="34" spans="2:5" x14ac:dyDescent="0.25">
      <c r="B34" s="3" t="s">
        <v>58</v>
      </c>
      <c r="C34" s="3" t="s">
        <v>59</v>
      </c>
      <c r="D34" s="1">
        <v>80</v>
      </c>
      <c r="E34" s="2">
        <f>Tabela22567891011121314[[#This Row],[PRODUZIDAS]]*VLOOKUP(Tabela22567891011121314[[#This Row],[SKU]],Tabela24[#All],13,0)</f>
        <v>92.712328767123267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>
        <v>1</v>
      </c>
      <c r="E44" s="2">
        <f>Tabela22567891011121314[[#This Row],[PRODUZIDAS]]*VLOOKUP(Tabela22567891011121314[[#This Row],[SKU]],Tabela24[#All],13,0)</f>
        <v>1.1589041095890409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>
        <v>2</v>
      </c>
      <c r="E48" s="2">
        <f>Tabela22567891011121314[[#This Row],[PRODUZIDAS]]*VLOOKUP(Tabela22567891011121314[[#This Row],[SKU]],Tabela24[#All],13,0)</f>
        <v>2.3178082191780818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>
        <v>20</v>
      </c>
      <c r="E53" s="2">
        <f>Tabela22567891011121314[[#This Row],[PRODUZIDAS]]*VLOOKUP(Tabela22567891011121314[[#This Row],[SKU]],Tabela24[#All],13,0)</f>
        <v>23.178082191780817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80</v>
      </c>
      <c r="E58" s="2">
        <f>Tabela22567891011121314[[#This Row],[PRODUZIDAS]]*VLOOKUP(Tabela22567891011121314[[#This Row],[SKU]],Tabela24[#All],13,0)</f>
        <v>92.712328767123267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3</v>
      </c>
      <c r="E69" s="2">
        <f>Tabela22567891011121314[[#This Row],[PRODUZIDAS]]*VLOOKUP(Tabela22567891011121314[[#This Row],[SKU]],Tabela24[#All],13,0)</f>
        <v>3.4829999999999997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4</v>
      </c>
      <c r="E77" s="2">
        <f>Tabela22567891011121314[[#This Row],[PRODUZIDAS]]*VLOOKUP(Tabela22567891011121314[[#This Row],[SKU]],Tabela24[#All],13,0)</f>
        <v>4.6439999999999992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23</v>
      </c>
      <c r="E116" s="2">
        <f>Tabela22567891011121314[[#This Row],[PRODUZIDAS]]*VLOOKUP(Tabela22567891011121314[[#This Row],[SKU]],Tabela24[#All],13,0)</f>
        <v>26.661599999999996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>
        <v>7</v>
      </c>
      <c r="E118" s="2">
        <f>Tabela22567891011121314[[#This Row],[PRODUZIDAS]]*VLOOKUP(Tabela22567891011121314[[#This Row],[SKU]],Tabela24[#All],13,0)</f>
        <v>8.1143999999999981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>
        <v>11</v>
      </c>
      <c r="E128" s="2">
        <f>Tabela22567891011121314[[#This Row],[PRODUZIDAS]]*VLOOKUP(Tabela22567891011121314[[#This Row],[SKU]],Tabela24[#All],13,0)</f>
        <v>12.754499999999997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124</v>
      </c>
      <c r="E152" s="2">
        <f>Tabela22567891011121314[[#This Row],[PRODUZIDAS]]*VLOOKUP(Tabela22567891011121314[[#This Row],[SKU]],Tabela24[#All],13,0)</f>
        <v>143.80457142857142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14</v>
      </c>
      <c r="E192" s="2">
        <f>Tabela22567891011121314[[#This Row],[PRODUZIDAS]]*VLOOKUP(Tabela22567891011121314[[#This Row],[SKU]],Tabela24[#All],13,0)</f>
        <v>16.228799999999996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47</v>
      </c>
      <c r="E200" s="2">
        <f>Tabela22567891011121314[[#This Row],[PRODUZIDAS]]*VLOOKUP(Tabela22567891011121314[[#This Row],[SKU]],Tabela24[#All],13,0)</f>
        <v>54.482399999999991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Tabela22567891011121314[[#This Row],[PRODUZIDAS]]*VLOOKUP(Tabela22567891011121314[[#This Row],[SKU]],Tabela24[#All],13,0)</f>
        <v>6.956999999999999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5</v>
      </c>
      <c r="E225" s="2">
        <f>Tabela22567891011121314[[#This Row],[PRODUZIDAS]]*VLOOKUP(Tabela22567891011121314[[#This Row],[SKU]],Tabela24[#All],13,0)</f>
        <v>5.798571428571428</v>
      </c>
    </row>
    <row r="226" spans="2:5" x14ac:dyDescent="0.25">
      <c r="B226" s="3" t="s">
        <v>442</v>
      </c>
      <c r="C226" s="3" t="s">
        <v>443</v>
      </c>
      <c r="D226" s="1">
        <v>37</v>
      </c>
      <c r="E226" s="2">
        <f>Tabela22567891011121314[[#This Row],[PRODUZIDAS]]*VLOOKUP(Tabela22567891011121314[[#This Row],[SKU]],Tabela24[#All],13,0)</f>
        <v>42.90942857142857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50</v>
      </c>
      <c r="E557" s="2">
        <f>Tabela22567891011121314[[#This Row],[PRODUZIDAS]]*VLOOKUP(Tabela22567891011121314[[#This Row],[SKU]],Tabela24[#All],13,0)</f>
        <v>57.959999999999987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>
        <v>2</v>
      </c>
      <c r="E564" s="2">
        <f>Tabela22567891011121314[[#This Row],[PRODUZIDAS]]*VLOOKUP(Tabela22567891011121314[[#This Row],[SKU]],Tabela24[#All],13,0)</f>
        <v>2.3183999999999996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1</v>
      </c>
      <c r="E627" s="2">
        <f>Tabela22567891011121314[[#This Row],[PRODUZIDAS]]*VLOOKUP(Tabela22567891011121314[[#This Row],[SKU]],Tabela24[#All],13,0)</f>
        <v>1.1591999999999998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8</v>
      </c>
      <c r="E632" s="2">
        <f>Tabela22567891011121314[[#This Row],[PRODUZIDAS]]*VLOOKUP(Tabela22567891011121314[[#This Row],[SKU]],Tabela24[#All],13,0)</f>
        <v>9.2735999999999983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7</v>
      </c>
      <c r="E638" s="2">
        <f>Tabela22567891011121314[[#This Row],[PRODUZIDAS]]*VLOOKUP(Tabela22567891011121314[[#This Row],[SKU]],Tabela24[#All],13,0)</f>
        <v>8.1164999999999985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21</v>
      </c>
      <c r="E656" s="2">
        <f>Tabela22567891011121314[[#This Row],[PRODUZIDAS]]*VLOOKUP(Tabela22567891011121314[[#This Row],[SKU]],Tabela24[#All],13,0)</f>
        <v>24.353999999999999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abSelected="1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226.0979858419127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Tabela2256789101112131415[[#This Row],[PRODUZIDAS]]*VLOOKUP(Tabela2256789101112131415[[#This Row],[SKU]],Tabela24[#All],14,0)</f>
        <v>5.4492753623188408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10</v>
      </c>
      <c r="E21" s="2">
        <f>Tabela2256789101112131415[[#This Row],[PRODUZIDAS]]*VLOOKUP(Tabela2256789101112131415[[#This Row],[SKU]],Tabela24[#All],14,0)</f>
        <v>2.7246376811594204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20</v>
      </c>
      <c r="E24" s="2">
        <f>Tabela2256789101112131415[[#This Row],[PRODUZIDAS]]*VLOOKUP(Tabela2256789101112131415[[#This Row],[SKU]],Tabela24[#All],14,0)</f>
        <v>5.1506849315068495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210</v>
      </c>
      <c r="E26" s="2">
        <f>Tabela2256789101112131415[[#This Row],[PRODUZIDAS]]*VLOOKUP(Tabela2256789101112131415[[#This Row],[SKU]],Tabela24[#All],14,0)</f>
        <v>54.082191780821915</v>
      </c>
    </row>
    <row r="27" spans="2:5" x14ac:dyDescent="0.25">
      <c r="B27" s="3" t="s">
        <v>44</v>
      </c>
      <c r="C27" s="3" t="s">
        <v>45</v>
      </c>
      <c r="D27" s="1">
        <v>10</v>
      </c>
      <c r="E27" s="2">
        <f>Tabela2256789101112131415[[#This Row],[PRODUZIDAS]]*VLOOKUP(Tabela2256789101112131415[[#This Row],[SKU]],Tabela24[#All],14,0)</f>
        <v>2.5753424657534247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13</v>
      </c>
      <c r="E30" s="2">
        <f>Tabela2256789101112131415[[#This Row],[PRODUZIDAS]]*VLOOKUP(Tabela2256789101112131415[[#This Row],[SKU]],Tabela24[#All],14,0)</f>
        <v>3.3479452054794518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40</v>
      </c>
      <c r="E33" s="2">
        <f>Tabela2256789101112131415[[#This Row],[PRODUZIDAS]]*VLOOKUP(Tabela2256789101112131415[[#This Row],[SKU]],Tabela24[#All],14,0)</f>
        <v>10.301369863013699</v>
      </c>
    </row>
    <row r="34" spans="2:5" x14ac:dyDescent="0.25">
      <c r="B34" s="3" t="s">
        <v>58</v>
      </c>
      <c r="C34" s="3" t="s">
        <v>59</v>
      </c>
      <c r="D34" s="1">
        <v>80</v>
      </c>
      <c r="E34" s="2">
        <f>Tabela2256789101112131415[[#This Row],[PRODUZIDAS]]*VLOOKUP(Tabela2256789101112131415[[#This Row],[SKU]],Tabela24[#All],14,0)</f>
        <v>20.602739726027398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>
        <v>1</v>
      </c>
      <c r="E44" s="2">
        <f>Tabela2256789101112131415[[#This Row],[PRODUZIDAS]]*VLOOKUP(Tabela2256789101112131415[[#This Row],[SKU]],Tabela24[#All],14,0)</f>
        <v>0.25753424657534246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>
        <v>2</v>
      </c>
      <c r="E48" s="2">
        <f>Tabela2256789101112131415[[#This Row],[PRODUZIDAS]]*VLOOKUP(Tabela2256789101112131415[[#This Row],[SKU]],Tabela24[#All],14,0)</f>
        <v>0.51506849315068493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>
        <v>20</v>
      </c>
      <c r="E53" s="2">
        <f>Tabela2256789101112131415[[#This Row],[PRODUZIDAS]]*VLOOKUP(Tabela2256789101112131415[[#This Row],[SKU]],Tabela24[#All],14,0)</f>
        <v>5.1506849315068495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80</v>
      </c>
      <c r="E58" s="2">
        <f>Tabela2256789101112131415[[#This Row],[PRODUZIDAS]]*VLOOKUP(Tabela2256789101112131415[[#This Row],[SKU]],Tabela24[#All],14,0)</f>
        <v>20.602739726027398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3</v>
      </c>
      <c r="E69" s="2">
        <f>Tabela2256789101112131415[[#This Row],[PRODUZIDAS]]*VLOOKUP(Tabela2256789101112131415[[#This Row],[SKU]],Tabela24[#All],14,0)</f>
        <v>0.77400000000000002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4</v>
      </c>
      <c r="E77" s="2">
        <f>Tabela2256789101112131415[[#This Row],[PRODUZIDAS]]*VLOOKUP(Tabela2256789101112131415[[#This Row],[SKU]],Tabela24[#All],14,0)</f>
        <v>1.032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23</v>
      </c>
      <c r="E116" s="2">
        <f>Tabela2256789101112131415[[#This Row],[PRODUZIDAS]]*VLOOKUP(Tabela2256789101112131415[[#This Row],[SKU]],Tabela24[#All],14,0)</f>
        <v>5.9248000000000003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>
        <v>7</v>
      </c>
      <c r="E118" s="2">
        <f>Tabela2256789101112131415[[#This Row],[PRODUZIDAS]]*VLOOKUP(Tabela2256789101112131415[[#This Row],[SKU]],Tabela24[#All],14,0)</f>
        <v>1.8031999999999999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>
        <v>11</v>
      </c>
      <c r="E128" s="2">
        <f>Tabela2256789101112131415[[#This Row],[PRODUZIDAS]]*VLOOKUP(Tabela2256789101112131415[[#This Row],[SKU]],Tabela24[#All],14,0)</f>
        <v>2.8343333333333334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124</v>
      </c>
      <c r="E152" s="2">
        <f>Tabela2256789101112131415[[#This Row],[PRODUZIDAS]]*VLOOKUP(Tabela2256789101112131415[[#This Row],[SKU]],Tabela24[#All],14,0)</f>
        <v>31.956571428571429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14</v>
      </c>
      <c r="E192" s="2">
        <f>Tabela2256789101112131415[[#This Row],[PRODUZIDAS]]*VLOOKUP(Tabela2256789101112131415[[#This Row],[SKU]],Tabela24[#All],14,0)</f>
        <v>3.6063999999999998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47</v>
      </c>
      <c r="E200" s="2">
        <f>Tabela2256789101112131415[[#This Row],[PRODUZIDAS]]*VLOOKUP(Tabela2256789101112131415[[#This Row],[SKU]],Tabela24[#All],14,0)</f>
        <v>12.107200000000001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Tabela2256789101112131415[[#This Row],[PRODUZIDAS]]*VLOOKUP(Tabela2256789101112131415[[#This Row],[SKU]],Tabela24[#All],14,0)</f>
        <v>1.5459999999999998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5</v>
      </c>
      <c r="E225" s="2">
        <f>Tabela2256789101112131415[[#This Row],[PRODUZIDAS]]*VLOOKUP(Tabela2256789101112131415[[#This Row],[SKU]],Tabela24[#All],14,0)</f>
        <v>1.2885714285714287</v>
      </c>
    </row>
    <row r="226" spans="2:5" x14ac:dyDescent="0.25">
      <c r="B226" s="3" t="s">
        <v>442</v>
      </c>
      <c r="C226" s="3" t="s">
        <v>443</v>
      </c>
      <c r="D226" s="1">
        <v>37</v>
      </c>
      <c r="E226" s="2">
        <f>Tabela2256789101112131415[[#This Row],[PRODUZIDAS]]*VLOOKUP(Tabela2256789101112131415[[#This Row],[SKU]],Tabela24[#All],14,0)</f>
        <v>9.5354285714285716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50</v>
      </c>
      <c r="E557" s="2">
        <f>Tabela2256789101112131415[[#This Row],[PRODUZIDAS]]*VLOOKUP(Tabela2256789101112131415[[#This Row],[SKU]],Tabela24[#All],14,0)</f>
        <v>12.879999999999999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>
        <v>2</v>
      </c>
      <c r="E564" s="2">
        <f>Tabela2256789101112131415[[#This Row],[PRODUZIDAS]]*VLOOKUP(Tabela2256789101112131415[[#This Row],[SKU]],Tabela24[#All],14,0)</f>
        <v>0.51519999999999999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1</v>
      </c>
      <c r="E627" s="2">
        <f>Tabela2256789101112131415[[#This Row],[PRODUZIDAS]]*VLOOKUP(Tabela2256789101112131415[[#This Row],[SKU]],Tabela24[#All],14,0)</f>
        <v>0.2576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8</v>
      </c>
      <c r="E632" s="2">
        <f>Tabela2256789101112131415[[#This Row],[PRODUZIDAS]]*VLOOKUP(Tabela2256789101112131415[[#This Row],[SKU]],Tabela24[#All],14,0)</f>
        <v>2.0608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7</v>
      </c>
      <c r="E638" s="2">
        <f>Tabela2256789101112131415[[#This Row],[PRODUZIDAS]]*VLOOKUP(Tabela2256789101112131415[[#This Row],[SKU]],Tabela24[#All],14,0)</f>
        <v>1.8036666666666665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21</v>
      </c>
      <c r="E656" s="2">
        <f>Tabela2256789101112131415[[#This Row],[PRODUZIDAS]]*VLOOKUP(Tabela2256789101112131415[[#This Row],[SKU]],Tabela24[#All],14,0)</f>
        <v>5.4119999999999999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2025-03-11T18:54:38Z</dcterms:modified>
</cp:coreProperties>
</file>