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4-2025\"/>
    </mc:Choice>
  </mc:AlternateContent>
  <xr:revisionPtr revIDLastSave="0" documentId="13_ncr:1_{B6D51811-6FEE-4DA7-9412-29DD5DEF982A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<sst xmlns="http://schemas.openxmlformats.org/spreadsheetml/2006/main" count="26032" uniqueCount="1899">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</sst>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45758</v>
      </c>
      <c r="C2" s="31"/>
      <c r="D2" s="33">
        <f>SUM(Tabela15[VALOR])</f>
        <v>5447.4391302272634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407.19617338061983</v>
      </c>
      <c r="D7" s="26"/>
      <c r="E7" s="26">
        <f>Tabela15[[#This Row],[VALOR]]-Tabela15[[#This Row],[Custo Setor]]</f>
        <v>407.19617338061983</v>
      </c>
    </row>
    <row r="8" spans="2:5" x14ac:dyDescent="0.25">
      <c r="B8" t="s">
        <v>1883</v>
      </c>
      <c r="C8" s="21">
        <f t="array" ref="C8">'2 - CORTE VOIL'!G4</f>
        <v>95.290093416149048</v>
      </c>
      <c r="D8" s="26"/>
      <c r="E8" s="26">
        <f>Tabela15[[#This Row],[VALOR]]-Tabela15[[#This Row],[Custo Setor]]</f>
        <v>95.290093416149048</v>
      </c>
    </row>
    <row r="9" spans="2:5" x14ac:dyDescent="0.25">
      <c r="B9" t="s">
        <v>1885</v>
      </c>
      <c r="C9" s="21">
        <f t="array" ref="C9">'3 - BAINHA CONTINUA'!G4</f>
        <v>33.252296000000001</v>
      </c>
      <c r="D9" s="26"/>
      <c r="E9" s="26">
        <f>Tabela15[[#This Row],[VALOR]]-Tabela15[[#This Row],[Custo Setor]]</f>
        <v>33.252296000000001</v>
      </c>
    </row>
    <row r="10" spans="2:5" x14ac:dyDescent="0.25">
      <c r="B10" t="s">
        <v>1884</v>
      </c>
      <c r="C10" s="21">
        <f t="array" ref="C10">'4 - BARRADO'!G4</f>
        <v>835.51324761904766</v>
      </c>
      <c r="D10" s="26"/>
      <c r="E10" s="26">
        <f>Tabela15[[#This Row],[VALOR]]-Tabela15[[#This Row],[Custo Setor]]</f>
        <v>835.51324761904766</v>
      </c>
    </row>
    <row r="11" spans="2:5" x14ac:dyDescent="0.25">
      <c r="B11" t="s">
        <v>1886</v>
      </c>
      <c r="C11" s="21">
        <f t="array" ref="C11">'5 - EMENDA'!G4</f>
        <v>110.68840579710145</v>
      </c>
      <c r="D11" s="26"/>
      <c r="E11" s="26">
        <f>Tabela15[[#This Row],[VALOR]]-Tabela15[[#This Row],[Custo Setor]]</f>
        <v>110.68840579710145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409.09315259740259</v>
      </c>
      <c r="D13" s="26"/>
      <c r="E13" s="26">
        <f>Tabela15[[#This Row],[VALOR]]-Tabela15[[#This Row],[Custo Setor]]</f>
        <v>409.09315259740259</v>
      </c>
    </row>
    <row r="14" spans="2:5" x14ac:dyDescent="0.25">
      <c r="B14" t="s">
        <v>1889</v>
      </c>
      <c r="C14" s="21">
        <f>'8 - ACABAMENTO'!G4</f>
        <v>733.8633928571428</v>
      </c>
      <c r="D14" s="26"/>
      <c r="E14" s="26">
        <f>Tabela15[[#This Row],[VALOR]]-Tabela15[[#This Row],[Custo Setor]]</f>
        <v>733.8633928571428</v>
      </c>
    </row>
    <row r="15" spans="2:5" x14ac:dyDescent="0.25">
      <c r="B15" t="s">
        <v>1890</v>
      </c>
      <c r="C15" s="21">
        <f t="array" ref="C15">'9 - FURO'!G4</f>
        <v>452.37031079582522</v>
      </c>
      <c r="D15" s="26"/>
      <c r="E15" s="26">
        <f>Tabela15[[#This Row],[VALOR]]-Tabela15[[#This Row],[Custo Setor]]</f>
        <v>452.37031079582522</v>
      </c>
    </row>
    <row r="16" spans="2:5" x14ac:dyDescent="0.25">
      <c r="B16" t="s">
        <v>1891</v>
      </c>
      <c r="C16" s="21">
        <f t="array" ref="C16">'10 - ILHOS'!G4</f>
        <v>1035.9603238095237</v>
      </c>
      <c r="D16" s="26"/>
      <c r="E16" s="26">
        <f>Tabela15[[#This Row],[VALOR]]-Tabela15[[#This Row],[Custo Setor]]</f>
        <v>1035.9603238095237</v>
      </c>
    </row>
    <row r="17" spans="2:5" x14ac:dyDescent="0.25">
      <c r="B17" t="s">
        <v>1892</v>
      </c>
      <c r="C17" s="21">
        <f t="array" ref="C17">'11 - DOBRA'!G4</f>
        <v>1091.5281459627329</v>
      </c>
      <c r="D17" s="26"/>
      <c r="E17" s="26">
        <f>Tabela15[[#This Row],[VALOR]]-Tabela15[[#This Row],[Custo Setor]]</f>
        <v>1091.5281459627329</v>
      </c>
    </row>
    <row r="18" spans="2:5" x14ac:dyDescent="0.25">
      <c r="B18" t="s">
        <v>1893</v>
      </c>
      <c r="C18" s="21">
        <f t="array" ref="C18">'12 - EMBALAGEM'!G4</f>
        <v>242.68358799171841</v>
      </c>
      <c r="D18" s="26"/>
      <c r="E18" s="26">
        <f>Tabela15[[#This Row],[VALOR]]-Tabela15[[#This Row],[Custo Setor]]</f>
        <v>242.68358799171841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5447.4391302272634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252" workbookViewId="0">
      <selection activeCell="D261" sqref="D261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407.19617338061983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>
        <v>40</v>
      </c>
      <c r="E6" s="2">
        <f>Tabela2[[#This Row],[PRODUZIDAS]]*VLOOKUP(Tabela2[[#This Row],[SKU]],Tabela24[#All],3,0)</f>
        <v>13.623188405797102</v>
      </c>
    </row>
    <row r="7" spans="2:9" x14ac:dyDescent="0.25">
      <c r="B7" s="3" t="s">
        <v>4</v>
      </c>
      <c r="C7" s="3" t="s">
        <v>5</v>
      </c>
      <c r="D7" s="1">
        <v>30</v>
      </c>
      <c r="E7" s="2">
        <f>Tabela2[[#This Row],[PRODUZIDAS]]*VLOOKUP(Tabela2[[#This Row],[SKU]],Tabela24[#All],3,0)</f>
        <v>10.217391304347826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>
        <v>30</v>
      </c>
      <c r="E9" s="2">
        <f>Tabela2[[#This Row],[PRODUZIDAS]]*VLOOKUP(Tabela2[[#This Row],[SKU]],Tabela24[#All],3,0)</f>
        <v>10.217391304347826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>
        <v>400</v>
      </c>
      <c r="E24" s="2">
        <f>Tabela2[[#This Row],[PRODUZIDAS]]*VLOOKUP(Tabela2[[#This Row],[SKU]],Tabela24[#All],3,0)</f>
        <v>103.01369863013699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>
        <v>400</v>
      </c>
      <c r="E26" s="2">
        <f>Tabela2[[#This Row],[PRODUZIDAS]]*VLOOKUP(Tabela2[[#This Row],[SKU]],Tabela24[#All],3,0)</f>
        <v>103.01369863013699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>
        <v>500</v>
      </c>
      <c r="E33" s="2">
        <f>Tabela2[[#This Row],[PRODUZIDAS]]*VLOOKUP(Tabela2[[#This Row],[SKU]],Tabela24[#All],3,0)</f>
        <v>128.76712328767124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>
        <v>3</v>
      </c>
      <c r="E260" s="2">
        <f>Tabela2[[#This Row],[PRODUZIDAS]]*VLOOKUP(Tabela2[[#This Row],[SKU]],Tabela24[#All],3,0)</f>
        <v>1.1600999999999999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>
        <v>1</v>
      </c>
      <c r="E295" s="2">
        <f>Tabela2[[#This Row],[PRODUZIDAS]]*VLOOKUP(Tabela2[[#This Row],[SKU]],Tabela24[#All],3,0)</f>
        <v>0.81818181818181801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>
        <v>3</v>
      </c>
      <c r="E319" s="2">
        <f>Tabela2[[#This Row],[PRODUZIDAS]]*VLOOKUP(Tabela2[[#This Row],[SKU]],Tabela24[#All],3,0)</f>
        <v>3.7840000000000003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>
        <v>1</v>
      </c>
      <c r="E773" s="2">
        <f>Tabela2[[#This Row],[PRODUZIDAS]]*VLOOKUP(Tabela2[[#This Row],[SKU]],Tabela24[#All],3,0)</f>
        <v>0.95899999999999985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>
        <v>30</v>
      </c>
      <c r="E915" s="2">
        <f>Tabela2[[#This Row],[PRODUZIDAS]]*VLOOKUP(Tabela2[[#This Row],[SKU]],Tabela24[#All],3,0)</f>
        <v>31.622399999999999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233" workbookViewId="0">
      <selection activeCell="D239" sqref="D23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95.290093416149048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>
        <v>8</v>
      </c>
      <c r="E108" s="2">
        <f>Tabela225[[#This Row],[PRODUZIDAS]]*VLOOKUP(Tabela225[[#This Row],[SKU]],Tabela24[#All],4,0)</f>
        <v>4.32768</v>
      </c>
    </row>
    <row r="109" spans="2:5" x14ac:dyDescent="0.25">
      <c r="B109" s="3" t="s">
        <v>208</v>
      </c>
      <c r="C109" s="3" t="s">
        <v>209</v>
      </c>
      <c r="D109" s="1">
        <v>1</v>
      </c>
      <c r="E109" s="2">
        <f>Tabela225[[#This Row],[PRODUZIDAS]]*VLOOKUP(Tabela225[[#This Row],[SKU]],Tabela24[#All],4,0)</f>
        <v>0.54096</v>
      </c>
    </row>
    <row r="110" spans="2:5" x14ac:dyDescent="0.25">
      <c r="B110" s="3" t="s">
        <v>210</v>
      </c>
      <c r="C110" s="3" t="s">
        <v>211</v>
      </c>
      <c r="D110" s="1">
        <v>1.5</v>
      </c>
      <c r="E110" s="2">
        <f>Tabela225[[#This Row],[PRODUZIDAS]]*VLOOKUP(Tabela225[[#This Row],[SKU]],Tabela24[#All],4,0)</f>
        <v>0.81143999999999994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>
        <v>4</v>
      </c>
      <c r="E114" s="2">
        <f>Tabela225[[#This Row],[PRODUZIDAS]]*VLOOKUP(Tabela225[[#This Row],[SKU]],Tabela24[#All],4,0)</f>
        <v>2.16384</v>
      </c>
    </row>
    <row r="115" spans="2:5" x14ac:dyDescent="0.25">
      <c r="B115" s="3" t="s">
        <v>220</v>
      </c>
      <c r="C115" s="3" t="s">
        <v>221</v>
      </c>
      <c r="D115" s="1">
        <v>1</v>
      </c>
      <c r="E115" s="2">
        <f>Tabela225[[#This Row],[PRODUZIDAS]]*VLOOKUP(Tabela225[[#This Row],[SKU]],Tabela24[#All],4,0)</f>
        <v>0.54096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>
        <v>1</v>
      </c>
      <c r="E117" s="2">
        <f>Tabela225[[#This Row],[PRODUZIDAS]]*VLOOKUP(Tabela225[[#This Row],[SKU]],Tabela24[#All],4,0)</f>
        <v>0.54096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>
        <v>1</v>
      </c>
      <c r="E146" s="2">
        <f>Tabela225[[#This Row],[PRODUZIDAS]]*VLOOKUP(Tabela225[[#This Row],[SKU]],Tabela24[#All],4,0)</f>
        <v>1.4818571428571428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>
        <v>8</v>
      </c>
      <c r="E192" s="2">
        <f>Tabela225[[#This Row],[PRODUZIDAS]]*VLOOKUP(Tabela225[[#This Row],[SKU]],Tabela24[#All],4,0)</f>
        <v>4.32768</v>
      </c>
    </row>
    <row r="193" spans="2:5" x14ac:dyDescent="0.25">
      <c r="B193" s="3" t="s">
        <v>376</v>
      </c>
      <c r="C193" s="3" t="s">
        <v>377</v>
      </c>
      <c r="D193" s="1">
        <v>4.5</v>
      </c>
      <c r="E193" s="2">
        <f>Tabela225[[#This Row],[PRODUZIDAS]]*VLOOKUP(Tabela225[[#This Row],[SKU]],Tabela24[#All],4,0)</f>
        <v>2.43432</v>
      </c>
    </row>
    <row r="194" spans="2:5" x14ac:dyDescent="0.25">
      <c r="B194" s="3" t="s">
        <v>378</v>
      </c>
      <c r="C194" s="3" t="s">
        <v>379</v>
      </c>
      <c r="D194" s="1">
        <v>5</v>
      </c>
      <c r="E194" s="2">
        <f>Tabela225[[#This Row],[PRODUZIDAS]]*VLOOKUP(Tabela225[[#This Row],[SKU]],Tabela24[#All],4,0)</f>
        <v>2.7048000000000001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>
        <v>1.5</v>
      </c>
      <c r="E197" s="2">
        <f>Tabela225[[#This Row],[PRODUZIDAS]]*VLOOKUP(Tabela225[[#This Row],[SKU]],Tabela24[#All],4,0)</f>
        <v>0.81143999999999994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>
        <v>1</v>
      </c>
      <c r="E201" s="2">
        <f>Tabela225[[#This Row],[PRODUZIDAS]]*VLOOKUP(Tabela225[[#This Row],[SKU]],Tabela24[#All],4,0)</f>
        <v>0.54096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>
        <v>1</v>
      </c>
      <c r="E203" s="2">
        <f>Tabela225[[#This Row],[PRODUZIDAS]]*VLOOKUP(Tabela225[[#This Row],[SKU]],Tabela24[#All],4,0)</f>
        <v>0.92759999999999987</v>
      </c>
    </row>
    <row r="204" spans="2:5" x14ac:dyDescent="0.25">
      <c r="B204" s="3" t="s">
        <v>398</v>
      </c>
      <c r="C204" s="3" t="s">
        <v>399</v>
      </c>
      <c r="D204" s="1">
        <v>3.5</v>
      </c>
      <c r="E204" s="2">
        <f>Tabela225[[#This Row],[PRODUZIDAS]]*VLOOKUP(Tabela225[[#This Row],[SKU]],Tabela24[#All],4,0)</f>
        <v>3.2465999999999995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>
        <v>71.5</v>
      </c>
      <c r="E207" s="2">
        <f>Tabela225[[#This Row],[PRODUZIDAS]]*VLOOKUP(Tabela225[[#This Row],[SKU]],Tabela24[#All],4,0)</f>
        <v>64.696739130434779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>
        <v>1</v>
      </c>
      <c r="E210" s="2">
        <f>Tabela225[[#This Row],[PRODUZIDAS]]*VLOOKUP(Tabela225[[#This Row],[SKU]],Tabela24[#All],4,0)</f>
        <v>0.92759999999999987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>
        <v>1</v>
      </c>
      <c r="E214" s="2">
        <f>Tabela225[[#This Row],[PRODUZIDAS]]*VLOOKUP(Tabela225[[#This Row],[SKU]],Tabela24[#All],4,0)</f>
        <v>0.92759999999999987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>
        <v>1</v>
      </c>
      <c r="E218" s="2">
        <f>Tabela225[[#This Row],[PRODUZIDAS]]*VLOOKUP(Tabela225[[#This Row],[SKU]],Tabela24[#All],4,0)</f>
        <v>0.92759999999999987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>
        <v>1</v>
      </c>
      <c r="E223" s="2">
        <f>Tabela225[[#This Row],[PRODUZIDAS]]*VLOOKUP(Tabela225[[#This Row],[SKU]],Tabela24[#All],4,0)</f>
        <v>0.92759999999999987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>
        <v>1</v>
      </c>
      <c r="E238" s="2">
        <f>Tabela225[[#This Row],[PRODUZIDAS]]*VLOOKUP(Tabela225[[#This Row],[SKU]],Tabela24[#All],4,0)</f>
        <v>1.4818571428571428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00" workbookViewId="0">
      <selection activeCell="D112" sqref="D112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33.252296000000001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>
        <v>72.72</v>
      </c>
      <c r="E111" s="2">
        <f>Tabela2256[[#This Row],[PRODUZIDAS]]*VLOOKUP(Tabela2256[[#This Row],[SKU]],Tabela24[#All],5,0)</f>
        <v>9.3663360000000004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>
        <v>185.45</v>
      </c>
      <c r="E116" s="2">
        <f>Tabela2256[[#This Row],[PRODUZIDAS]]*VLOOKUP(Tabela2256[[#This Row],[SKU]],Tabela24[#All],5,0)</f>
        <v>23.885959999999997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03" workbookViewId="0">
      <selection activeCell="D129" sqref="D1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835.51324761904766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>
        <v>40</v>
      </c>
      <c r="E108" s="2">
        <f>Tabela22567[[#This Row],[PRODUZIDAS]]*VLOOKUP(Tabela22567[[#This Row],[SKU]],Tabela24[#All],6,0)</f>
        <v>46.367999999999995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>
        <v>30</v>
      </c>
      <c r="E110" s="2">
        <f>Tabela22567[[#This Row],[PRODUZIDAS]]*VLOOKUP(Tabela22567[[#This Row],[SKU]],Tabela24[#All],6,0)</f>
        <v>34.775999999999996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>
        <v>53.5</v>
      </c>
      <c r="E114" s="2">
        <f>Tabela22567[[#This Row],[PRODUZIDAS]]*VLOOKUP(Tabela22567[[#This Row],[SKU]],Tabela24[#All],6,0)</f>
        <v>62.017199999999988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>
        <v>10</v>
      </c>
      <c r="E120" s="2">
        <f>Tabela22567[[#This Row],[PRODUZIDAS]]*VLOOKUP(Tabela22567[[#This Row],[SKU]],Tabela24[#All],6,0)</f>
        <v>12.883333333333333</v>
      </c>
    </row>
    <row r="121" spans="2:5" x14ac:dyDescent="0.25">
      <c r="B121" s="3" t="s">
        <v>232</v>
      </c>
      <c r="C121" s="3" t="s">
        <v>233</v>
      </c>
      <c r="D121" s="1">
        <v>41.5</v>
      </c>
      <c r="E121" s="2">
        <f>Tabela22567[[#This Row],[PRODUZIDAS]]*VLOOKUP(Tabela22567[[#This Row],[SKU]],Tabela24[#All],6,0)</f>
        <v>53.465833333333336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>
        <v>10</v>
      </c>
      <c r="E128" s="2">
        <f>Tabela22567[[#This Row],[PRODUZIDAS]]*VLOOKUP(Tabela22567[[#This Row],[SKU]],Tabela24[#All],6,0)</f>
        <v>12.883333333333333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15</v>
      </c>
      <c r="E192" s="2">
        <f>Tabela22567[[#This Row],[PRODUZIDAS]]*VLOOKUP(Tabela22567[[#This Row],[SKU]],Tabela24[#All],6,0)</f>
        <v>17.387999999999998</v>
      </c>
    </row>
    <row r="193" spans="2:5" x14ac:dyDescent="0.25">
      <c r="B193" s="3" t="s">
        <v>376</v>
      </c>
      <c r="C193" s="3" t="s">
        <v>377</v>
      </c>
      <c r="D193" s="1">
        <v>69.5</v>
      </c>
      <c r="E193" s="2">
        <f>Tabela22567[[#This Row],[PRODUZIDAS]]*VLOOKUP(Tabela22567[[#This Row],[SKU]],Tabela24[#All],6,0)</f>
        <v>80.564399999999992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>
        <v>69.5</v>
      </c>
      <c r="E200" s="2">
        <f>Tabela22567[[#This Row],[PRODUZIDAS]]*VLOOKUP(Tabela22567[[#This Row],[SKU]],Tabela24[#All],6,0)</f>
        <v>80.564399999999992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>
        <v>70</v>
      </c>
      <c r="E203" s="2">
        <f>Tabela22567[[#This Row],[PRODUZIDAS]]*VLOOKUP(Tabela22567[[#This Row],[SKU]],Tabela24[#All],6,0)</f>
        <v>90.183333333333337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>
        <v>72</v>
      </c>
      <c r="E206" s="2">
        <f>Tabela22567[[#This Row],[PRODUZIDAS]]*VLOOKUP(Tabela22567[[#This Row],[SKU]],Tabela24[#All],6,0)</f>
        <v>92.76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>
        <v>192</v>
      </c>
      <c r="E225" s="2">
        <f>Tabela22567[[#This Row],[PRODUZIDAS]]*VLOOKUP(Tabela22567[[#This Row],[SKU]],Tabela24[#All],6,0)</f>
        <v>247.40571428571431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>
        <v>3</v>
      </c>
      <c r="E260" s="2">
        <f>Tabela22567[[#This Row],[PRODUZIDAS]]*VLOOKUP(Tabela22567[[#This Row],[SKU]],Tabela24[#All],6,0)</f>
        <v>4.2537000000000003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topLeftCell="A97" workbookViewId="0">
      <selection activeCell="D7" sqref="D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110.68840579710145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>
        <v>35</v>
      </c>
      <c r="E6" s="2">
        <f>Tabela225678[[#This Row],[PRODUZIDAS]]*VLOOKUP(Tabela225678[[#This Row],[SKU]],Tabela24[#All],7,0)</f>
        <v>59.60144927536232</v>
      </c>
    </row>
    <row r="7" spans="2:9" x14ac:dyDescent="0.25">
      <c r="B7" s="3" t="s">
        <v>4</v>
      </c>
      <c r="C7" s="3" t="s">
        <v>5</v>
      </c>
      <c r="D7" s="1">
        <v>30</v>
      </c>
      <c r="E7" s="2">
        <f>Tabela225678[[#This Row],[PRODUZIDAS]]*VLOOKUP(Tabela225678[[#This Row],[SKU]],Tabela24[#All],7,0)</f>
        <v>51.086956521739133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20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409.09315259740259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>
        <v>8</v>
      </c>
      <c r="E110" s="2">
        <f>Tabela225678910[[#This Row],[PRODUZIDAS]]*VLOOKUP(Tabela225678910[[#This Row],[SKU]],Tabela24[#All],9,0)</f>
        <v>5.1520000000000001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>
        <v>50</v>
      </c>
      <c r="E120" s="2">
        <f>Tabela225678910[[#This Row],[PRODUZIDAS]]*VLOOKUP(Tabela225678910[[#This Row],[SKU]],Tabela24[#All],9,0)</f>
        <v>48.3125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>
        <v>12.5</v>
      </c>
      <c r="E128" s="2">
        <f>Tabela225678910[[#This Row],[PRODUZIDAS]]*VLOOKUP(Tabela225678910[[#This Row],[SKU]],Tabela24[#All],9,0)</f>
        <v>12.078125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>
        <v>6.5</v>
      </c>
      <c r="E132" s="2">
        <f>Tabela225678910[[#This Row],[PRODUZIDAS]]*VLOOKUP(Tabela225678910[[#This Row],[SKU]],Tabela24[#All],9,0)</f>
        <v>6.2806249999999997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>
        <v>301</v>
      </c>
      <c r="E200" s="2">
        <f>Tabela225678910[[#This Row],[PRODUZIDAS]]*VLOOKUP(Tabela225678910[[#This Row],[SKU]],Tabela24[#All],9,0)</f>
        <v>193.84399999999999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>
        <v>60</v>
      </c>
      <c r="E206" s="2">
        <f>Tabela225678910[[#This Row],[PRODUZIDAS]]*VLOOKUP(Tabela225678910[[#This Row],[SKU]],Tabela24[#All],9,0)</f>
        <v>57.974999999999994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>
        <v>50</v>
      </c>
      <c r="E225" s="2">
        <f>Tabela225678910[[#This Row],[PRODUZIDAS]]*VLOOKUP(Tabela225678910[[#This Row],[SKU]],Tabela24[#All],9,0)</f>
        <v>51.542857142857144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>
        <v>4</v>
      </c>
      <c r="E511" s="2">
        <f>Tabela225678910[[#This Row],[PRODUZIDAS]]*VLOOKUP(Tabela225678910[[#This Row],[SKU]],Tabela24[#All],9,0)</f>
        <v>2.4659999999999993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>
        <v>3</v>
      </c>
      <c r="E538" s="2">
        <f>Tabela225678910[[#This Row],[PRODUZIDAS]]*VLOOKUP(Tabela225678910[[#This Row],[SKU]],Tabela24[#All],9,0)</f>
        <v>2.4545454545454541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>
        <v>30</v>
      </c>
      <c r="E642" s="2">
        <f>Tabela225678910[[#This Row],[PRODUZIDAS]]*VLOOKUP(Tabela225678910[[#This Row],[SKU]],Tabela24[#All],9,0)</f>
        <v>28.987499999999997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3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733.8633928571428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>
        <v>54.5</v>
      </c>
      <c r="E108" s="2">
        <f>Tabela22567891011[[#This Row],[PRODUZIDAS]]*VLOOKUP(Tabela22567891011[[#This Row],[SKU]],Tabela24[#All],10,0)</f>
        <v>35.097999999999999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>
        <v>132</v>
      </c>
      <c r="E110" s="2">
        <f>Tabela22567891011[[#This Row],[PRODUZIDAS]]*VLOOKUP(Tabela22567891011[[#This Row],[SKU]],Tabela24[#All],10,0)</f>
        <v>85.007999999999996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>
        <v>185</v>
      </c>
      <c r="E120" s="2">
        <f>Tabela22567891011[[#This Row],[PRODUZIDAS]]*VLOOKUP(Tabela22567891011[[#This Row],[SKU]],Tabela24[#All],10,0)</f>
        <v>166.83916666666664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>
        <v>14</v>
      </c>
      <c r="E146" s="2">
        <f>Tabela22567891011[[#This Row],[PRODUZIDAS]]*VLOOKUP(Tabela22567891011[[#This Row],[SKU]],Tabela24[#All],10,0)</f>
        <v>16.236000000000001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>
        <v>288</v>
      </c>
      <c r="E200" s="2">
        <f>Tabela22567891011[[#This Row],[PRODUZIDAS]]*VLOOKUP(Tabela22567891011[[#This Row],[SKU]],Tabela24[#All],10,0)</f>
        <v>185.47200000000001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>
        <v>29.5</v>
      </c>
      <c r="E206" s="2">
        <f>Tabela22567891011[[#This Row],[PRODUZIDAS]]*VLOOKUP(Tabela22567891011[[#This Row],[SKU]],Tabela24[#All],10,0)</f>
        <v>26.604083333333328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133.5</v>
      </c>
      <c r="E231" s="2">
        <f>Tabela22567891011[[#This Row],[PRODUZIDAS]]*VLOOKUP(Tabela22567891011[[#This Row],[SKU]],Tabela24[#All],10,0)</f>
        <v>154.82185714285714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>
        <v>55</v>
      </c>
      <c r="E656" s="2">
        <f>Tabela22567891011[[#This Row],[PRODUZIDAS]]*VLOOKUP(Tabela22567891011[[#This Row],[SKU]],Tabela24[#All],10,0)</f>
        <v>63.784285714285716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9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452.37031079582522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>
        <v>50</v>
      </c>
      <c r="E30" s="2">
        <f>Tabela2256789101112[[#This Row],[PRODUZIDAS]]*VLOOKUP(Tabela2256789101112[[#This Row],[SKU]],Tabela24[#All],11,0)</f>
        <v>38.630136986301359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>
        <v>152.5</v>
      </c>
      <c r="E110" s="2">
        <f>Tabela2256789101112[[#This Row],[PRODUZIDAS]]*VLOOKUP(Tabela2256789101112[[#This Row],[SKU]],Tabela24[#All],11,0)</f>
        <v>100.1742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>
        <v>125</v>
      </c>
      <c r="E120" s="2">
        <f>Tabela2256789101112[[#This Row],[PRODUZIDAS]]*VLOOKUP(Tabela2256789101112[[#This Row],[SKU]],Tabela24[#All],11,0)</f>
        <v>88.572916666666657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>
        <v>10</v>
      </c>
      <c r="E146" s="2">
        <f>Tabela2256789101112[[#This Row],[PRODUZIDAS]]*VLOOKUP(Tabela2256789101112[[#This Row],[SKU]],Tabela24[#All],11,0)</f>
        <v>7.7314285714285713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>
        <v>287.5</v>
      </c>
      <c r="E200" s="2">
        <f>Tabela2256789101112[[#This Row],[PRODUZIDAS]]*VLOOKUP(Tabela2256789101112[[#This Row],[SKU]],Tabela24[#All],11,0)</f>
        <v>188.85300000000001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>
        <v>24</v>
      </c>
      <c r="E225" s="2">
        <f>Tabela2256789101112[[#This Row],[PRODUZIDAS]]*VLOOKUP(Tabela2256789101112[[#This Row],[SKU]],Tabela24[#All],11,0)</f>
        <v>18.555428571428571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>
        <v>15</v>
      </c>
      <c r="E629" s="2">
        <f>Tabela2256789101112[[#This Row],[PRODUZIDAS]]*VLOOKUP(Tabela2256789101112[[#This Row],[SKU]],Tabela24[#All],11,0)</f>
        <v>9.8532000000000011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1035.9603238095237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>
        <v>107</v>
      </c>
      <c r="E110" s="2">
        <f>Tabela225678910111213[[#This Row],[PRODUZIDAS]]*VLOOKUP(Tabela225678910111213[[#This Row],[SKU]],Tabela24[#All],12,0)</f>
        <v>117.14359999999998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>
        <v>162.5</v>
      </c>
      <c r="E114" s="2">
        <f>Tabela225678910111213[[#This Row],[PRODUZIDAS]]*VLOOKUP(Tabela225678910111213[[#This Row],[SKU]],Tabela24[#All],12,0)</f>
        <v>177.90499999999997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>
        <v>51.5</v>
      </c>
      <c r="E116" s="2">
        <f>Tabela225678910111213[[#This Row],[PRODUZIDAS]]*VLOOKUP(Tabela225678910111213[[#This Row],[SKU]],Tabela24[#All],12,0)</f>
        <v>56.38219999999999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>
        <v>151.5</v>
      </c>
      <c r="E126" s="2">
        <f>Tabela225678910111213[[#This Row],[PRODUZIDAS]]*VLOOKUP(Tabela225678910111213[[#This Row],[SKU]],Tabela24[#All],12,0)</f>
        <v>136.62774999999996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>
        <v>7.5</v>
      </c>
      <c r="E150" s="2">
        <f>Tabela225678910111213[[#This Row],[PRODUZIDAS]]*VLOOKUP(Tabela225678910111213[[#This Row],[SKU]],Tabela24[#All],12,0)</f>
        <v>8.2146428571428558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>
        <v>6</v>
      </c>
      <c r="E174" s="2">
        <f>Tabela225678910111213[[#This Row],[PRODUZIDAS]]*VLOOKUP(Tabela225678910111213[[#This Row],[SKU]],Tabela24[#All],12,0)</f>
        <v>6.5717142857142852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>
        <v>155.5</v>
      </c>
      <c r="E193" s="2">
        <f>Tabela225678910111213[[#This Row],[PRODUZIDAS]]*VLOOKUP(Tabela225678910111213[[#This Row],[SKU]],Tabela24[#All],12,0)</f>
        <v>170.24139999999997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>
        <v>252</v>
      </c>
      <c r="E200" s="2">
        <f>Tabela225678910111213[[#This Row],[PRODUZIDAS]]*VLOOKUP(Tabela225678910111213[[#This Row],[SKU]],Tabela24[#All],12,0)</f>
        <v>275.88959999999992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>
        <v>9.5</v>
      </c>
      <c r="E203" s="2">
        <f>Tabela225678910111213[[#This Row],[PRODUZIDAS]]*VLOOKUP(Tabela225678910111213[[#This Row],[SKU]],Tabela24[#All],12,0)</f>
        <v>8.5674166666666647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>
        <v>2</v>
      </c>
      <c r="E345" s="2">
        <f>Tabela225678910111213[[#This Row],[PRODUZIDAS]]*VLOOKUP(Tabela225678910111213[[#This Row],[SKU]],Tabela24[#All],12,0)</f>
        <v>1.7809999999999997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>
        <v>70</v>
      </c>
      <c r="E629" s="2">
        <f>Tabela225678910111213[[#This Row],[PRODUZIDAS]]*VLOOKUP(Tabela225678910111213[[#This Row],[SKU]],Tabela24[#All],12,0)</f>
        <v>76.635999999999981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1091.5281459627329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>
        <v>14</v>
      </c>
      <c r="E18" s="2">
        <f>Tabela22567891011121314[[#This Row],[PRODUZIDAS]]*VLOOKUP(Tabela22567891011121314[[#This Row],[SKU]],Tabela24[#All],13,0)</f>
        <v>17.165217391304349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>
        <v>23</v>
      </c>
      <c r="E114" s="2">
        <f>Tabela22567891011121314[[#This Row],[PRODUZIDAS]]*VLOOKUP(Tabela22567891011121314[[#This Row],[SKU]],Tabela24[#All],13,0)</f>
        <v>26.661599999999996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>
        <v>89</v>
      </c>
      <c r="E126" s="2">
        <f>Tabela22567891011121314[[#This Row],[PRODUZIDAS]]*VLOOKUP(Tabela22567891011121314[[#This Row],[SKU]],Tabela24[#All],13,0)</f>
        <v>103.19549999999998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26</v>
      </c>
      <c r="E144" s="2">
        <f>Tabela22567891011121314[[#This Row],[PRODUZIDAS]]*VLOOKUP(Tabela22567891011121314[[#This Row],[SKU]],Tabela24[#All],13,0)</f>
        <v>30.152571428571427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>
        <v>32</v>
      </c>
      <c r="E149" s="2">
        <f>Tabela22567891011121314[[#This Row],[PRODUZIDAS]]*VLOOKUP(Tabela22567891011121314[[#This Row],[SKU]],Tabela24[#All],13,0)</f>
        <v>37.110857142857142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>
        <v>8</v>
      </c>
      <c r="E154" s="2">
        <f>Tabela22567891011121314[[#This Row],[PRODUZIDAS]]*VLOOKUP(Tabela22567891011121314[[#This Row],[SKU]],Tabela24[#All],13,0)</f>
        <v>9.2777142857142856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>
        <v>153</v>
      </c>
      <c r="E193" s="2">
        <f>Tabela22567891011121314[[#This Row],[PRODUZIDAS]]*VLOOKUP(Tabela22567891011121314[[#This Row],[SKU]],Tabela24[#All],13,0)</f>
        <v>177.35759999999996</v>
      </c>
    </row>
    <row r="194" spans="2:5" x14ac:dyDescent="0.25">
      <c r="B194" s="3" t="s">
        <v>378</v>
      </c>
      <c r="C194" s="3" t="s">
        <v>379</v>
      </c>
      <c r="D194" s="1">
        <v>40</v>
      </c>
      <c r="E194" s="2">
        <f>Tabela22567891011121314[[#This Row],[PRODUZIDAS]]*VLOOKUP(Tabela22567891011121314[[#This Row],[SKU]],Tabela24[#All],13,0)</f>
        <v>46.367999999999995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>
        <v>122</v>
      </c>
      <c r="E200" s="2">
        <f>Tabela22567891011121314[[#This Row],[PRODUZIDAS]]*VLOOKUP(Tabela22567891011121314[[#This Row],[SKU]],Tabela24[#All],13,0)</f>
        <v>141.42239999999998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16</v>
      </c>
      <c r="E203" s="2">
        <f>Tabela22567891011121314[[#This Row],[PRODUZIDAS]]*VLOOKUP(Tabela22567891011121314[[#This Row],[SKU]],Tabela24[#All],13,0)</f>
        <v>18.551999999999996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>
        <v>5</v>
      </c>
      <c r="E230" s="2">
        <f>Tabela22567891011121314[[#This Row],[PRODUZIDAS]]*VLOOKUP(Tabela22567891011121314[[#This Row],[SKU]],Tabela24[#All],13,0)</f>
        <v>5.798571428571428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>
        <v>2</v>
      </c>
      <c r="E345" s="2">
        <f>Tabela22567891011121314[[#This Row],[PRODUZIDAS]]*VLOOKUP(Tabela22567891011121314[[#This Row],[SKU]],Tabela24[#All],13,0)</f>
        <v>1.9179999999999997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>
        <v>87</v>
      </c>
      <c r="E569" s="2">
        <f>Tabela22567891011121314[[#This Row],[PRODUZIDAS]]*VLOOKUP(Tabela22567891011121314[[#This Row],[SKU]],Tabela24[#All],13,0)</f>
        <v>100.87649999999998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>
        <v>17</v>
      </c>
      <c r="E581" s="2">
        <f>Tabela22567891011121314[[#This Row],[PRODUZIDAS]]*VLOOKUP(Tabela22567891011121314[[#This Row],[SKU]],Tabela24[#All],13,0)</f>
        <v>19.711499999999997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>
        <v>67</v>
      </c>
      <c r="E629" s="2">
        <f>Tabela22567891011121314[[#This Row],[PRODUZIDAS]]*VLOOKUP(Tabela22567891011121314[[#This Row],[SKU]],Tabela24[#All],13,0)</f>
        <v>77.666399999999982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>
        <v>6</v>
      </c>
      <c r="E640" s="2">
        <f>Tabela22567891011121314[[#This Row],[PRODUZIDAS]]*VLOOKUP(Tabela22567891011121314[[#This Row],[SKU]],Tabela24[#All],13,0)</f>
        <v>6.956999999999999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>
        <v>50</v>
      </c>
      <c r="E646" s="2">
        <f>Tabela22567891011121314[[#This Row],[PRODUZIDAS]]*VLOOKUP(Tabela22567891011121314[[#This Row],[SKU]],Tabela24[#All],13,0)</f>
        <v>57.974999999999987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>
        <v>50</v>
      </c>
      <c r="E649" s="2">
        <f>Tabela22567891011121314[[#This Row],[PRODUZIDAS]]*VLOOKUP(Tabela22567891011121314[[#This Row],[SKU]],Tabela24[#All],13,0)</f>
        <v>57.974999999999987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>
        <v>20</v>
      </c>
      <c r="E652" s="2">
        <f>Tabela22567891011121314[[#This Row],[PRODUZIDAS]]*VLOOKUP(Tabela22567891011121314[[#This Row],[SKU]],Tabela24[#All],13,0)</f>
        <v>23.189999999999994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>
        <v>50</v>
      </c>
      <c r="E654" s="2">
        <f>Tabela22567891011121314[[#This Row],[PRODUZIDAS]]*VLOOKUP(Tabela22567891011121314[[#This Row],[SKU]],Tabela24[#All],13,0)</f>
        <v>57.974999999999987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>
        <v>14</v>
      </c>
      <c r="E665" s="2">
        <f>Tabela22567891011121314[[#This Row],[PRODUZIDAS]]*VLOOKUP(Tabela22567891011121314[[#This Row],[SKU]],Tabela24[#All],13,0)</f>
        <v>16.236000000000001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>
        <v>50</v>
      </c>
      <c r="E685" s="2">
        <f>Tabela22567891011121314[[#This Row],[PRODUZIDAS]]*VLOOKUP(Tabela22567891011121314[[#This Row],[SKU]],Tabela24[#All],13,0)</f>
        <v>57.985714285714288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242.68358799171841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>
        <v>14</v>
      </c>
      <c r="E18" s="2">
        <f>Tabela2256789101112131415[[#This Row],[PRODUZIDAS]]*VLOOKUP(Tabela2256789101112131415[[#This Row],[SKU]],Tabela24[#All],14,0)</f>
        <v>3.8144927536231883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>
        <v>23</v>
      </c>
      <c r="E114" s="2">
        <f>Tabela2256789101112131415[[#This Row],[PRODUZIDAS]]*VLOOKUP(Tabela2256789101112131415[[#This Row],[SKU]],Tabela24[#All],14,0)</f>
        <v>5.9248000000000003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>
        <v>89</v>
      </c>
      <c r="E126" s="2">
        <f>Tabela2256789101112131415[[#This Row],[PRODUZIDAS]]*VLOOKUP(Tabela2256789101112131415[[#This Row],[SKU]],Tabela24[#All],14,0)</f>
        <v>22.932333333333332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26</v>
      </c>
      <c r="E144" s="2">
        <f>Tabela2256789101112131415[[#This Row],[PRODUZIDAS]]*VLOOKUP(Tabela2256789101112131415[[#This Row],[SKU]],Tabela24[#All],14,0)</f>
        <v>6.7005714285714291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>
        <v>32</v>
      </c>
      <c r="E149" s="2">
        <f>Tabela2256789101112131415[[#This Row],[PRODUZIDAS]]*VLOOKUP(Tabela2256789101112131415[[#This Row],[SKU]],Tabela24[#All],14,0)</f>
        <v>8.2468571428571433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>
        <v>8</v>
      </c>
      <c r="E154" s="2">
        <f>Tabela2256789101112131415[[#This Row],[PRODUZIDAS]]*VLOOKUP(Tabela2256789101112131415[[#This Row],[SKU]],Tabela24[#All],14,0)</f>
        <v>2.0617142857142858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>
        <v>153</v>
      </c>
      <c r="E193" s="2">
        <f>Tabela2256789101112131415[[#This Row],[PRODUZIDAS]]*VLOOKUP(Tabela2256789101112131415[[#This Row],[SKU]],Tabela24[#All],14,0)</f>
        <v>39.412799999999997</v>
      </c>
    </row>
    <row r="194" spans="2:5" x14ac:dyDescent="0.25">
      <c r="B194" s="3" t="s">
        <v>378</v>
      </c>
      <c r="C194" s="3" t="s">
        <v>379</v>
      </c>
      <c r="D194" s="1">
        <v>40</v>
      </c>
      <c r="E194" s="2">
        <f>Tabela2256789101112131415[[#This Row],[PRODUZIDAS]]*VLOOKUP(Tabela2256789101112131415[[#This Row],[SKU]],Tabela24[#All],14,0)</f>
        <v>10.304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>
        <v>122</v>
      </c>
      <c r="E200" s="2">
        <f>Tabela2256789101112131415[[#This Row],[PRODUZIDAS]]*VLOOKUP(Tabela2256789101112131415[[#This Row],[SKU]],Tabela24[#All],14,0)</f>
        <v>31.427199999999999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16</v>
      </c>
      <c r="E203" s="2">
        <f>Tabela2256789101112131415[[#This Row],[PRODUZIDAS]]*VLOOKUP(Tabela2256789101112131415[[#This Row],[SKU]],Tabela24[#All],14,0)</f>
        <v>4.1226666666666665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>
        <v>5</v>
      </c>
      <c r="E230" s="2">
        <f>Tabela2256789101112131415[[#This Row],[PRODUZIDAS]]*VLOOKUP(Tabela2256789101112131415[[#This Row],[SKU]],Tabela24[#All],14,0)</f>
        <v>1.2885714285714287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>
        <v>2</v>
      </c>
      <c r="E345" s="2">
        <f>Tabela2256789101112131415[[#This Row],[PRODUZIDAS]]*VLOOKUP(Tabela2256789101112131415[[#This Row],[SKU]],Tabela24[#All],14,0)</f>
        <v>0.54799999999999993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>
        <v>87</v>
      </c>
      <c r="E569" s="2">
        <f>Tabela2256789101112131415[[#This Row],[PRODUZIDAS]]*VLOOKUP(Tabela2256789101112131415[[#This Row],[SKU]],Tabela24[#All],14,0)</f>
        <v>22.416999999999998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>
        <v>17</v>
      </c>
      <c r="E581" s="2">
        <f>Tabela2256789101112131415[[#This Row],[PRODUZIDAS]]*VLOOKUP(Tabela2256789101112131415[[#This Row],[SKU]],Tabela24[#All],14,0)</f>
        <v>4.3803333333333327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>
        <v>67</v>
      </c>
      <c r="E629" s="2">
        <f>Tabela2256789101112131415[[#This Row],[PRODUZIDAS]]*VLOOKUP(Tabela2256789101112131415[[#This Row],[SKU]],Tabela24[#All],14,0)</f>
        <v>17.2592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>
        <v>6</v>
      </c>
      <c r="E640" s="2">
        <f>Tabela2256789101112131415[[#This Row],[PRODUZIDAS]]*VLOOKUP(Tabela2256789101112131415[[#This Row],[SKU]],Tabela24[#All],14,0)</f>
        <v>1.5459999999999998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>
        <v>50</v>
      </c>
      <c r="E646" s="2">
        <f>Tabela2256789101112131415[[#This Row],[PRODUZIDAS]]*VLOOKUP(Tabela2256789101112131415[[#This Row],[SKU]],Tabela24[#All],14,0)</f>
        <v>12.883333333333333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>
        <v>50</v>
      </c>
      <c r="E649" s="2">
        <f>Tabela2256789101112131415[[#This Row],[PRODUZIDAS]]*VLOOKUP(Tabela2256789101112131415[[#This Row],[SKU]],Tabela24[#All],14,0)</f>
        <v>12.883333333333333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>
        <v>20</v>
      </c>
      <c r="E652" s="2">
        <f>Tabela2256789101112131415[[#This Row],[PRODUZIDAS]]*VLOOKUP(Tabela2256789101112131415[[#This Row],[SKU]],Tabela24[#All],14,0)</f>
        <v>5.1533333333333333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>
        <v>50</v>
      </c>
      <c r="E654" s="2">
        <f>Tabela2256789101112131415[[#This Row],[PRODUZIDAS]]*VLOOKUP(Tabela2256789101112131415[[#This Row],[SKU]],Tabela24[#All],14,0)</f>
        <v>12.883333333333333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>
        <v>14</v>
      </c>
      <c r="E665" s="2">
        <f>Tabela2256789101112131415[[#This Row],[PRODUZIDAS]]*VLOOKUP(Tabela2256789101112131415[[#This Row],[SKU]],Tabela24[#All],14,0)</f>
        <v>3.6080000000000001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>
        <v>50</v>
      </c>
      <c r="E685" s="2">
        <f>Tabela2256789101112131415[[#This Row],[PRODUZIDAS]]*VLOOKUP(Tabela2256789101112131415[[#This Row],[SKU]],Tabela24[#All],14,0)</f>
        <v>12.885714285714286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2025-05-05T11:04:12Z</dcterms:modified>
</cp:coreProperties>
</file>