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79AEB8F5-51D5-4A21-AFD9-7B90605302F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<sst xmlns="http://schemas.openxmlformats.org/spreadsheetml/2006/main" count="26032" uniqueCount="1899">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</sst>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alignment horizontal="center" vertical="bottom" textRotation="0" wrapText="0" indent="0" justifyLastLine="0" shrinkToFit="0" readingOrder="0"/>
    </dxf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0"/>
    <tableColumn id="4" xr3:uid="{1F29BDFB-873B-CF42-AD92-0DB0B26880A7}" name="VALOR AGREGADO" dataDxfId="19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8" dataDxfId="16" headerRowBorderDxfId="17">
  <autoFilter ref="B2:P926" xr:uid="{127C81FF-E0BE-D54E-B785-0FCD18C638F7}"/>
  <tableColumns count="15">
    <tableColumn id="1" xr3:uid="{E24C1616-0CA9-9A47-8D7C-E797D6BA93E9}" name="SKU" dataDxfId="15"/>
    <tableColumn id="2" xr3:uid="{1A0E6A99-2E94-8442-8979-A25705D390EB}" name="DESCRIÇÃO" dataDxfId="14"/>
    <tableColumn id="17" xr3:uid="{F036B5D1-33D5-4748-A2F8-1B2F7244DCE7}" name="CORTE" dataDxfId="13" dataCellStyle="Moeda"/>
    <tableColumn id="19" xr3:uid="{18C5F512-17BC-A947-8E26-C09224B9570A}" name="CORTE VOIL (PIQUE+RASG)" dataDxfId="12" dataCellStyle="Moeda"/>
    <tableColumn id="20" xr3:uid="{399ABA11-B8D3-1942-BED9-77C06A1F346C}" name="BAINHA CONTINUA" dataDxfId="11" dataCellStyle="Moeda"/>
    <tableColumn id="21" xr3:uid="{5F4052BD-FB71-1A43-84C1-F2AAF7CCCB1D}" name="BARRADO" dataDxfId="10" dataCellStyle="Moeda"/>
    <tableColumn id="22" xr3:uid="{7CE309F9-9E7B-3142-8BFC-87D135676B8E}" name="EMENDA" dataDxfId="9" dataCellStyle="Moeda"/>
    <tableColumn id="23" xr3:uid="{32A5E250-63C2-4A44-85E7-BA8EA9B3E725}" name="OVERLOQUE" dataDxfId="8" dataCellStyle="Moeda"/>
    <tableColumn id="24" xr3:uid="{C380F133-7F19-5840-91E4-5588C8FA4177}" name="PALETEIRA" dataDxfId="7" dataCellStyle="Moeda"/>
    <tableColumn id="25" xr3:uid="{447DA143-4296-5946-9E70-DE2E705E5C9D}" name="ACABAMENTO" dataDxfId="6" dataCellStyle="Moeda"/>
    <tableColumn id="26" xr3:uid="{02C7F74D-0646-A54C-9BDF-5CC1D94B75D0}" name="FURO" dataDxfId="5" dataCellStyle="Moeda"/>
    <tableColumn id="27" xr3:uid="{174AC415-42EF-054E-BCF7-29BF87B4D60D}" name="ILHOS" dataDxfId="4" dataCellStyle="Moeda"/>
    <tableColumn id="28" xr3:uid="{23FF64C3-5087-AF4A-9C67-63ED767E89FC}" name="DOBRA" dataDxfId="3" dataCellStyle="Moeda"/>
    <tableColumn id="29" xr3:uid="{22600695-D8C7-3540-B7C4-EC184B8CABD6}" name="EMBALAGEM" dataDxfId="2" dataCellStyle="Moeda"/>
    <tableColumn id="15" xr3:uid="{B143F25B-0528-E24F-9431-B50CC7E4C75C}" name="TOTAL" dataDxfId="1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45771</v>
      </c>
      <c r="C2" s="31"/>
      <c r="D2" s="33">
        <f>SUM(Tabela15[VALOR])</f>
        <v>4782.2520541480781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200.99407969173174</v>
      </c>
      <c r="D7" s="26"/>
      <c r="E7" s="26">
        <f>Tabela15[[#This Row],[VALOR]]-Tabela15[[#This Row],[Custo Setor]]</f>
        <v>200.99407969173174</v>
      </c>
    </row>
    <row r="8" spans="2:5" x14ac:dyDescent="0.25">
      <c r="B8" t="s">
        <v>1883</v>
      </c>
      <c r="C8" s="21">
        <f t="array" ref="C8">'2 - CORTE VOIL'!G4</f>
        <v>463.47014571428571</v>
      </c>
      <c r="D8" s="26"/>
      <c r="E8" s="26">
        <f>Tabela15[[#This Row],[VALOR]]-Tabela15[[#This Row],[Custo Setor]]</f>
        <v>463.47014571428571</v>
      </c>
    </row>
    <row r="9" spans="2:5" x14ac:dyDescent="0.25">
      <c r="B9" t="s">
        <v>1885</v>
      </c>
      <c r="C9" s="21">
        <f t="array" ref="C9">'3 - BAINHA CONTINUA'!G4</f>
        <v>42.27749</v>
      </c>
      <c r="D9" s="26"/>
      <c r="E9" s="26">
        <f>Tabela15[[#This Row],[VALOR]]-Tabela15[[#This Row],[Custo Setor]]</f>
        <v>42.27749</v>
      </c>
    </row>
    <row r="10" spans="2:5" x14ac:dyDescent="0.25">
      <c r="B10" t="s">
        <v>1884</v>
      </c>
      <c r="C10" s="21">
        <f t="array" ref="C10">'4 - BARRADO'!G4</f>
        <v>485.00360303030305</v>
      </c>
      <c r="D10" s="26"/>
      <c r="E10" s="26">
        <f>Tabela15[[#This Row],[VALOR]]-Tabela15[[#This Row],[Custo Setor]]</f>
        <v>485.00360303030305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14.189999999999998</v>
      </c>
      <c r="D12" s="26"/>
      <c r="E12" s="26">
        <f>Tabela15[[#This Row],[VALOR]]-Tabela15[[#This Row],[Custo Setor]]</f>
        <v>14.189999999999998</v>
      </c>
    </row>
    <row r="13" spans="2:5" x14ac:dyDescent="0.25">
      <c r="B13" t="s">
        <v>1888</v>
      </c>
      <c r="C13" s="21">
        <f t="array" ref="C13">'7 - PALETEIRA'!G4</f>
        <v>705.31209212348097</v>
      </c>
      <c r="D13" s="26"/>
      <c r="E13" s="26">
        <f>Tabela15[[#This Row],[VALOR]]-Tabela15[[#This Row],[Custo Setor]]</f>
        <v>705.31209212348097</v>
      </c>
    </row>
    <row r="14" spans="2:5" x14ac:dyDescent="0.25">
      <c r="B14" t="s">
        <v>1889</v>
      </c>
      <c r="C14" s="21">
        <f>'8 - ACABAMENTO'!G4</f>
        <v>467.31770901613766</v>
      </c>
      <c r="D14" s="26"/>
      <c r="E14" s="26">
        <f>Tabela15[[#This Row],[VALOR]]-Tabela15[[#This Row],[Custo Setor]]</f>
        <v>467.31770901613766</v>
      </c>
    </row>
    <row r="15" spans="2:5" x14ac:dyDescent="0.25">
      <c r="B15" t="s">
        <v>1890</v>
      </c>
      <c r="C15" s="21">
        <f t="array" ref="C15">'9 - FURO'!G4</f>
        <v>456.12843658838869</v>
      </c>
      <c r="D15" s="26"/>
      <c r="E15" s="26">
        <f>Tabela15[[#This Row],[VALOR]]-Tabela15[[#This Row],[Custo Setor]]</f>
        <v>456.12843658838869</v>
      </c>
    </row>
    <row r="16" spans="2:5" x14ac:dyDescent="0.25">
      <c r="B16" t="s">
        <v>1891</v>
      </c>
      <c r="C16" s="21">
        <f t="array" ref="C16">'10 - ILHOS'!G4</f>
        <v>998.10748011030012</v>
      </c>
      <c r="D16" s="26"/>
      <c r="E16" s="26">
        <f>Tabela15[[#This Row],[VALOR]]-Tabela15[[#This Row],[Custo Setor]]</f>
        <v>998.10748011030012</v>
      </c>
    </row>
    <row r="17" spans="2:5" x14ac:dyDescent="0.25">
      <c r="B17" t="s">
        <v>1892</v>
      </c>
      <c r="C17" s="21">
        <f t="array" ref="C17">'11 - DOBRA'!G4</f>
        <v>776.82356007827775</v>
      </c>
      <c r="D17" s="26"/>
      <c r="E17" s="26">
        <f>Tabela15[[#This Row],[VALOR]]-Tabela15[[#This Row],[Custo Setor]]</f>
        <v>776.82356007827775</v>
      </c>
    </row>
    <row r="18" spans="2:5" x14ac:dyDescent="0.25">
      <c r="B18" t="s">
        <v>1893</v>
      </c>
      <c r="C18" s="21">
        <f t="array" ref="C18">'12 - EMBALAGEM'!G4</f>
        <v>172.62745779517286</v>
      </c>
      <c r="D18" s="26"/>
      <c r="E18" s="26">
        <f>Tabela15[[#This Row],[VALOR]]-Tabela15[[#This Row],[Custo Setor]]</f>
        <v>172.62745779517286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4782.2520541480781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13" workbookViewId="0">
      <selection activeCell="D330" sqref="D33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200.99407969173174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>
        <v>10</v>
      </c>
      <c r="E11" s="2">
        <f>Tabela2[[#This Row],[PRODUZIDAS]]*VLOOKUP(Tabela2[[#This Row],[SKU]],Tabela24[#All],3,0)</f>
        <v>4.7681159420289854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20</v>
      </c>
      <c r="E22" s="2">
        <f>Tabela2[[#This Row],[PRODUZIDAS]]*VLOOKUP(Tabela2[[#This Row],[SKU]],Tabela24[#All],3,0)</f>
        <v>9.5362318840579707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>
        <v>5</v>
      </c>
      <c r="E25" s="2">
        <f>Tabela2[[#This Row],[PRODUZIDAS]]*VLOOKUP(Tabela2[[#This Row],[SKU]],Tabela24[#All],3,0)</f>
        <v>1.2876712328767124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41</v>
      </c>
      <c r="E27" s="2">
        <f>Tabela2[[#This Row],[PRODUZIDAS]]*VLOOKUP(Tabela2[[#This Row],[SKU]],Tabela24[#All],3,0)</f>
        <v>10.55890410958904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16</v>
      </c>
      <c r="E38" s="2">
        <f>Tabela2[[#This Row],[PRODUZIDAS]]*VLOOKUP(Tabela2[[#This Row],[SKU]],Tabela24[#All],3,0)</f>
        <v>4.3265753424657527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Tabela2[[#This Row],[PRODUZIDAS]]*VLOOKUP(Tabela2[[#This Row],[SKU]],Tabela24[#All],3,0)</f>
        <v>8.1123287671232855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5</v>
      </c>
      <c r="E54" s="2">
        <f>Tabela2[[#This Row],[PRODUZIDAS]]*VLOOKUP(Tabela2[[#This Row],[SKU]],Tabela24[#All],3,0)</f>
        <v>1.3520547945205477</v>
      </c>
    </row>
    <row r="55" spans="2:5" x14ac:dyDescent="0.25">
      <c r="B55" s="3" t="s">
        <v>100</v>
      </c>
      <c r="C55" s="3" t="s">
        <v>101</v>
      </c>
      <c r="D55" s="1">
        <v>5</v>
      </c>
      <c r="E55" s="2">
        <f>Tabela2[[#This Row],[PRODUZIDAS]]*VLOOKUP(Tabela2[[#This Row],[SKU]],Tabela24[#All],3,0)</f>
        <v>1.3520547945205477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10</v>
      </c>
      <c r="E61" s="2">
        <f>Tabela2[[#This Row],[PRODUZIDAS]]*VLOOKUP(Tabela2[[#This Row],[SKU]],Tabela24[#All],3,0)</f>
        <v>2.7041095890410953</v>
      </c>
    </row>
    <row r="62" spans="2:5" x14ac:dyDescent="0.25">
      <c r="B62" s="3" t="s">
        <v>114</v>
      </c>
      <c r="C62" s="3" t="s">
        <v>115</v>
      </c>
      <c r="D62" s="1">
        <v>6</v>
      </c>
      <c r="E62" s="2">
        <f>Tabela2[[#This Row],[PRODUZIDAS]]*VLOOKUP(Tabela2[[#This Row],[SKU]],Tabela24[#All],3,0)</f>
        <v>1.6224657534246574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20</v>
      </c>
      <c r="E66" s="2">
        <f>Tabela2[[#This Row],[PRODUZIDAS]]*VLOOKUP(Tabela2[[#This Row],[SKU]],Tabela24[#All],3,0)</f>
        <v>5.4179999999999993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Tabela2[[#This Row],[PRODUZIDAS]]*VLOOKUP(Tabela2[[#This Row],[SKU]],Tabela24[#All],3,0)</f>
        <v>5.4179999999999993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20</v>
      </c>
      <c r="E71" s="2">
        <f>Tabela2[[#This Row],[PRODUZIDAS]]*VLOOKUP(Tabela2[[#This Row],[SKU]],Tabela24[#All],3,0)</f>
        <v>5.4179999999999993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>
        <v>10</v>
      </c>
      <c r="E82" s="2">
        <f>Tabela2[[#This Row],[PRODUZIDAS]]*VLOOKUP(Tabela2[[#This Row],[SKU]],Tabela24[#All],3,0)</f>
        <v>2.7089999999999996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70</v>
      </c>
      <c r="E200" s="2">
        <f>Tabela2[[#This Row],[PRODUZIDAS]]*VLOOKUP(Tabela2[[#This Row],[SKU]],Tabela24[#All],3,0)</f>
        <v>10.819199999999999</v>
      </c>
    </row>
    <row r="201" spans="2:5" x14ac:dyDescent="0.25">
      <c r="B201" s="3" t="s">
        <v>392</v>
      </c>
      <c r="C201" s="3" t="s">
        <v>393</v>
      </c>
      <c r="D201" s="1">
        <v>8</v>
      </c>
      <c r="E201" s="2">
        <f>Tabela2[[#This Row],[PRODUZIDAS]]*VLOOKUP(Tabela2[[#This Row],[SKU]],Tabela24[#All],3,0)</f>
        <v>1.2364799999999998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>
        <v>10</v>
      </c>
      <c r="E206" s="2">
        <f>Tabela2[[#This Row],[PRODUZIDAS]]*VLOOKUP(Tabela2[[#This Row],[SKU]],Tabela24[#All],3,0)</f>
        <v>3.2208333333333332</v>
      </c>
    </row>
    <row r="207" spans="2:5" x14ac:dyDescent="0.25">
      <c r="B207" s="3" t="s">
        <v>404</v>
      </c>
      <c r="C207" s="3" t="s">
        <v>405</v>
      </c>
      <c r="D207" s="1">
        <v>30</v>
      </c>
      <c r="E207" s="2">
        <f>Tabela2[[#This Row],[PRODUZIDAS]]*VLOOKUP(Tabela2[[#This Row],[SKU]],Tabela24[#All],3,0)</f>
        <v>9.6948160535117065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>
        <v>100</v>
      </c>
      <c r="E211" s="2">
        <f>Tabela2[[#This Row],[PRODUZIDAS]]*VLOOKUP(Tabela2[[#This Row],[SKU]],Tabela24[#All],3,0)</f>
        <v>32.208333333333336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100</v>
      </c>
      <c r="E226" s="2">
        <f>Tabela2[[#This Row],[PRODUZIDAS]]*VLOOKUP(Tabela2[[#This Row],[SKU]],Tabela24[#All],3,0)</f>
        <v>32.214285714285715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>
        <v>51</v>
      </c>
      <c r="E233" s="2">
        <f>Tabela2[[#This Row],[PRODUZIDAS]]*VLOOKUP(Tabela2[[#This Row],[SKU]],Tabela24[#All],3,0)</f>
        <v>16.429285714285715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>
        <v>5</v>
      </c>
      <c r="E321" s="2">
        <f>Tabela2[[#This Row],[PRODUZIDAS]]*VLOOKUP(Tabela2[[#This Row],[SKU]],Tabela24[#All],3,0)</f>
        <v>6.3066666666666666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>
        <v>22</v>
      </c>
      <c r="E329" s="2">
        <f>Tabela2[[#This Row],[PRODUZIDAS]]*VLOOKUP(Tabela2[[#This Row],[SKU]],Tabela24[#All],3,0)</f>
        <v>24.280666666666665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1" workbookViewId="0">
      <selection activeCell="D139" sqref="D13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463.47014571428571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63.5</v>
      </c>
      <c r="E132" s="2">
        <f>Tabela225[[#This Row],[PRODUZIDAS]]*VLOOKUP(Tabela225[[#This Row],[SKU]],Tabela24[#All],4,0)</f>
        <v>58.902599999999993</v>
      </c>
    </row>
    <row r="133" spans="2:5" x14ac:dyDescent="0.25">
      <c r="B133" s="3" t="s">
        <v>256</v>
      </c>
      <c r="C133" s="3" t="s">
        <v>257</v>
      </c>
      <c r="D133" s="1">
        <v>36.5</v>
      </c>
      <c r="E133" s="2">
        <f>Tabela225[[#This Row],[PRODUZIDAS]]*VLOOKUP(Tabela225[[#This Row],[SKU]],Tabela24[#All],4,0)</f>
        <v>33.857399999999998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>
        <v>33.5</v>
      </c>
      <c r="E138" s="2">
        <f>Tabela225[[#This Row],[PRODUZIDAS]]*VLOOKUP(Tabela225[[#This Row],[SKU]],Tabela24[#All],4,0)</f>
        <v>31.074599999999997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>
        <v>43</v>
      </c>
      <c r="E156" s="2">
        <f>Tabela225[[#This Row],[PRODUZIDAS]]*VLOOKUP(Tabela225[[#This Row],[SKU]],Tabela24[#All],4,0)</f>
        <v>63.719857142857137</v>
      </c>
    </row>
    <row r="157" spans="2:5" x14ac:dyDescent="0.25">
      <c r="B157" s="3" t="s">
        <v>304</v>
      </c>
      <c r="C157" s="3" t="s">
        <v>305</v>
      </c>
      <c r="D157" s="1">
        <v>26</v>
      </c>
      <c r="E157" s="2">
        <f>Tabela225[[#This Row],[PRODUZIDAS]]*VLOOKUP(Tabela225[[#This Row],[SKU]],Tabela24[#All],4,0)</f>
        <v>38.528285714285715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>
        <v>48</v>
      </c>
      <c r="E162" s="2">
        <f>Tabela225[[#This Row],[PRODUZIDAS]]*VLOOKUP(Tabela225[[#This Row],[SKU]],Tabela24[#All],4,0)</f>
        <v>71.129142857142853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>
        <v>44.5</v>
      </c>
      <c r="E164" s="2">
        <f>Tabela225[[#This Row],[PRODUZIDAS]]*VLOOKUP(Tabela225[[#This Row],[SKU]],Tabela24[#All],4,0)</f>
        <v>65.942642857142857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>
        <v>29</v>
      </c>
      <c r="E166" s="2">
        <f>Tabela225[[#This Row],[PRODUZIDAS]]*VLOOKUP(Tabela225[[#This Row],[SKU]],Tabela24[#All],4,0)</f>
        <v>42.973857142857142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106</v>
      </c>
      <c r="E201" s="2">
        <f>Tabela225[[#This Row],[PRODUZIDAS]]*VLOOKUP(Tabela225[[#This Row],[SKU]],Tabela24[#All],4,0)</f>
        <v>57.341760000000001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37" workbookViewId="0">
      <selection activeCell="D155" sqref="D15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42.27749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>
        <v>26.66</v>
      </c>
      <c r="E152" s="2">
        <f>Tabela2256[[#This Row],[PRODUZIDAS]]*VLOOKUP(Tabela2256[[#This Row],[SKU]],Tabela24[#All],5,0)</f>
        <v>12.02366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>
        <v>35.409999999999997</v>
      </c>
      <c r="E154" s="2">
        <f>Tabela2256[[#This Row],[PRODUZIDAS]]*VLOOKUP(Tabela2256[[#This Row],[SKU]],Tabela24[#All],5,0)</f>
        <v>15.969909999999999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>
        <v>110.9</v>
      </c>
      <c r="E201" s="2">
        <f>Tabela2256[[#This Row],[PRODUZIDAS]]*VLOOKUP(Tabela2256[[#This Row],[SKU]],Tabela24[#All],5,0)</f>
        <v>14.28392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313" workbookViewId="0">
      <selection activeCell="D322" sqref="D32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485.00360303030305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>
        <v>2</v>
      </c>
      <c r="E109" s="2">
        <f>Tabela22567[[#This Row],[PRODUZIDAS]]*VLOOKUP(Tabela22567[[#This Row],[SKU]],Tabela24[#All],6,0)</f>
        <v>2.3183999999999996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>
        <v>1</v>
      </c>
      <c r="E117" s="2">
        <f>Tabela22567[[#This Row],[PRODUZIDAS]]*VLOOKUP(Tabela22567[[#This Row],[SKU]],Tabela24[#All],6,0)</f>
        <v>1.1591999999999998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7.5</v>
      </c>
      <c r="E122" s="2">
        <f>Tabela22567[[#This Row],[PRODUZIDAS]]*VLOOKUP(Tabela22567[[#This Row],[SKU]],Tabela24[#All],6,0)</f>
        <v>9.6624999999999996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>
        <v>9</v>
      </c>
      <c r="E126" s="2">
        <f>Tabela22567[[#This Row],[PRODUZIDAS]]*VLOOKUP(Tabela22567[[#This Row],[SKU]],Tabela24[#All],6,0)</f>
        <v>11.595000000000001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>
        <v>21</v>
      </c>
      <c r="E131" s="2">
        <f>Tabela22567[[#This Row],[PRODUZIDAS]]*VLOOKUP(Tabela22567[[#This Row],[SKU]],Tabela24[#All],6,0)</f>
        <v>27.055</v>
      </c>
    </row>
    <row r="132" spans="2:5" x14ac:dyDescent="0.25">
      <c r="B132" s="3" t="s">
        <v>254</v>
      </c>
      <c r="C132" s="3" t="s">
        <v>255</v>
      </c>
      <c r="D132" s="1">
        <v>31</v>
      </c>
      <c r="E132" s="2">
        <f>Tabela22567[[#This Row],[PRODUZIDAS]]*VLOOKUP(Tabela22567[[#This Row],[SKU]],Tabela24[#All],6,0)</f>
        <v>39.938333333333333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>
        <v>10</v>
      </c>
      <c r="E134" s="2">
        <f>Tabela22567[[#This Row],[PRODUZIDAS]]*VLOOKUP(Tabela22567[[#This Row],[SKU]],Tabela24[#All],6,0)</f>
        <v>12.883333333333333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>
        <v>15.5</v>
      </c>
      <c r="E156" s="2">
        <f>Tabela22567[[#This Row],[PRODUZIDAS]]*VLOOKUP(Tabela22567[[#This Row],[SKU]],Tabela24[#All],6,0)</f>
        <v>19.972857142857144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>
        <v>45</v>
      </c>
      <c r="E162" s="2">
        <f>Tabela22567[[#This Row],[PRODUZIDAS]]*VLOOKUP(Tabela22567[[#This Row],[SKU]],Tabela24[#All],6,0)</f>
        <v>57.985714285714295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>
        <v>44.5</v>
      </c>
      <c r="E164" s="2">
        <f>Tabela22567[[#This Row],[PRODUZIDAS]]*VLOOKUP(Tabela22567[[#This Row],[SKU]],Tabela24[#All],6,0)</f>
        <v>57.34142857142858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>
        <v>1</v>
      </c>
      <c r="E186" s="2">
        <f>Tabela22567[[#This Row],[PRODUZIDAS]]*VLOOKUP(Tabela22567[[#This Row],[SKU]],Tabela24[#All],6,0)</f>
        <v>1.4179000000000002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23.5</v>
      </c>
      <c r="E194" s="2">
        <f>Tabela22567[[#This Row],[PRODUZIDAS]]*VLOOKUP(Tabela22567[[#This Row],[SKU]],Tabela24[#All],6,0)</f>
        <v>27.241199999999996</v>
      </c>
    </row>
    <row r="195" spans="2:5" x14ac:dyDescent="0.25">
      <c r="B195" s="3" t="s">
        <v>380</v>
      </c>
      <c r="C195" s="3" t="s">
        <v>381</v>
      </c>
      <c r="D195" s="1">
        <v>2.5</v>
      </c>
      <c r="E195" s="2">
        <f>Tabela22567[[#This Row],[PRODUZIDAS]]*VLOOKUP(Tabela22567[[#This Row],[SKU]],Tabela24[#All],6,0)</f>
        <v>2.8979999999999997</v>
      </c>
    </row>
    <row r="196" spans="2:5" x14ac:dyDescent="0.25">
      <c r="B196" s="3" t="s">
        <v>382</v>
      </c>
      <c r="C196" s="3" t="s">
        <v>383</v>
      </c>
      <c r="D196" s="1">
        <v>2</v>
      </c>
      <c r="E196" s="2">
        <f>Tabela22567[[#This Row],[PRODUZIDAS]]*VLOOKUP(Tabela22567[[#This Row],[SKU]],Tabela24[#All],6,0)</f>
        <v>2.3183999999999996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106</v>
      </c>
      <c r="E201" s="2">
        <f>Tabela22567[[#This Row],[PRODUZIDAS]]*VLOOKUP(Tabela22567[[#This Row],[SKU]],Tabela24[#All],6,0)</f>
        <v>122.87519999999998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>
        <v>8</v>
      </c>
      <c r="E204" s="2">
        <f>Tabela22567[[#This Row],[PRODUZIDAS]]*VLOOKUP(Tabela22567[[#This Row],[SKU]],Tabela24[#All],6,0)</f>
        <v>10.306666666666667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>
        <v>3</v>
      </c>
      <c r="E313" s="2">
        <f>Tabela22567[[#This Row],[PRODUZIDAS]]*VLOOKUP(Tabela22567[[#This Row],[SKU]],Tabela24[#All],6,0)</f>
        <v>5.1136363636363633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1</v>
      </c>
      <c r="E317" s="2">
        <f>Tabela22567[[#This Row],[PRODUZIDAS]]*VLOOKUP(Tabela22567[[#This Row],[SKU]],Tabela24[#All],6,0)</f>
        <v>1.970833333333333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9</v>
      </c>
      <c r="E320" s="2">
        <f>Tabela22567[[#This Row],[PRODUZIDAS]]*VLOOKUP(Tabela22567[[#This Row],[SKU]],Tabela24[#All],6,0)</f>
        <v>17.737499999999997</v>
      </c>
    </row>
    <row r="321" spans="2:5" x14ac:dyDescent="0.25">
      <c r="B321" s="3" t="s">
        <v>632</v>
      </c>
      <c r="C321" s="3" t="s">
        <v>633</v>
      </c>
      <c r="D321" s="1">
        <v>16</v>
      </c>
      <c r="E321" s="2">
        <f>Tabela22567[[#This Row],[PRODUZIDAS]]*VLOOKUP(Tabela22567[[#This Row],[SKU]],Tabela24[#All],6,0)</f>
        <v>31.533333333333328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>
        <v>11</v>
      </c>
      <c r="E329" s="2">
        <f>Tabela22567[[#This Row],[PRODUZIDAS]]*VLOOKUP(Tabela22567[[#This Row],[SKU]],Tabela24[#All],6,0)</f>
        <v>21.679166666666664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13" workbookViewId="0">
      <selection activeCell="D330" sqref="D33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14.189999999999998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>
        <v>9</v>
      </c>
      <c r="E320" s="2">
        <f>Tabela2256789[[#This Row],[PRODUZIDAS]]*VLOOKUP(Tabela2256789[[#This Row],[SKU]],Tabela24[#All],8,0)</f>
        <v>4.2569999999999997</v>
      </c>
    </row>
    <row r="321" spans="2:5" x14ac:dyDescent="0.25">
      <c r="B321" s="3" t="s">
        <v>632</v>
      </c>
      <c r="C321" s="3" t="s">
        <v>633</v>
      </c>
      <c r="D321" s="1">
        <v>10</v>
      </c>
      <c r="E321" s="2">
        <f>Tabela2256789[[#This Row],[PRODUZIDAS]]*VLOOKUP(Tabela2256789[[#This Row],[SKU]],Tabela24[#All],8,0)</f>
        <v>4.7299999999999995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>
        <v>11</v>
      </c>
      <c r="E329" s="2">
        <f>Tabela2256789[[#This Row],[PRODUZIDAS]]*VLOOKUP(Tabela2256789[[#This Row],[SKU]],Tabela24[#All],8,0)</f>
        <v>5.2029999999999994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705.31209212348097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10</v>
      </c>
      <c r="E11" s="2">
        <f>Tabela225678910[[#This Row],[PRODUZIDAS]]*VLOOKUP(Tabela225678910[[#This Row],[SKU]],Tabela24[#All],9,0)</f>
        <v>4.0869565217391299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>
        <v>20</v>
      </c>
      <c r="E22" s="2">
        <f>Tabela225678910[[#This Row],[PRODUZIDAS]]*VLOOKUP(Tabela225678910[[#This Row],[SKU]],Tabela24[#All],9,0)</f>
        <v>8.1739130434782599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132.5</v>
      </c>
      <c r="E24" s="2">
        <f>Tabela225678910[[#This Row],[PRODUZIDAS]]*VLOOKUP(Tabela225678910[[#This Row],[SKU]],Tabela24[#All],9,0)</f>
        <v>68.246575342465746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30</v>
      </c>
      <c r="E27" s="2">
        <f>Tabela225678910[[#This Row],[PRODUZIDAS]]*VLOOKUP(Tabela225678910[[#This Row],[SKU]],Tabela24[#All],9,0)</f>
        <v>15.452054794520548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>
        <v>2</v>
      </c>
      <c r="E35" s="2">
        <f>Tabela225678910[[#This Row],[PRODUZIDAS]]*VLOOKUP(Tabela225678910[[#This Row],[SKU]],Tabela24[#All],9,0)</f>
        <v>1.0301369863013699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Tabela225678910[[#This Row],[PRODUZIDAS]]*VLOOKUP(Tabela225678910[[#This Row],[SKU]],Tabela24[#All],9,0)</f>
        <v>13.391780821917809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Tabela225678910[[#This Row],[PRODUZIDAS]]*VLOOKUP(Tabela225678910[[#This Row],[SKU]],Tabela24[#All],9,0)</f>
        <v>20.087671232876716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5</v>
      </c>
      <c r="E54" s="2">
        <f>Tabela225678910[[#This Row],[PRODUZIDAS]]*VLOOKUP(Tabela225678910[[#This Row],[SKU]],Tabela24[#All],9,0)</f>
        <v>3.3479452054794523</v>
      </c>
    </row>
    <row r="55" spans="2:5" x14ac:dyDescent="0.25">
      <c r="B55" s="3" t="s">
        <v>100</v>
      </c>
      <c r="C55" s="3" t="s">
        <v>101</v>
      </c>
      <c r="D55" s="1">
        <v>5</v>
      </c>
      <c r="E55" s="2">
        <f>Tabela225678910[[#This Row],[PRODUZIDAS]]*VLOOKUP(Tabela225678910[[#This Row],[SKU]],Tabela24[#All],9,0)</f>
        <v>3.3479452054794523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>
        <v>10</v>
      </c>
      <c r="E61" s="2">
        <f>Tabela225678910[[#This Row],[PRODUZIDAS]]*VLOOKUP(Tabela225678910[[#This Row],[SKU]],Tabela24[#All],9,0)</f>
        <v>6.6958904109589046</v>
      </c>
    </row>
    <row r="62" spans="2:5" x14ac:dyDescent="0.25">
      <c r="B62" s="3" t="s">
        <v>114</v>
      </c>
      <c r="C62" s="3" t="s">
        <v>115</v>
      </c>
      <c r="D62" s="1">
        <v>6</v>
      </c>
      <c r="E62" s="2">
        <f>Tabela225678910[[#This Row],[PRODUZIDAS]]*VLOOKUP(Tabela225678910[[#This Row],[SKU]],Tabela24[#All],9,0)</f>
        <v>4.0175342465753427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Tabela225678910[[#This Row],[PRODUZIDAS]]*VLOOKUP(Tabela225678910[[#This Row],[SKU]],Tabela24[#All],9,0)</f>
        <v>14.705999999999996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>
        <v>20</v>
      </c>
      <c r="E71" s="2">
        <f>Tabela225678910[[#This Row],[PRODUZIDAS]]*VLOOKUP(Tabela225678910[[#This Row],[SKU]],Tabela24[#All],9,0)</f>
        <v>14.705999999999996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Tabela225678910[[#This Row],[PRODUZIDAS]]*VLOOKUP(Tabela225678910[[#This Row],[SKU]],Tabela24[#All],9,0)</f>
        <v>14.705999999999996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40</v>
      </c>
      <c r="E110" s="2">
        <f>Tabela225678910[[#This Row],[PRODUZIDAS]]*VLOOKUP(Tabela225678910[[#This Row],[SKU]],Tabela24[#All],9,0)</f>
        <v>25.76</v>
      </c>
    </row>
    <row r="111" spans="2:5" x14ac:dyDescent="0.25">
      <c r="B111" s="3" t="s">
        <v>212</v>
      </c>
      <c r="C111" s="3" t="s">
        <v>213</v>
      </c>
      <c r="D111" s="1">
        <v>95</v>
      </c>
      <c r="E111" s="2">
        <f>Tabela225678910[[#This Row],[PRODUZIDAS]]*VLOOKUP(Tabela225678910[[#This Row],[SKU]],Tabela24[#All],9,0)</f>
        <v>61.18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70</v>
      </c>
      <c r="E147" s="2">
        <f>Tabela225678910[[#This Row],[PRODUZIDAS]]*VLOOKUP(Tabela225678910[[#This Row],[SKU]],Tabela24[#All],9,0)</f>
        <v>72.160000000000011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60</v>
      </c>
      <c r="E194" s="2">
        <f>Tabela225678910[[#This Row],[PRODUZIDAS]]*VLOOKUP(Tabela225678910[[#This Row],[SKU]],Tabela24[#All],9,0)</f>
        <v>38.64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6</v>
      </c>
      <c r="E201" s="2">
        <f>Tabela225678910[[#This Row],[PRODUZIDAS]]*VLOOKUP(Tabela225678910[[#This Row],[SKU]],Tabela24[#All],9,0)</f>
        <v>3.8639999999999999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>
        <v>3</v>
      </c>
      <c r="E297" s="2">
        <f>Tabela225678910[[#This Row],[PRODUZIDAS]]*VLOOKUP(Tabela225678910[[#This Row],[SKU]],Tabela24[#All],9,0)</f>
        <v>2.4545454545454541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180</v>
      </c>
      <c r="E593" s="2">
        <f>Tabela225678910[[#This Row],[PRODUZIDAS]]*VLOOKUP(Tabela225678910[[#This Row],[SKU]],Tabela24[#All],9,0)</f>
        <v>185.55428571428573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120</v>
      </c>
      <c r="E656" s="2">
        <f>Tabela225678910[[#This Row],[PRODUZIDAS]]*VLOOKUP(Tabela225678910[[#This Row],[SKU]],Tabela24[#All],9,0)</f>
        <v>123.70285714285716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5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467.31770901613766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5</v>
      </c>
      <c r="E10" s="2">
        <f>Tabela22567891011[[#This Row],[PRODUZIDAS]]*VLOOKUP(Tabela22567891011[[#This Row],[SKU]],Tabela24[#All],10,0)</f>
        <v>2.043478260869565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>
        <v>10</v>
      </c>
      <c r="E22" s="2">
        <f>Tabela22567891011[[#This Row],[PRODUZIDAS]]*VLOOKUP(Tabela22567891011[[#This Row],[SKU]],Tabela24[#All],10,0)</f>
        <v>4.0869565217391299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70</v>
      </c>
      <c r="E24" s="2">
        <f>Tabela22567891011[[#This Row],[PRODUZIDAS]]*VLOOKUP(Tabela22567891011[[#This Row],[SKU]],Tabela24[#All],10,0)</f>
        <v>45.06849315068493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29</v>
      </c>
      <c r="E27" s="2">
        <f>Tabela22567891011[[#This Row],[PRODUZIDAS]]*VLOOKUP(Tabela22567891011[[#This Row],[SKU]],Tabela24[#All],10,0)</f>
        <v>18.671232876712331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18.5</v>
      </c>
      <c r="E38" s="2">
        <f>Tabela22567891011[[#This Row],[PRODUZIDAS]]*VLOOKUP(Tabela22567891011[[#This Row],[SKU]],Tabela24[#All],10,0)</f>
        <v>13.578493150684929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29</v>
      </c>
      <c r="E41" s="2">
        <f>Tabela22567891011[[#This Row],[PRODUZIDAS]]*VLOOKUP(Tabela22567891011[[#This Row],[SKU]],Tabela24[#All],10,0)</f>
        <v>21.285205479452049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5</v>
      </c>
      <c r="E54" s="2">
        <f>Tabela22567891011[[#This Row],[PRODUZIDAS]]*VLOOKUP(Tabela22567891011[[#This Row],[SKU]],Tabela24[#All],10,0)</f>
        <v>3.6698630136986292</v>
      </c>
    </row>
    <row r="55" spans="2:5" x14ac:dyDescent="0.25">
      <c r="B55" s="3" t="s">
        <v>100</v>
      </c>
      <c r="C55" s="3" t="s">
        <v>101</v>
      </c>
      <c r="D55" s="1">
        <v>5</v>
      </c>
      <c r="E55" s="2">
        <f>Tabela22567891011[[#This Row],[PRODUZIDAS]]*VLOOKUP(Tabela22567891011[[#This Row],[SKU]],Tabela24[#All],10,0)</f>
        <v>3.6698630136986292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>
        <v>10</v>
      </c>
      <c r="E61" s="2">
        <f>Tabela22567891011[[#This Row],[PRODUZIDAS]]*VLOOKUP(Tabela22567891011[[#This Row],[SKU]],Tabela24[#All],10,0)</f>
        <v>7.3397260273972584</v>
      </c>
    </row>
    <row r="62" spans="2:5" x14ac:dyDescent="0.25">
      <c r="B62" s="3" t="s">
        <v>114</v>
      </c>
      <c r="C62" s="3" t="s">
        <v>115</v>
      </c>
      <c r="D62" s="1">
        <v>6</v>
      </c>
      <c r="E62" s="2">
        <f>Tabela22567891011[[#This Row],[PRODUZIDAS]]*VLOOKUP(Tabela22567891011[[#This Row],[SKU]],Tabela24[#All],10,0)</f>
        <v>4.4038356164383554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11</v>
      </c>
      <c r="E66" s="2">
        <f>Tabela22567891011[[#This Row],[PRODUZIDAS]]*VLOOKUP(Tabela22567891011[[#This Row],[SKU]],Tabela24[#All],10,0)</f>
        <v>8.7977999999999987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30</v>
      </c>
      <c r="E68" s="2">
        <f>Tabela22567891011[[#This Row],[PRODUZIDAS]]*VLOOKUP(Tabela22567891011[[#This Row],[SKU]],Tabela24[#All],10,0)</f>
        <v>23.993999999999996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3</v>
      </c>
      <c r="E144" s="2">
        <f>Tabela22567891011[[#This Row],[PRODUZIDAS]]*VLOOKUP(Tabela22567891011[[#This Row],[SKU]],Tabela24[#All],10,0)</f>
        <v>3.4791428571428571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>
        <v>74.5</v>
      </c>
      <c r="E199" s="2">
        <f>Tabela22567891011[[#This Row],[PRODUZIDAS]]*VLOOKUP(Tabela22567891011[[#This Row],[SKU]],Tabela24[#All],10,0)</f>
        <v>47.978000000000002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>
        <v>8</v>
      </c>
      <c r="E201" s="2">
        <f>Tabela22567891011[[#This Row],[PRODUZIDAS]]*VLOOKUP(Tabela22567891011[[#This Row],[SKU]],Tabela24[#All],10,0)</f>
        <v>5.1520000000000001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25.5</v>
      </c>
      <c r="E230" s="2">
        <f>Tabela22567891011[[#This Row],[PRODUZIDAS]]*VLOOKUP(Tabela22567891011[[#This Row],[SKU]],Tabela24[#All],10,0)</f>
        <v>29.572714285714284</v>
      </c>
    </row>
    <row r="231" spans="2:5" x14ac:dyDescent="0.25">
      <c r="B231" s="3" t="s">
        <v>452</v>
      </c>
      <c r="C231" s="3" t="s">
        <v>453</v>
      </c>
      <c r="D231" s="1">
        <v>56</v>
      </c>
      <c r="E231" s="2">
        <f>Tabela22567891011[[#This Row],[PRODUZIDAS]]*VLOOKUP(Tabela22567891011[[#This Row],[SKU]],Tabela24[#All],10,0)</f>
        <v>64.944000000000003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40</v>
      </c>
      <c r="E569" s="2">
        <f>Tabela22567891011[[#This Row],[PRODUZIDAS]]*VLOOKUP(Tabela22567891011[[#This Row],[SKU]],Tabela24[#All],10,0)</f>
        <v>36.073333333333323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44</v>
      </c>
      <c r="E593" s="2">
        <f>Tabela22567891011[[#This Row],[PRODUZIDAS]]*VLOOKUP(Tabela22567891011[[#This Row],[SKU]],Tabela24[#All],10,0)</f>
        <v>51.027428571428572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62.5</v>
      </c>
      <c r="E656" s="2">
        <f>Tabela22567891011[[#This Row],[PRODUZIDAS]]*VLOOKUP(Tabela22567891011[[#This Row],[SKU]],Tabela24[#All],10,0)</f>
        <v>72.482142857142861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456.12843658838869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41</v>
      </c>
      <c r="E24" s="2">
        <f>Tabela2256789101112[[#This Row],[PRODUZIDAS]]*VLOOKUP(Tabela2256789101112[[#This Row],[SKU]],Tabela24[#All],11,0)</f>
        <v>31.676712328767117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29</v>
      </c>
      <c r="E27" s="2">
        <f>Tabela2256789101112[[#This Row],[PRODUZIDAS]]*VLOOKUP(Tabela2256789101112[[#This Row],[SKU]],Tabela24[#All],11,0)</f>
        <v>22.405479452054788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16.5</v>
      </c>
      <c r="E38" s="2">
        <f>Tabela2256789101112[[#This Row],[PRODUZIDAS]]*VLOOKUP(Tabela2256789101112[[#This Row],[SKU]],Tabela24[#All],11,0)</f>
        <v>9.5609589041095866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29</v>
      </c>
      <c r="E41" s="2">
        <f>Tabela2256789101112[[#This Row],[PRODUZIDAS]]*VLOOKUP(Tabela2256789101112[[#This Row],[SKU]],Tabela24[#All],11,0)</f>
        <v>16.804109589041094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4</v>
      </c>
      <c r="E55" s="2">
        <f>Tabela2256789101112[[#This Row],[PRODUZIDAS]]*VLOOKUP(Tabela2256789101112[[#This Row],[SKU]],Tabela24[#All],11,0)</f>
        <v>2.3178082191780818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11</v>
      </c>
      <c r="E66" s="2">
        <f>Tabela2256789101112[[#This Row],[PRODUZIDAS]]*VLOOKUP(Tabela2256789101112[[#This Row],[SKU]],Tabela24[#All],11,0)</f>
        <v>9.2234999999999996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85</v>
      </c>
      <c r="E120" s="2">
        <f>Tabela2256789101112[[#This Row],[PRODUZIDAS]]*VLOOKUP(Tabela2256789101112[[#This Row],[SKU]],Tabela24[#All],11,0)</f>
        <v>60.229583333333323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10</v>
      </c>
      <c r="E128" s="2">
        <f>Tabela2256789101112[[#This Row],[PRODUZIDAS]]*VLOOKUP(Tabela2256789101112[[#This Row],[SKU]],Tabela24[#All],11,0)</f>
        <v>7.0858333333333325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3</v>
      </c>
      <c r="E144" s="2">
        <f>Tabela2256789101112[[#This Row],[PRODUZIDAS]]*VLOOKUP(Tabela2256789101112[[#This Row],[SKU]],Tabela24[#All],11,0)</f>
        <v>2.3194285714285714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31</v>
      </c>
      <c r="E146" s="2">
        <f>Tabela2256789101112[[#This Row],[PRODUZIDAS]]*VLOOKUP(Tabela2256789101112[[#This Row],[SKU]],Tabela24[#All],11,0)</f>
        <v>23.96742857142857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>
        <v>3</v>
      </c>
      <c r="E180" s="2">
        <f>Tabela2256789101112[[#This Row],[PRODUZIDAS]]*VLOOKUP(Tabela2256789101112[[#This Row],[SKU]],Tabela24[#All],11,0)</f>
        <v>2.1268500000000001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86</v>
      </c>
      <c r="E197" s="2">
        <f>Tabela2256789101112[[#This Row],[PRODUZIDAS]]*VLOOKUP(Tabela2256789101112[[#This Row],[SKU]],Tabela24[#All],11,0)</f>
        <v>56.491680000000002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8</v>
      </c>
      <c r="E201" s="2">
        <f>Tabela2256789101112[[#This Row],[PRODUZIDAS]]*VLOOKUP(Tabela2256789101112[[#This Row],[SKU]],Tabela24[#All],11,0)</f>
        <v>5.2550400000000002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34.5</v>
      </c>
      <c r="E230" s="2">
        <f>Tabela2256789101112[[#This Row],[PRODUZIDAS]]*VLOOKUP(Tabela2256789101112[[#This Row],[SKU]],Tabela24[#All],11,0)</f>
        <v>26.67342857142857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15</v>
      </c>
      <c r="E569" s="2">
        <f>Tabela2256789101112[[#This Row],[PRODUZIDAS]]*VLOOKUP(Tabela2256789101112[[#This Row],[SKU]],Tabela24[#All],11,0)</f>
        <v>10.628749999999998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58.5</v>
      </c>
      <c r="E593" s="2">
        <f>Tabela2256789101112[[#This Row],[PRODUZIDAS]]*VLOOKUP(Tabela2256789101112[[#This Row],[SKU]],Tabela24[#All],11,0)</f>
        <v>45.228857142857144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49.5</v>
      </c>
      <c r="E626" s="2">
        <f>Tabela2256789101112[[#This Row],[PRODUZIDAS]]*VLOOKUP(Tabela2256789101112[[#This Row],[SKU]],Tabela24[#All],11,0)</f>
        <v>32.515560000000001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49.5</v>
      </c>
      <c r="E656" s="2">
        <f>Tabela2256789101112[[#This Row],[PRODUZIDAS]]*VLOOKUP(Tabela2256789101112[[#This Row],[SKU]],Tabela24[#All],11,0)</f>
        <v>38.270571428571429</v>
      </c>
    </row>
    <row r="657" spans="2:5" x14ac:dyDescent="0.25">
      <c r="B657" s="3" t="s">
        <v>1304</v>
      </c>
      <c r="C657" s="3" t="s">
        <v>1305</v>
      </c>
      <c r="D657" s="1">
        <v>11</v>
      </c>
      <c r="E657" s="2">
        <f>Tabela2256789101112[[#This Row],[PRODUZIDAS]]*VLOOKUP(Tabela2256789101112[[#This Row],[SKU]],Tabela24[#All],11,0)</f>
        <v>8.5045714285714276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>
        <v>58</v>
      </c>
      <c r="E662" s="2">
        <f>Tabela2256789101112[[#This Row],[PRODUZIDAS]]*VLOOKUP(Tabela2256789101112[[#This Row],[SKU]],Tabela24[#All],11,0)</f>
        <v>44.842285714285715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37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998.10748011030012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5</v>
      </c>
      <c r="E24" s="2">
        <f>Tabela225678910111213[[#This Row],[PRODUZIDAS]]*VLOOKUP(Tabela225678910111213[[#This Row],[SKU]],Tabela24[#All],12,0)</f>
        <v>5.4726027397260264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74.5</v>
      </c>
      <c r="E27" s="2">
        <f>Tabela225678910111213[[#This Row],[PRODUZIDAS]]*VLOOKUP(Tabela225678910111213[[#This Row],[SKU]],Tabela24[#All],12,0)</f>
        <v>81.541780821917797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>
        <v>51</v>
      </c>
      <c r="E30" s="2">
        <f>Tabela225678910111213[[#This Row],[PRODUZIDAS]]*VLOOKUP(Tabela225678910111213[[#This Row],[SKU]],Tabela24[#All],12,0)</f>
        <v>55.820547945205476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16.5</v>
      </c>
      <c r="E38" s="2">
        <f>Tabela225678910111213[[#This Row],[PRODUZIDAS]]*VLOOKUP(Tabela225678910111213[[#This Row],[SKU]],Tabela24[#All],12,0)</f>
        <v>16.997260273972604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>
        <v>70</v>
      </c>
      <c r="E41" s="2">
        <f>Tabela225678910111213[[#This Row],[PRODUZIDAS]]*VLOOKUP(Tabela225678910111213[[#This Row],[SKU]],Tabela24[#All],12,0)</f>
        <v>72.109589041095887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10.5</v>
      </c>
      <c r="E44" s="2">
        <f>Tabela225678910111213[[#This Row],[PRODUZIDAS]]*VLOOKUP(Tabela225678910111213[[#This Row],[SKU]],Tabela24[#All],12,0)</f>
        <v>10.816438356164383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>
        <v>4</v>
      </c>
      <c r="E55" s="2">
        <f>Tabela225678910111213[[#This Row],[PRODUZIDAS]]*VLOOKUP(Tabela225678910111213[[#This Row],[SKU]],Tabela24[#All],12,0)</f>
        <v>4.1205479452054794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11</v>
      </c>
      <c r="E66" s="2">
        <f>Tabela225678910111213[[#This Row],[PRODUZIDAS]]*VLOOKUP(Tabela225678910111213[[#This Row],[SKU]],Tabela24[#All],12,0)</f>
        <v>12.061499999999999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Tabela225678910111213[[#This Row],[PRODUZIDAS]]*VLOOKUP(Tabela225678910111213[[#This Row],[SKU]],Tabela24[#All],12,0)</f>
        <v>21.929999999999996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Tabela225678910111213[[#This Row],[PRODUZIDAS]]*VLOOKUP(Tabela225678910111213[[#This Row],[SKU]],Tabela24[#All],12,0)</f>
        <v>10.947999999999997</v>
      </c>
    </row>
    <row r="114" spans="2:5" x14ac:dyDescent="0.25">
      <c r="B114" s="3" t="s">
        <v>218</v>
      </c>
      <c r="C114" s="3" t="s">
        <v>219</v>
      </c>
      <c r="D114" s="1">
        <v>83.5</v>
      </c>
      <c r="E114" s="2">
        <f>Tabela225678910111213[[#This Row],[PRODUZIDAS]]*VLOOKUP(Tabela225678910111213[[#This Row],[SKU]],Tabela24[#All],12,0)</f>
        <v>91.415799999999976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120</v>
      </c>
      <c r="E116" s="2">
        <f>Tabela225678910111213[[#This Row],[PRODUZIDAS]]*VLOOKUP(Tabela225678910111213[[#This Row],[SKU]],Tabela24[#All],12,0)</f>
        <v>131.37599999999998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41</v>
      </c>
      <c r="E120" s="2">
        <f>Tabela225678910111213[[#This Row],[PRODUZIDAS]]*VLOOKUP(Tabela225678910111213[[#This Row],[SKU]],Tabela24[#All],12,0)</f>
        <v>36.975166666666659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>
        <v>6.5</v>
      </c>
      <c r="E125" s="2">
        <f>Tabela225678910111213[[#This Row],[PRODUZIDAS]]*VLOOKUP(Tabela225678910111213[[#This Row],[SKU]],Tabela24[#All],12,0)</f>
        <v>5.8619166666666658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>
        <v>30</v>
      </c>
      <c r="E129" s="2">
        <f>Tabela225678910111213[[#This Row],[PRODUZIDAS]]*VLOOKUP(Tabela225678910111213[[#This Row],[SKU]],Tabela24[#All],12,0)</f>
        <v>27.054999999999996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3</v>
      </c>
      <c r="E144" s="2">
        <f>Tabela225678910111213[[#This Row],[PRODUZIDAS]]*VLOOKUP(Tabela225678910111213[[#This Row],[SKU]],Tabela24[#All],12,0)</f>
        <v>3.2858571428571426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Tabela225678910111213[[#This Row],[PRODUZIDAS]]*VLOOKUP(Tabela225678910111213[[#This Row],[SKU]],Tabela24[#All],12,0)</f>
        <v>1.0952857142857142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78.5</v>
      </c>
      <c r="E152" s="2">
        <f>Tabela225678910111213[[#This Row],[PRODUZIDAS]]*VLOOKUP(Tabela225678910111213[[#This Row],[SKU]],Tabela24[#All],12,0)</f>
        <v>85.979928571428559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6</v>
      </c>
      <c r="E201" s="2">
        <f>Tabela225678910111213[[#This Row],[PRODUZIDAS]]*VLOOKUP(Tabela225678910111213[[#This Row],[SKU]],Tabela24[#All],12,0)</f>
        <v>6.5687999999999986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7.5</v>
      </c>
      <c r="E204" s="2">
        <f>Tabela225678910111213[[#This Row],[PRODUZIDAS]]*VLOOKUP(Tabela225678910111213[[#This Row],[SKU]],Tabela24[#All],12,0)</f>
        <v>6.763749999999999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>
        <v>7</v>
      </c>
      <c r="E279" s="2">
        <f>Tabela225678910111213[[#This Row],[PRODUZIDAS]]*VLOOKUP(Tabela225678910111213[[#This Row],[SKU]],Tabela24[#All],12,0)</f>
        <v>6.2334999999999994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>
        <v>4</v>
      </c>
      <c r="E292" s="2">
        <f>Tabela225678910111213[[#This Row],[PRODUZIDAS]]*VLOOKUP(Tabela225678910111213[[#This Row],[SKU]],Tabela24[#All],12,0)</f>
        <v>3.5619999999999994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Tabela225678910111213[[#This Row],[PRODUZIDAS]]*VLOOKUP(Tabela225678910111213[[#This Row],[SKU]],Tabela24[#All],12,0)</f>
        <v>0.88636363636363635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>
        <v>10</v>
      </c>
      <c r="E296" s="2">
        <f>Tabela225678910111213[[#This Row],[PRODUZIDAS]]*VLOOKUP(Tabela225678910111213[[#This Row],[SKU]],Tabela24[#All],12,0)</f>
        <v>8.8636363636363633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>
        <v>4</v>
      </c>
      <c r="E303" s="2">
        <f>Tabela225678910111213[[#This Row],[PRODUZIDAS]]*VLOOKUP(Tabela225678910111213[[#This Row],[SKU]],Tabela24[#All],12,0)</f>
        <v>3.5454545454545454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>
        <v>8</v>
      </c>
      <c r="E305" s="2">
        <f>Tabela225678910111213[[#This Row],[PRODUZIDAS]]*VLOOKUP(Tabela225678910111213[[#This Row],[SKU]],Tabela24[#All],12,0)</f>
        <v>7.0909090909090908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>
        <v>3</v>
      </c>
      <c r="E317" s="2">
        <f>Tabela225678910111213[[#This Row],[PRODUZIDAS]]*VLOOKUP(Tabela225678910111213[[#This Row],[SKU]],Tabela24[#All],12,0)</f>
        <v>3.0744999999999996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>
        <v>5</v>
      </c>
      <c r="E351" s="2">
        <f>Tabela225678910111213[[#This Row],[PRODUZIDAS]]*VLOOKUP(Tabela225678910111213[[#This Row],[SKU]],Tabela24[#All],12,0)</f>
        <v>4.4524999999999988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>
        <v>4</v>
      </c>
      <c r="E353" s="2">
        <f>Tabela225678910111213[[#This Row],[PRODUZIDAS]]*VLOOKUP(Tabela225678910111213[[#This Row],[SKU]],Tabela24[#All],12,0)</f>
        <v>3.5619999999999994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>
        <v>5</v>
      </c>
      <c r="E383" s="2">
        <f>Tabela225678910111213[[#This Row],[PRODUZIDAS]]*VLOOKUP(Tabela225678910111213[[#This Row],[SKU]],Tabela24[#All],12,0)</f>
        <v>5.1241666666666665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>
        <v>2</v>
      </c>
      <c r="E440" s="2">
        <f>Tabela225678910111213[[#This Row],[PRODUZIDAS]]*VLOOKUP(Tabela225678910111213[[#This Row],[SKU]],Tabela24[#All],12,0)</f>
        <v>1.2298000000000002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>
        <v>5</v>
      </c>
      <c r="E511" s="2">
        <f>Tabela225678910111213[[#This Row],[PRODUZIDAS]]*VLOOKUP(Tabela225678910111213[[#This Row],[SKU]],Tabela24[#All],12,0)</f>
        <v>4.4524999999999988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15</v>
      </c>
      <c r="E569" s="2">
        <f>Tabela225678910111213[[#This Row],[PRODUZIDAS]]*VLOOKUP(Tabela225678910111213[[#This Row],[SKU]],Tabela24[#All],12,0)</f>
        <v>13.527499999999998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5</v>
      </c>
      <c r="E593" s="2">
        <f>Tabela225678910111213[[#This Row],[PRODUZIDAS]]*VLOOKUP(Tabela225678910111213[[#This Row],[SKU]],Tabela24[#All],12,0)</f>
        <v>5.4764285714285705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156</v>
      </c>
      <c r="E632" s="2">
        <f>Tabela225678910111213[[#This Row],[PRODUZIDAS]]*VLOOKUP(Tabela225678910111213[[#This Row],[SKU]],Tabela24[#All],12,0)</f>
        <v>170.78879999999995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49.5</v>
      </c>
      <c r="E656" s="2">
        <f>Tabela225678910111213[[#This Row],[PRODUZIDAS]]*VLOOKUP(Tabela225678910111213[[#This Row],[SKU]],Tabela24[#All],12,0)</f>
        <v>54.216642857142851</v>
      </c>
    </row>
    <row r="657" spans="2:5" x14ac:dyDescent="0.25">
      <c r="B657" s="3" t="s">
        <v>1304</v>
      </c>
      <c r="C657" s="3" t="s">
        <v>1305</v>
      </c>
      <c r="D657" s="1">
        <v>11</v>
      </c>
      <c r="E657" s="2">
        <f>Tabela225678910111213[[#This Row],[PRODUZIDAS]]*VLOOKUP(Tabela225678910111213[[#This Row],[SKU]],Tabela24[#All],12,0)</f>
        <v>12.048142857142857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>
        <v>1</v>
      </c>
      <c r="E779" s="2">
        <f>Tabela225678910111213[[#This Row],[PRODUZIDAS]]*VLOOKUP(Tabela225678910111213[[#This Row],[SKU]],Tabela24[#All],12,0)</f>
        <v>0.88636363636363635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>
        <v>1</v>
      </c>
      <c r="E787" s="2">
        <f>Tabela225678910111213[[#This Row],[PRODUZIDAS]]*VLOOKUP(Tabela225678910111213[[#This Row],[SKU]],Tabela24[#All],12,0)</f>
        <v>0.89049999999999985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776.82356007827775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32</v>
      </c>
      <c r="E41" s="2">
        <f>Tabela22567891011121314[[#This Row],[PRODUZIDAS]]*VLOOKUP(Tabela22567891011121314[[#This Row],[SKU]],Tabela24[#All],13,0)</f>
        <v>37.084931506849308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Tabela22567891011121314[[#This Row],[PRODUZIDAS]]*VLOOKUP(Tabela22567891011121314[[#This Row],[SKU]],Tabela24[#All],13,0)</f>
        <v>4.6439999999999992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</v>
      </c>
      <c r="E68" s="2">
        <f>Tabela22567891011121314[[#This Row],[PRODUZIDAS]]*VLOOKUP(Tabela22567891011121314[[#This Row],[SKU]],Tabela24[#All],13,0)</f>
        <v>1.1609999999999998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Tabela22567891011121314[[#This Row],[PRODUZIDAS]]*VLOOKUP(Tabela22567891011121314[[#This Row],[SKU]],Tabela24[#All],13,0)</f>
        <v>23.219999999999995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Tabela22567891011121314[[#This Row],[PRODUZIDAS]]*VLOOKUP(Tabela22567891011121314[[#This Row],[SKU]],Tabela24[#All],13,0)</f>
        <v>11.591999999999999</v>
      </c>
    </row>
    <row r="114" spans="2:5" x14ac:dyDescent="0.25">
      <c r="B114" s="3" t="s">
        <v>218</v>
      </c>
      <c r="C114" s="3" t="s">
        <v>219</v>
      </c>
      <c r="D114" s="1">
        <v>11</v>
      </c>
      <c r="E114" s="2">
        <f>Tabela22567891011121314[[#This Row],[PRODUZIDAS]]*VLOOKUP(Tabela22567891011121314[[#This Row],[SKU]],Tabela24[#All],13,0)</f>
        <v>12.751199999999997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117</v>
      </c>
      <c r="E116" s="2">
        <f>Tabela22567891011121314[[#This Row],[PRODUZIDAS]]*VLOOKUP(Tabela22567891011121314[[#This Row],[SKU]],Tabela24[#All],13,0)</f>
        <v>135.62639999999996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135</v>
      </c>
      <c r="E120" s="2">
        <f>Tabela22567891011121314[[#This Row],[PRODUZIDAS]]*VLOOKUP(Tabela22567891011121314[[#This Row],[SKU]],Tabela24[#All],13,0)</f>
        <v>156.53249999999997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6</v>
      </c>
      <c r="E122" s="2">
        <f>Tabela22567891011121314[[#This Row],[PRODUZIDAS]]*VLOOKUP(Tabela22567891011121314[[#This Row],[SKU]],Tabela24[#All],13,0)</f>
        <v>6.956999999999999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>
        <v>5</v>
      </c>
      <c r="E129" s="2">
        <f>Tabela22567891011121314[[#This Row],[PRODUZIDAS]]*VLOOKUP(Tabela22567891011121314[[#This Row],[SKU]],Tabela24[#All],13,0)</f>
        <v>5.7974999999999985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>
        <v>15</v>
      </c>
      <c r="E145" s="2">
        <f>Tabela22567891011121314[[#This Row],[PRODUZIDAS]]*VLOOKUP(Tabela22567891011121314[[#This Row],[SKU]],Tabela24[#All],13,0)</f>
        <v>17.395714285714284</v>
      </c>
    </row>
    <row r="146" spans="2:5" x14ac:dyDescent="0.25">
      <c r="B146" s="3" t="s">
        <v>282</v>
      </c>
      <c r="C146" s="3" t="s">
        <v>283</v>
      </c>
      <c r="D146" s="1">
        <v>21</v>
      </c>
      <c r="E146" s="2">
        <f>Tabela22567891011121314[[#This Row],[PRODUZIDAS]]*VLOOKUP(Tabela22567891011121314[[#This Row],[SKU]],Tabela24[#All],13,0)</f>
        <v>24.353999999999999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21</v>
      </c>
      <c r="E153" s="2">
        <f>Tabela22567891011121314[[#This Row],[PRODUZIDAS]]*VLOOKUP(Tabela22567891011121314[[#This Row],[SKU]],Tabela24[#All],13,0)</f>
        <v>24.353999999999999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13</v>
      </c>
      <c r="E192" s="2">
        <f>Tabela22567891011121314[[#This Row],[PRODUZIDAS]]*VLOOKUP(Tabela22567891011121314[[#This Row],[SKU]],Tabela24[#All],13,0)</f>
        <v>15.069599999999998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13</v>
      </c>
      <c r="E195" s="2">
        <f>Tabela22567891011121314[[#This Row],[PRODUZIDAS]]*VLOOKUP(Tabela22567891011121314[[#This Row],[SKU]],Tabela24[#All],13,0)</f>
        <v>15.069599999999998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20</v>
      </c>
      <c r="E197" s="2">
        <f>Tabela22567891011121314[[#This Row],[PRODUZIDAS]]*VLOOKUP(Tabela22567891011121314[[#This Row],[SKU]],Tabela24[#All],13,0)</f>
        <v>23.183999999999997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>
        <v>6</v>
      </c>
      <c r="E199" s="2">
        <f>Tabela22567891011121314[[#This Row],[PRODUZIDAS]]*VLOOKUP(Tabela22567891011121314[[#This Row],[SKU]],Tabela24[#All],13,0)</f>
        <v>6.9551999999999987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8</v>
      </c>
      <c r="E201" s="2">
        <f>Tabela22567891011121314[[#This Row],[PRODUZIDAS]]*VLOOKUP(Tabela22567891011121314[[#This Row],[SKU]],Tabela24[#All],13,0)</f>
        <v>9.2735999999999983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25</v>
      </c>
      <c r="E557" s="2">
        <f>Tabela22567891011121314[[#This Row],[PRODUZIDAS]]*VLOOKUP(Tabela22567891011121314[[#This Row],[SKU]],Tabela24[#All],13,0)</f>
        <v>28.979999999999993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44</v>
      </c>
      <c r="E593" s="2">
        <f>Tabela22567891011121314[[#This Row],[PRODUZIDAS]]*VLOOKUP(Tabela22567891011121314[[#This Row],[SKU]],Tabela24[#All],13,0)</f>
        <v>51.027428571428572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88</v>
      </c>
      <c r="E632" s="2">
        <f>Tabela22567891011121314[[#This Row],[PRODUZIDAS]]*VLOOKUP(Tabela22567891011121314[[#This Row],[SKU]],Tabela24[#All],13,0)</f>
        <v>102.00959999999998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4</v>
      </c>
      <c r="E656" s="2">
        <f>Tabela22567891011121314[[#This Row],[PRODUZIDAS]]*VLOOKUP(Tabela22567891011121314[[#This Row],[SKU]],Tabela24[#All],13,0)</f>
        <v>4.6388571428571428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51</v>
      </c>
      <c r="E662" s="2">
        <f>Tabela22567891011121314[[#This Row],[PRODUZIDAS]]*VLOOKUP(Tabela22567891011121314[[#This Row],[SKU]],Tabela24[#All],13,0)</f>
        <v>59.145428571428567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172.62745779517286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32</v>
      </c>
      <c r="E41" s="2">
        <f>Tabela2256789101112131415[[#This Row],[PRODUZIDAS]]*VLOOKUP(Tabela2256789101112131415[[#This Row],[SKU]],Tabela24[#All],14,0)</f>
        <v>8.2410958904109588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Tabela2256789101112131415[[#This Row],[PRODUZIDAS]]*VLOOKUP(Tabela2256789101112131415[[#This Row],[SKU]],Tabela24[#All],14,0)</f>
        <v>1.032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</v>
      </c>
      <c r="E68" s="2">
        <f>Tabela2256789101112131415[[#This Row],[PRODUZIDAS]]*VLOOKUP(Tabela2256789101112131415[[#This Row],[SKU]],Tabela24[#All],14,0)</f>
        <v>0.25800000000000001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Tabela2256789101112131415[[#This Row],[PRODUZIDAS]]*VLOOKUP(Tabela2256789101112131415[[#This Row],[SKU]],Tabela24[#All],14,0)</f>
        <v>5.16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Tabela2256789101112131415[[#This Row],[PRODUZIDAS]]*VLOOKUP(Tabela2256789101112131415[[#This Row],[SKU]],Tabela24[#All],14,0)</f>
        <v>2.5760000000000001</v>
      </c>
    </row>
    <row r="114" spans="2:5" x14ac:dyDescent="0.25">
      <c r="B114" s="3" t="s">
        <v>218</v>
      </c>
      <c r="C114" s="3" t="s">
        <v>219</v>
      </c>
      <c r="D114" s="1">
        <v>11</v>
      </c>
      <c r="E114" s="2">
        <f>Tabela2256789101112131415[[#This Row],[PRODUZIDAS]]*VLOOKUP(Tabela2256789101112131415[[#This Row],[SKU]],Tabela24[#All],14,0)</f>
        <v>2.8336000000000001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117</v>
      </c>
      <c r="E116" s="2">
        <f>Tabela2256789101112131415[[#This Row],[PRODUZIDAS]]*VLOOKUP(Tabela2256789101112131415[[#This Row],[SKU]],Tabela24[#All],14,0)</f>
        <v>30.139199999999999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135</v>
      </c>
      <c r="E120" s="2">
        <f>Tabela2256789101112131415[[#This Row],[PRODUZIDAS]]*VLOOKUP(Tabela2256789101112131415[[#This Row],[SKU]],Tabela24[#All],14,0)</f>
        <v>34.784999999999997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6</v>
      </c>
      <c r="E122" s="2">
        <f>Tabela2256789101112131415[[#This Row],[PRODUZIDAS]]*VLOOKUP(Tabela2256789101112131415[[#This Row],[SKU]],Tabela24[#All],14,0)</f>
        <v>1.5459999999999998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>
        <v>5</v>
      </c>
      <c r="E129" s="2">
        <f>Tabela2256789101112131415[[#This Row],[PRODUZIDAS]]*VLOOKUP(Tabela2256789101112131415[[#This Row],[SKU]],Tabela24[#All],14,0)</f>
        <v>1.2883333333333333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>
        <v>15</v>
      </c>
      <c r="E145" s="2">
        <f>Tabela2256789101112131415[[#This Row],[PRODUZIDAS]]*VLOOKUP(Tabela2256789101112131415[[#This Row],[SKU]],Tabela24[#All],14,0)</f>
        <v>3.8657142857142861</v>
      </c>
    </row>
    <row r="146" spans="2:5" x14ac:dyDescent="0.25">
      <c r="B146" s="3" t="s">
        <v>282</v>
      </c>
      <c r="C146" s="3" t="s">
        <v>283</v>
      </c>
      <c r="D146" s="1">
        <v>21</v>
      </c>
      <c r="E146" s="2">
        <f>Tabela2256789101112131415[[#This Row],[PRODUZIDAS]]*VLOOKUP(Tabela2256789101112131415[[#This Row],[SKU]],Tabela24[#All],14,0)</f>
        <v>5.4119999999999999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21</v>
      </c>
      <c r="E153" s="2">
        <f>Tabela2256789101112131415[[#This Row],[PRODUZIDAS]]*VLOOKUP(Tabela2256789101112131415[[#This Row],[SKU]],Tabela24[#All],14,0)</f>
        <v>5.4119999999999999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13</v>
      </c>
      <c r="E192" s="2">
        <f>Tabela2256789101112131415[[#This Row],[PRODUZIDAS]]*VLOOKUP(Tabela2256789101112131415[[#This Row],[SKU]],Tabela24[#All],14,0)</f>
        <v>3.3487999999999998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13</v>
      </c>
      <c r="E195" s="2">
        <f>Tabela2256789101112131415[[#This Row],[PRODUZIDAS]]*VLOOKUP(Tabela2256789101112131415[[#This Row],[SKU]],Tabela24[#All],14,0)</f>
        <v>3.3487999999999998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20</v>
      </c>
      <c r="E197" s="2">
        <f>Tabela2256789101112131415[[#This Row],[PRODUZIDAS]]*VLOOKUP(Tabela2256789101112131415[[#This Row],[SKU]],Tabela24[#All],14,0)</f>
        <v>5.1520000000000001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>
        <v>6</v>
      </c>
      <c r="E199" s="2">
        <f>Tabela2256789101112131415[[#This Row],[PRODUZIDAS]]*VLOOKUP(Tabela2256789101112131415[[#This Row],[SKU]],Tabela24[#All],14,0)</f>
        <v>1.5455999999999999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8</v>
      </c>
      <c r="E201" s="2">
        <f>Tabela2256789101112131415[[#This Row],[PRODUZIDAS]]*VLOOKUP(Tabela2256789101112131415[[#This Row],[SKU]],Tabela24[#All],14,0)</f>
        <v>2.0608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25</v>
      </c>
      <c r="E557" s="2">
        <f>Tabela2256789101112131415[[#This Row],[PRODUZIDAS]]*VLOOKUP(Tabela2256789101112131415[[#This Row],[SKU]],Tabela24[#All],14,0)</f>
        <v>6.4399999999999995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44</v>
      </c>
      <c r="E593" s="2">
        <f>Tabela2256789101112131415[[#This Row],[PRODUZIDAS]]*VLOOKUP(Tabela2256789101112131415[[#This Row],[SKU]],Tabela24[#All],14,0)</f>
        <v>11.339428571428572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88</v>
      </c>
      <c r="E632" s="2">
        <f>Tabela2256789101112131415[[#This Row],[PRODUZIDAS]]*VLOOKUP(Tabela2256789101112131415[[#This Row],[SKU]],Tabela24[#All],14,0)</f>
        <v>22.668800000000001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4</v>
      </c>
      <c r="E656" s="2">
        <f>Tabela2256789101112131415[[#This Row],[PRODUZIDAS]]*VLOOKUP(Tabela2256789101112131415[[#This Row],[SKU]],Tabela24[#All],14,0)</f>
        <v>1.0308571428571429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51</v>
      </c>
      <c r="E662" s="2">
        <f>Tabela2256789101112131415[[#This Row],[PRODUZIDAS]]*VLOOKUP(Tabela2256789101112131415[[#This Row],[SKU]],Tabela24[#All],14,0)</f>
        <v>13.143428571428572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2025-05-08T14:03:05Z</dcterms:modified>
</cp:coreProperties>
</file>