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25486BF2-1B9C-4CAB-8E05-07FC6CE079F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<sst xmlns="http://schemas.openxmlformats.org/spreadsheetml/2006/main" count="26032" uniqueCount="1899">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</sst>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45778</v>
      </c>
      <c r="C2" s="31"/>
      <c r="D2" s="33">
        <f>SUM(Tabela15[VALOR])</f>
        <v>4239.8379483111466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368.97516712328763</v>
      </c>
      <c r="D7" s="26"/>
      <c r="E7" s="26">
        <f>Tabela15[[#This Row],[VALOR]]-Tabela15[[#This Row],[Custo Setor]]</f>
        <v>368.97516712328763</v>
      </c>
    </row>
    <row r="8" spans="2:5" x14ac:dyDescent="0.25">
      <c r="B8" t="s">
        <v>1883</v>
      </c>
      <c r="C8" s="21">
        <f t="array" ref="C8">'2 - CORTE VOIL'!G4</f>
        <v>244.93897999999999</v>
      </c>
      <c r="D8" s="26"/>
      <c r="E8" s="26">
        <f>Tabela15[[#This Row],[VALOR]]-Tabela15[[#This Row],[Custo Setor]]</f>
        <v>244.93897999999999</v>
      </c>
    </row>
    <row r="9" spans="2:5" x14ac:dyDescent="0.25">
      <c r="B9" t="s">
        <v>1885</v>
      </c>
      <c r="C9" s="21">
        <f t="array" ref="C9">'3 - BAINHA CONTINUA'!G4</f>
        <v>8.7381250000000001</v>
      </c>
      <c r="D9" s="26"/>
      <c r="E9" s="26">
        <f>Tabela15[[#This Row],[VALOR]]-Tabela15[[#This Row],[Custo Setor]]</f>
        <v>8.7381250000000001</v>
      </c>
    </row>
    <row r="10" spans="2:5" x14ac:dyDescent="0.25">
      <c r="B10" t="s">
        <v>1884</v>
      </c>
      <c r="C10" s="21">
        <f t="array" ref="C10">'4 - BARRADO'!G4</f>
        <v>704.65744605307736</v>
      </c>
      <c r="D10" s="26"/>
      <c r="E10" s="26">
        <f>Tabela15[[#This Row],[VALOR]]-Tabela15[[#This Row],[Custo Setor]]</f>
        <v>704.65744605307736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34.784639999999996</v>
      </c>
      <c r="D12" s="26"/>
      <c r="E12" s="26">
        <f>Tabela15[[#This Row],[VALOR]]-Tabela15[[#This Row],[Custo Setor]]</f>
        <v>34.784639999999996</v>
      </c>
    </row>
    <row r="13" spans="2:5" x14ac:dyDescent="0.25">
      <c r="B13" t="s">
        <v>1888</v>
      </c>
      <c r="C13" s="21">
        <f t="array" ref="C13">'7 - PALETEIRA'!G4</f>
        <v>496.49071428571438</v>
      </c>
      <c r="D13" s="26"/>
      <c r="E13" s="26">
        <f>Tabela15[[#This Row],[VALOR]]-Tabela15[[#This Row],[Custo Setor]]</f>
        <v>496.49071428571438</v>
      </c>
    </row>
    <row r="14" spans="2:5" x14ac:dyDescent="0.25">
      <c r="B14" t="s">
        <v>1889</v>
      </c>
      <c r="C14" s="21">
        <f>'8 - ACABAMENTO'!G4</f>
        <v>758.41356563147008</v>
      </c>
      <c r="D14" s="26"/>
      <c r="E14" s="26">
        <f>Tabela15[[#This Row],[VALOR]]-Tabela15[[#This Row],[Custo Setor]]</f>
        <v>758.41356563147008</v>
      </c>
    </row>
    <row r="15" spans="2:5" x14ac:dyDescent="0.25">
      <c r="B15" t="s">
        <v>1890</v>
      </c>
      <c r="C15" s="21">
        <f t="array" ref="C15">'9 - FURO'!G4</f>
        <v>280.00142083474492</v>
      </c>
      <c r="D15" s="26"/>
      <c r="E15" s="26">
        <f>Tabela15[[#This Row],[VALOR]]-Tabela15[[#This Row],[Custo Setor]]</f>
        <v>280.00142083474492</v>
      </c>
    </row>
    <row r="16" spans="2:5" x14ac:dyDescent="0.25">
      <c r="B16" t="s">
        <v>1891</v>
      </c>
      <c r="C16" s="21">
        <f t="array" ref="C16">'10 - ILHOS'!G4</f>
        <v>461.99298484216786</v>
      </c>
      <c r="D16" s="26"/>
      <c r="E16" s="26">
        <f>Tabela15[[#This Row],[VALOR]]-Tabela15[[#This Row],[Custo Setor]]</f>
        <v>461.99298484216786</v>
      </c>
    </row>
    <row r="17" spans="2:5" x14ac:dyDescent="0.25">
      <c r="B17" t="s">
        <v>1892</v>
      </c>
      <c r="C17" s="21">
        <f t="array" ref="C17">'11 - DOBRA'!G4</f>
        <v>720.5418309878329</v>
      </c>
      <c r="D17" s="26"/>
      <c r="E17" s="26">
        <f>Tabela15[[#This Row],[VALOR]]-Tabela15[[#This Row],[Custo Setor]]</f>
        <v>720.5418309878329</v>
      </c>
    </row>
    <row r="18" spans="2:5" x14ac:dyDescent="0.25">
      <c r="B18" t="s">
        <v>1893</v>
      </c>
      <c r="C18" s="21">
        <f t="array" ref="C18">'12 - EMBALAGEM'!G4</f>
        <v>160.30307355285177</v>
      </c>
      <c r="D18" s="26"/>
      <c r="E18" s="26">
        <f>Tabela15[[#This Row],[VALOR]]-Tabela15[[#This Row],[Custo Setor]]</f>
        <v>160.30307355285177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4239.8379483111466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26" sqref="D2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368.97516712328763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110</v>
      </c>
      <c r="E25" s="2">
        <f>Tabela2[[#This Row],[PRODUZIDAS]]*VLOOKUP(Tabela2[[#This Row],[SKU]],Tabela24[#All],3,0)</f>
        <v>28.328767123287673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Tabela2[[#This Row],[PRODUZIDAS]]*VLOOKUP(Tabela2[[#This Row],[SKU]],Tabela24[#All],3,0)</f>
        <v>7.7279999999999989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>
        <v>50</v>
      </c>
      <c r="E112" s="2">
        <f>Tabela2[[#This Row],[PRODUZIDAS]]*VLOOKUP(Tabela2[[#This Row],[SKU]],Tabela24[#All],3,0)</f>
        <v>7.7279999999999989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500</v>
      </c>
      <c r="E192" s="2">
        <f>Tabela2[[#This Row],[PRODUZIDAS]]*VLOOKUP(Tabela2[[#This Row],[SKU]],Tabela24[#All],3,0)</f>
        <v>77.279999999999987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>
        <v>80</v>
      </c>
      <c r="E196" s="2">
        <f>Tabela2[[#This Row],[PRODUZIDAS]]*VLOOKUP(Tabela2[[#This Row],[SKU]],Tabela24[#All],3,0)</f>
        <v>12.364799999999999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>
        <v>100</v>
      </c>
      <c r="E199" s="2">
        <f>Tabela2[[#This Row],[PRODUZIDAS]]*VLOOKUP(Tabela2[[#This Row],[SKU]],Tabela24[#All],3,0)</f>
        <v>15.455999999999998</v>
      </c>
    </row>
    <row r="200" spans="2:5" x14ac:dyDescent="0.25">
      <c r="B200" s="3" t="s">
        <v>390</v>
      </c>
      <c r="C200" s="3" t="s">
        <v>391</v>
      </c>
      <c r="D200" s="1">
        <v>60</v>
      </c>
      <c r="E200" s="2">
        <f>Tabela2[[#This Row],[PRODUZIDAS]]*VLOOKUP(Tabela2[[#This Row],[SKU]],Tabela24[#All],3,0)</f>
        <v>9.2735999999999983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>
        <v>200</v>
      </c>
      <c r="E923" s="2">
        <f>Tabela2[[#This Row],[PRODUZIDAS]]*VLOOKUP(Tabela2[[#This Row],[SKU]],Tabela24[#All],3,0)</f>
        <v>210.81599999999997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228" sqref="D22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244.93897999999999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49.5</v>
      </c>
      <c r="E144" s="2">
        <f>Tabela225[[#This Row],[PRODUZIDAS]]*VLOOKUP(Tabela225[[#This Row],[SKU]],Tabela24[#All],4,0)</f>
        <v>73.351928571428573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53</v>
      </c>
      <c r="E197" s="2">
        <f>Tabela225[[#This Row],[PRODUZIDAS]]*VLOOKUP(Tabela225[[#This Row],[SKU]],Tabela24[#All],4,0)</f>
        <v>28.67088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>
        <v>71</v>
      </c>
      <c r="E208" s="2">
        <f>Tabela225[[#This Row],[PRODUZIDAS]]*VLOOKUP(Tabela225[[#This Row],[SKU]],Tabela24[#All],4,0)</f>
        <v>65.859599999999986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>
        <v>52</v>
      </c>
      <c r="E227" s="2">
        <f>Tabela225[[#This Row],[PRODUZIDAS]]*VLOOKUP(Tabela225[[#This Row],[SKU]],Tabela24[#All],4,0)</f>
        <v>77.056571428571431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D234" sqref="D23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8.7381250000000001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19.375</v>
      </c>
      <c r="E233" s="2">
        <f>Tabela2256[[#This Row],[PRODUZIDAS]]*VLOOKUP(Tabela2256[[#This Row],[SKU]],Tabela24[#All],5,0)</f>
        <v>8.7381250000000001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91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704.65744605307736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>
        <v>19</v>
      </c>
      <c r="E112" s="2">
        <f>Tabela22567[[#This Row],[PRODUZIDAS]]*VLOOKUP(Tabela22567[[#This Row],[SKU]],Tabela24[#All],6,0)</f>
        <v>22.024799999999995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6.5</v>
      </c>
      <c r="E123" s="2">
        <f>Tabela22567[[#This Row],[PRODUZIDAS]]*VLOOKUP(Tabela22567[[#This Row],[SKU]],Tabela24[#All],6,0)</f>
        <v>8.3741666666666674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108</v>
      </c>
      <c r="E144" s="2">
        <f>Tabela22567[[#This Row],[PRODUZIDAS]]*VLOOKUP(Tabela22567[[#This Row],[SKU]],Tabela24[#All],6,0)</f>
        <v>139.1657142857143</v>
      </c>
    </row>
    <row r="145" spans="2:5" x14ac:dyDescent="0.25">
      <c r="B145" s="3" t="s">
        <v>280</v>
      </c>
      <c r="C145" s="3" t="s">
        <v>281</v>
      </c>
      <c r="D145" s="1">
        <v>1.5</v>
      </c>
      <c r="E145" s="2">
        <f>Tabela22567[[#This Row],[PRODUZIDAS]]*VLOOKUP(Tabela22567[[#This Row],[SKU]],Tabela24[#All],6,0)</f>
        <v>1.9328571428571431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Tabela22567[[#This Row],[PRODUZIDAS]]*VLOOKUP(Tabela22567[[#This Row],[SKU]],Tabela24[#All],6,0)</f>
        <v>1.2885714285714287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>
        <v>5</v>
      </c>
      <c r="E153" s="2">
        <f>Tabela22567[[#This Row],[PRODUZIDAS]]*VLOOKUP(Tabela22567[[#This Row],[SKU]],Tabela24[#All],6,0)</f>
        <v>6.4428571428571431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>
        <v>11</v>
      </c>
      <c r="E174" s="2">
        <f>Tabela22567[[#This Row],[PRODUZIDAS]]*VLOOKUP(Tabela22567[[#This Row],[SKU]],Tabela24[#All],6,0)</f>
        <v>14.174285714285716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Tabela22567[[#This Row],[PRODUZIDAS]]*VLOOKUP(Tabela22567[[#This Row],[SKU]],Tabela24[#All],6,0)</f>
        <v>23.183999999999997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Tabela22567[[#This Row],[PRODUZIDAS]]*VLOOKUP(Tabela22567[[#This Row],[SKU]],Tabela24[#All],6,0)</f>
        <v>57.959999999999987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10</v>
      </c>
      <c r="E200" s="2">
        <f>Tabela22567[[#This Row],[PRODUZIDAS]]*VLOOKUP(Tabela22567[[#This Row],[SKU]],Tabela24[#All],6,0)</f>
        <v>11.591999999999999</v>
      </c>
    </row>
    <row r="201" spans="2:5" x14ac:dyDescent="0.25">
      <c r="B201" s="3" t="s">
        <v>392</v>
      </c>
      <c r="C201" s="3" t="s">
        <v>393</v>
      </c>
      <c r="D201" s="1">
        <v>45</v>
      </c>
      <c r="E201" s="2">
        <f>Tabela22567[[#This Row],[PRODUZIDAS]]*VLOOKUP(Tabela22567[[#This Row],[SKU]],Tabela24[#All],6,0)</f>
        <v>52.163999999999987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114</v>
      </c>
      <c r="E208" s="2">
        <f>Tabela22567[[#This Row],[PRODUZIDAS]]*VLOOKUP(Tabela22567[[#This Row],[SKU]],Tabela24[#All],6,0)</f>
        <v>146.87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4</v>
      </c>
      <c r="E233" s="2">
        <f>Tabela22567[[#This Row],[PRODUZIDAS]]*VLOOKUP(Tabela22567[[#This Row],[SKU]],Tabela24[#All],6,0)</f>
        <v>5.1542857142857148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3</v>
      </c>
      <c r="E296" s="2">
        <f>Tabela22567[[#This Row],[PRODUZIDAS]]*VLOOKUP(Tabela22567[[#This Row],[SKU]],Tabela24[#All],6,0)</f>
        <v>5.1136363636363633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7</v>
      </c>
      <c r="E320" s="2">
        <f>Tabela22567[[#This Row],[PRODUZIDAS]]*VLOOKUP(Tabela22567[[#This Row],[SKU]],Tabela24[#All],6,0)</f>
        <v>13.795833333333331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>
        <v>24</v>
      </c>
      <c r="E909" s="2">
        <f>Tabela22567[[#This Row],[PRODUZIDAS]]*VLOOKUP(Tabela22567[[#This Row],[SKU]],Tabela24[#All],6,0)</f>
        <v>77.36347826086957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32</v>
      </c>
      <c r="E923" s="2">
        <f>Tabela22567[[#This Row],[PRODUZIDAS]]*VLOOKUP(Tabela22567[[#This Row],[SKU]],Tabela24[#All],6,0)</f>
        <v>118.05696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905" workbookViewId="0">
      <selection activeCell="D924" sqref="D92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34.784639999999996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>
        <v>27</v>
      </c>
      <c r="E923" s="2">
        <f>Tabela2256789[[#This Row],[PRODUZIDAS]]*VLOOKUP(Tabela2256789[[#This Row],[SKU]],Tabela24[#All],8,0)</f>
        <v>34.784639999999996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496.49071428571438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60</v>
      </c>
      <c r="E150" s="2">
        <f>Tabela225678910[[#This Row],[PRODUZIDAS]]*VLOOKUP(Tabela225678910[[#This Row],[SKU]],Tabela24[#All],9,0)</f>
        <v>61.851428571428578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110</v>
      </c>
      <c r="E194" s="2">
        <f>Tabela225678910[[#This Row],[PRODUZIDAS]]*VLOOKUP(Tabela225678910[[#This Row],[SKU]],Tabela24[#All],9,0)</f>
        <v>70.84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104</v>
      </c>
      <c r="E197" s="2">
        <f>Tabela225678910[[#This Row],[PRODUZIDAS]]*VLOOKUP(Tabela225678910[[#This Row],[SKU]],Tabela24[#All],9,0)</f>
        <v>66.975999999999999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27.5</v>
      </c>
      <c r="E230" s="2">
        <f>Tabela225678910[[#This Row],[PRODUZIDAS]]*VLOOKUP(Tabela225678910[[#This Row],[SKU]],Tabela24[#All],9,0)</f>
        <v>28.348571428571429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>
        <v>50</v>
      </c>
      <c r="E578" s="2">
        <f>Tabela225678910[[#This Row],[PRODUZIDAS]]*VLOOKUP(Tabela225678910[[#This Row],[SKU]],Tabela24[#All],9,0)</f>
        <v>48.3125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120</v>
      </c>
      <c r="E581" s="2">
        <f>Tabela225678910[[#This Row],[PRODUZIDAS]]*VLOOKUP(Tabela225678910[[#This Row],[SKU]],Tabela24[#All],9,0)</f>
        <v>115.94999999999999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>
        <v>10</v>
      </c>
      <c r="E584" s="2">
        <f>Tabela225678910[[#This Row],[PRODUZIDAS]]*VLOOKUP(Tabela225678910[[#This Row],[SKU]],Tabela24[#All],9,0)</f>
        <v>9.6624999999999996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110</v>
      </c>
      <c r="E630" s="2">
        <f>Tabela225678910[[#This Row],[PRODUZIDAS]]*VLOOKUP(Tabela225678910[[#This Row],[SKU]],Tabela24[#All],9,0)</f>
        <v>70.84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23</v>
      </c>
      <c r="E660" s="2">
        <f>Tabela225678910[[#This Row],[PRODUZIDAS]]*VLOOKUP(Tabela225678910[[#This Row],[SKU]],Tabela24[#All],9,0)</f>
        <v>23.709714285714288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758.41356563147008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101</v>
      </c>
      <c r="E18" s="2">
        <f>Tabela22567891011[[#This Row],[PRODUZIDAS]]*VLOOKUP(Tabela22567891011[[#This Row],[SKU]],Tabela24[#All],10,0)</f>
        <v>41.278260869565209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14</v>
      </c>
      <c r="E69" s="2">
        <f>Tabela22567891011[[#This Row],[PRODUZIDAS]]*VLOOKUP(Tabela22567891011[[#This Row],[SKU]],Tabela24[#All],10,0)</f>
        <v>11.197199999999999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9</v>
      </c>
      <c r="E74" s="2">
        <f>Tabela22567891011[[#This Row],[PRODUZIDAS]]*VLOOKUP(Tabela22567891011[[#This Row],[SKU]],Tabela24[#All],10,0)</f>
        <v>7.1981999999999982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>
        <v>4</v>
      </c>
      <c r="E153" s="2">
        <f>Tabela22567891011[[#This Row],[PRODUZIDAS]]*VLOOKUP(Tabela22567891011[[#This Row],[SKU]],Tabela24[#All],10,0)</f>
        <v>4.6388571428571428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321</v>
      </c>
      <c r="E194" s="2">
        <f>Tabela22567891011[[#This Row],[PRODUZIDAS]]*VLOOKUP(Tabela22567891011[[#This Row],[SKU]],Tabela24[#All],10,0)</f>
        <v>206.72400000000002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170.5</v>
      </c>
      <c r="E197" s="2">
        <f>Tabela22567891011[[#This Row],[PRODUZIDAS]]*VLOOKUP(Tabela22567891011[[#This Row],[SKU]],Tabela24[#All],10,0)</f>
        <v>109.80200000000001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86.5</v>
      </c>
      <c r="E231" s="2">
        <f>Tabela22567891011[[#This Row],[PRODUZIDAS]]*VLOOKUP(Tabela22567891011[[#This Row],[SKU]],Tabela24[#All],10,0)</f>
        <v>100.31528571428571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19</v>
      </c>
      <c r="E557" s="2">
        <f>Tabela22567891011[[#This Row],[PRODUZIDAS]]*VLOOKUP(Tabela22567891011[[#This Row],[SKU]],Tabela24[#All],10,0)</f>
        <v>12.236000000000001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>
        <v>20</v>
      </c>
      <c r="E562" s="2">
        <f>Tabela22567891011[[#This Row],[PRODUZIDAS]]*VLOOKUP(Tabela22567891011[[#This Row],[SKU]],Tabela24[#All],10,0)</f>
        <v>12.88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>
        <v>10</v>
      </c>
      <c r="E578" s="2">
        <f>Tabela22567891011[[#This Row],[PRODUZIDAS]]*VLOOKUP(Tabela22567891011[[#This Row],[SKU]],Tabela24[#All],10,0)</f>
        <v>9.0183333333333309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168</v>
      </c>
      <c r="E581" s="2">
        <f>Tabela22567891011[[#This Row],[PRODUZIDAS]]*VLOOKUP(Tabela22567891011[[#This Row],[SKU]],Tabela24[#All],10,0)</f>
        <v>151.50799999999998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79</v>
      </c>
      <c r="E660" s="2">
        <f>Tabela22567891011[[#This Row],[PRODUZIDAS]]*VLOOKUP(Tabela22567891011[[#This Row],[SKU]],Tabela24[#All],10,0)</f>
        <v>91.617428571428576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280.00142083474492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>
        <v>9.5</v>
      </c>
      <c r="E7" s="2">
        <f>Tabela2256789101112[[#This Row],[PRODUZIDAS]]*VLOOKUP(Tabela2256789101112[[#This Row],[SKU]],Tabela24[#All],11,0)</f>
        <v>2.5884057971014491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>
        <v>1.5</v>
      </c>
      <c r="E9" s="2">
        <f>Tabela2256789101112[[#This Row],[PRODUZIDAS]]*VLOOKUP(Tabela2256789101112[[#This Row],[SKU]],Tabela24[#All],11,0)</f>
        <v>0.40869565217391302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82</v>
      </c>
      <c r="E18" s="2">
        <f>Tabela2256789101112[[#This Row],[PRODUZIDAS]]*VLOOKUP(Tabela2256789101112[[#This Row],[SKU]],Tabela24[#All],11,0)</f>
        <v>61.440579710144924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Tabela2256789101112[[#This Row],[PRODUZIDAS]]*VLOOKUP(Tabela2256789101112[[#This Row],[SKU]],Tabela24[#All],11,0)</f>
        <v>2.9347499999999997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Tabela2256789101112[[#This Row],[PRODUZIDAS]]*VLOOKUP(Tabela2256789101112[[#This Row],[SKU]],Tabela24[#All],11,0)</f>
        <v>13.137600000000001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72</v>
      </c>
      <c r="E197" s="2">
        <f>Tabela2256789101112[[#This Row],[PRODUZIDAS]]*VLOOKUP(Tabela2256789101112[[#This Row],[SKU]],Tabela24[#All],11,0)</f>
        <v>47.295360000000002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3.5</v>
      </c>
      <c r="E233" s="2">
        <f>Tabela2256789101112[[#This Row],[PRODUZIDAS]]*VLOOKUP(Tabela2256789101112[[#This Row],[SKU]],Tabela24[#All],11,0)</f>
        <v>2.706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2.5</v>
      </c>
      <c r="E293" s="2">
        <f>Tabela2256789101112[[#This Row],[PRODUZIDAS]]*VLOOKUP(Tabela2256789101112[[#This Row],[SKU]],Tabela24[#All],11,0)</f>
        <v>1.1931818181818181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5.5</v>
      </c>
      <c r="E419" s="2">
        <f>Tabela2256789101112[[#This Row],[PRODUZIDAS]]*VLOOKUP(Tabela2256789101112[[#This Row],[SKU]],Tabela24[#All],11,0)</f>
        <v>1.970833333333333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Tabela2256789101112[[#This Row],[PRODUZIDAS]]*VLOOKUP(Tabela2256789101112[[#This Row],[SKU]],Tabela24[#All],11,0)</f>
        <v>2.3974999999999995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14</v>
      </c>
      <c r="E557" s="2">
        <f>Tabela2256789101112[[#This Row],[PRODUZIDAS]]*VLOOKUP(Tabela2256789101112[[#This Row],[SKU]],Tabela24[#All],11,0)</f>
        <v>9.1963200000000001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54</v>
      </c>
      <c r="E569" s="2">
        <f>Tabela2256789101112[[#This Row],[PRODUZIDAS]]*VLOOKUP(Tabela2256789101112[[#This Row],[SKU]],Tabela24[#All],11,0)</f>
        <v>38.263499999999993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>
        <v>10</v>
      </c>
      <c r="E578" s="2">
        <f>Tabela2256789101112[[#This Row],[PRODUZIDAS]]*VLOOKUP(Tabela2256789101112[[#This Row],[SKU]],Tabela24[#All],11,0)</f>
        <v>7.0858333333333325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0.5</v>
      </c>
      <c r="E581" s="2">
        <f>Tabela2256789101112[[#This Row],[PRODUZIDAS]]*VLOOKUP(Tabela2256789101112[[#This Row],[SKU]],Tabela24[#All],11,0)</f>
        <v>0.35429166666666662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11.5</v>
      </c>
      <c r="E593" s="2">
        <f>Tabela2256789101112[[#This Row],[PRODUZIDAS]]*VLOOKUP(Tabela2256789101112[[#This Row],[SKU]],Tabela24[#All],11,0)</f>
        <v>8.8911428571428566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14.5</v>
      </c>
      <c r="E632" s="2">
        <f>Tabela2256789101112[[#This Row],[PRODUZIDAS]]*VLOOKUP(Tabela2256789101112[[#This Row],[SKU]],Tabela24[#All],11,0)</f>
        <v>9.5247600000000006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>
        <v>8</v>
      </c>
      <c r="E637" s="2">
        <f>Tabela2256789101112[[#This Row],[PRODUZIDAS]]*VLOOKUP(Tabela2256789101112[[#This Row],[SKU]],Tabela24[#All],11,0)</f>
        <v>5.6686666666666659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84</v>
      </c>
      <c r="E660" s="2">
        <f>Tabela2256789101112[[#This Row],[PRODUZIDAS]]*VLOOKUP(Tabela2256789101112[[#This Row],[SKU]],Tabela24[#All],11,0)</f>
        <v>64.944000000000003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461.99298484216786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>
        <v>9.5</v>
      </c>
      <c r="E7" s="2">
        <f>Tabela225678910111213[[#This Row],[PRODUZIDAS]]*VLOOKUP(Tabela225678910111213[[#This Row],[SKU]],Tabela24[#All],12,0)</f>
        <v>4.5297101449275363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>
        <v>1.5</v>
      </c>
      <c r="E9" s="2">
        <f>Tabela225678910111213[[#This Row],[PRODUZIDAS]]*VLOOKUP(Tabela225678910111213[[#This Row],[SKU]],Tabela24[#All],12,0)</f>
        <v>0.7152173913043478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2</v>
      </c>
      <c r="E62" s="2">
        <f>Tabela225678910111213[[#This Row],[PRODUZIDAS]]*VLOOKUP(Tabela225678910111213[[#This Row],[SKU]],Tabela24[#All],12,0)</f>
        <v>2.0602739726027397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Tabela225678910111213[[#This Row],[PRODUZIDAS]]*VLOOKUP(Tabela225678910111213[[#This Row],[SKU]],Tabela24[#All],12,0)</f>
        <v>7.6754999999999987</v>
      </c>
    </row>
    <row r="70" spans="2:5" x14ac:dyDescent="0.25">
      <c r="B70" s="3" t="s">
        <v>130</v>
      </c>
      <c r="C70" s="3" t="s">
        <v>131</v>
      </c>
      <c r="D70" s="1">
        <v>1.5</v>
      </c>
      <c r="E70" s="2">
        <f>Tabela225678910111213[[#This Row],[PRODUZIDAS]]*VLOOKUP(Tabela225678910111213[[#This Row],[SKU]],Tabela24[#All],12,0)</f>
        <v>1.6447499999999997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59.5</v>
      </c>
      <c r="E194" s="2">
        <f>Tabela225678910111213[[#This Row],[PRODUZIDAS]]*VLOOKUP(Tabela225678910111213[[#This Row],[SKU]],Tabela24[#All],12,0)</f>
        <v>65.140599999999992</v>
      </c>
    </row>
    <row r="195" spans="2:5" x14ac:dyDescent="0.25">
      <c r="B195" s="3" t="s">
        <v>380</v>
      </c>
      <c r="C195" s="3" t="s">
        <v>381</v>
      </c>
      <c r="D195" s="1">
        <v>37.5</v>
      </c>
      <c r="E195" s="2">
        <f>Tabela225678910111213[[#This Row],[PRODUZIDAS]]*VLOOKUP(Tabela225678910111213[[#This Row],[SKU]],Tabela24[#All],12,0)</f>
        <v>41.054999999999993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73</v>
      </c>
      <c r="E197" s="2">
        <f>Tabela225678910111213[[#This Row],[PRODUZIDAS]]*VLOOKUP(Tabela225678910111213[[#This Row],[SKU]],Tabela24[#All],12,0)</f>
        <v>79.920399999999987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48</v>
      </c>
      <c r="E233" s="2">
        <f>Tabela225678910111213[[#This Row],[PRODUZIDAS]]*VLOOKUP(Tabela225678910111213[[#This Row],[SKU]],Tabela24[#All],12,0)</f>
        <v>52.573714285714281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48</v>
      </c>
      <c r="E557" s="2">
        <f>Tabela225678910111213[[#This Row],[PRODUZIDAS]]*VLOOKUP(Tabela225678910111213[[#This Row],[SKU]],Tabela24[#All],12,0)</f>
        <v>52.550399999999989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>
        <v>10</v>
      </c>
      <c r="E578" s="2">
        <f>Tabela225678910111213[[#This Row],[PRODUZIDAS]]*VLOOKUP(Tabela225678910111213[[#This Row],[SKU]],Tabela24[#All],12,0)</f>
        <v>9.0183333333333309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>
        <v>15</v>
      </c>
      <c r="E596" s="2">
        <f>Tabela225678910111213[[#This Row],[PRODUZIDAS]]*VLOOKUP(Tabela225678910111213[[#This Row],[SKU]],Tabela24[#All],12,0)</f>
        <v>16.429285714285712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33.5</v>
      </c>
      <c r="E628" s="2">
        <f>Tabela225678910111213[[#This Row],[PRODUZIDAS]]*VLOOKUP(Tabela225678910111213[[#This Row],[SKU]],Tabela24[#All],12,0)</f>
        <v>36.675799999999995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84</v>
      </c>
      <c r="E660" s="2">
        <f>Tabela225678910111213[[#This Row],[PRODUZIDAS]]*VLOOKUP(Tabela225678910111213[[#This Row],[SKU]],Tabela24[#All],12,0)</f>
        <v>92.003999999999991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720.5418309878329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</v>
      </c>
      <c r="E10" s="2">
        <f>Tabela22567891011121314[[#This Row],[PRODUZIDAS]]*VLOOKUP(Tabela22567891011121314[[#This Row],[SKU]],Tabela24[#All],13,0)</f>
        <v>1.2260869565217392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Tabela22567891011121314[[#This Row],[PRODUZIDAS]]*VLOOKUP(Tabela22567891011121314[[#This Row],[SKU]],Tabela24[#All],13,0)</f>
        <v>23.178082191780817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27</v>
      </c>
      <c r="E26" s="2">
        <f>Tabela22567891011121314[[#This Row],[PRODUZIDAS]]*VLOOKUP(Tabela22567891011121314[[#This Row],[SKU]],Tabela24[#All],13,0)</f>
        <v>31.290410958904104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Tabela22567891011121314[[#This Row],[PRODUZIDAS]]*VLOOKUP(Tabela22567891011121314[[#This Row],[SKU]],Tabela24[#All],13,0)</f>
        <v>11.589041095890408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59</v>
      </c>
      <c r="E30" s="2">
        <f>Tabela22567891011121314[[#This Row],[PRODUZIDAS]]*VLOOKUP(Tabela22567891011121314[[#This Row],[SKU]],Tabela24[#All],13,0)</f>
        <v>68.375342465753405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58</v>
      </c>
      <c r="E33" s="2">
        <f>Tabela22567891011121314[[#This Row],[PRODUZIDAS]]*VLOOKUP(Tabela22567891011121314[[#This Row],[SKU]],Tabela24[#All],13,0)</f>
        <v>67.216438356164375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12</v>
      </c>
      <c r="E52" s="2">
        <f>Tabela22567891011121314[[#This Row],[PRODUZIDAS]]*VLOOKUP(Tabela22567891011121314[[#This Row],[SKU]],Tabela24[#All],13,0)</f>
        <v>13.906849315068492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2</v>
      </c>
      <c r="E62" s="2">
        <f>Tabela22567891011121314[[#This Row],[PRODUZIDAS]]*VLOOKUP(Tabela22567891011121314[[#This Row],[SKU]],Tabela24[#All],13,0)</f>
        <v>2.3178082191780818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Tabela22567891011121314[[#This Row],[PRODUZIDAS]]*VLOOKUP(Tabela22567891011121314[[#This Row],[SKU]],Tabela24[#All],13,0)</f>
        <v>2.3219999999999996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Tabela22567891011121314[[#This Row],[PRODUZIDAS]]*VLOOKUP(Tabela22567891011121314[[#This Row],[SKU]],Tabela24[#All],13,0)</f>
        <v>8.1269999999999989</v>
      </c>
    </row>
    <row r="70" spans="2:5" x14ac:dyDescent="0.25">
      <c r="B70" s="3" t="s">
        <v>130</v>
      </c>
      <c r="C70" s="3" t="s">
        <v>131</v>
      </c>
      <c r="D70" s="1">
        <v>1</v>
      </c>
      <c r="E70" s="2">
        <f>Tabela22567891011121314[[#This Row],[PRODUZIDAS]]*VLOOKUP(Tabela22567891011121314[[#This Row],[SKU]],Tabela24[#All],13,0)</f>
        <v>1.1609999999999998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>
        <v>7</v>
      </c>
      <c r="E80" s="2">
        <f>Tabela22567891011121314[[#This Row],[PRODUZIDAS]]*VLOOKUP(Tabela22567891011121314[[#This Row],[SKU]],Tabela24[#All],13,0)</f>
        <v>8.1269999999999989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12</v>
      </c>
      <c r="E82" s="2">
        <f>Tabela22567891011121314[[#This Row],[PRODUZIDAS]]*VLOOKUP(Tabela22567891011121314[[#This Row],[SKU]],Tabela24[#All],13,0)</f>
        <v>13.931999999999999</v>
      </c>
    </row>
    <row r="83" spans="2:5" x14ac:dyDescent="0.25">
      <c r="B83" s="3" t="s">
        <v>156</v>
      </c>
      <c r="C83" s="3" t="s">
        <v>157</v>
      </c>
      <c r="D83" s="1">
        <v>1</v>
      </c>
      <c r="E83" s="2">
        <f>Tabela22567891011121314[[#This Row],[PRODUZIDAS]]*VLOOKUP(Tabela22567891011121314[[#This Row],[SKU]],Tabela24[#All],13,0)</f>
        <v>1.1609999999999998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1</v>
      </c>
      <c r="E86" s="2">
        <f>Tabela22567891011121314[[#This Row],[PRODUZIDAS]]*VLOOKUP(Tabela22567891011121314[[#This Row],[SKU]],Tabela24[#All],13,0)</f>
        <v>1.1609999999999998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108</v>
      </c>
      <c r="E116" s="2">
        <f>Tabela22567891011121314[[#This Row],[PRODUZIDAS]]*VLOOKUP(Tabela22567891011121314[[#This Row],[SKU]],Tabela24[#All],13,0)</f>
        <v>125.19359999999998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18</v>
      </c>
      <c r="E145" s="2">
        <f>Tabela22567891011121314[[#This Row],[PRODUZIDAS]]*VLOOKUP(Tabela22567891011121314[[#This Row],[SKU]],Tabela24[#All],13,0)</f>
        <v>20.874857142857142</v>
      </c>
    </row>
    <row r="146" spans="2:5" x14ac:dyDescent="0.25">
      <c r="B146" s="3" t="s">
        <v>282</v>
      </c>
      <c r="C146" s="3" t="s">
        <v>283</v>
      </c>
      <c r="D146" s="1">
        <v>12</v>
      </c>
      <c r="E146" s="2">
        <f>Tabela22567891011121314[[#This Row],[PRODUZIDAS]]*VLOOKUP(Tabela22567891011121314[[#This Row],[SKU]],Tabela24[#All],13,0)</f>
        <v>13.916571428571428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11</v>
      </c>
      <c r="E193" s="2">
        <f>Tabela22567891011121314[[#This Row],[PRODUZIDAS]]*VLOOKUP(Tabela22567891011121314[[#This Row],[SKU]],Tabela24[#All],13,0)</f>
        <v>12.751199999999997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36</v>
      </c>
      <c r="E195" s="2">
        <f>Tabela22567891011121314[[#This Row],[PRODUZIDAS]]*VLOOKUP(Tabela22567891011121314[[#This Row],[SKU]],Tabela24[#All],13,0)</f>
        <v>41.731199999999994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Tabela22567891011121314[[#This Row],[PRODUZIDAS]]*VLOOKUP(Tabela22567891011121314[[#This Row],[SKU]],Tabela24[#All],13,0)</f>
        <v>81.143999999999991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29</v>
      </c>
      <c r="E233" s="2">
        <f>Tabela22567891011121314[[#This Row],[PRODUZIDAS]]*VLOOKUP(Tabela22567891011121314[[#This Row],[SKU]],Tabela24[#All],13,0)</f>
        <v>33.631714285714288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>
        <v>3</v>
      </c>
      <c r="E289" s="2">
        <f>Tabela22567891011121314[[#This Row],[PRODUZIDAS]]*VLOOKUP(Tabela22567891011121314[[#This Row],[SKU]],Tabela24[#All],13,0)</f>
        <v>2.8769999999999998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31</v>
      </c>
      <c r="E557" s="2">
        <f>Tabela22567891011121314[[#This Row],[PRODUZIDAS]]*VLOOKUP(Tabela22567891011121314[[#This Row],[SKU]],Tabela24[#All],13,0)</f>
        <v>35.935199999999995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36</v>
      </c>
      <c r="E593" s="2">
        <f>Tabela22567891011121314[[#This Row],[PRODUZIDAS]]*VLOOKUP(Tabela22567891011121314[[#This Row],[SKU]],Tabela24[#All],13,0)</f>
        <v>41.749714285714283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40</v>
      </c>
      <c r="E626" s="2">
        <f>Tabela22567891011121314[[#This Row],[PRODUZIDAS]]*VLOOKUP(Tabela22567891011121314[[#This Row],[SKU]],Tabela24[#All],13,0)</f>
        <v>46.367999999999995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8</v>
      </c>
      <c r="E657" s="2">
        <f>Tabela22567891011121314[[#This Row],[PRODUZIDAS]]*VLOOKUP(Tabela22567891011121314[[#This Row],[SKU]],Tabela24[#All],13,0)</f>
        <v>9.2777142857142856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160.30307355285177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</v>
      </c>
      <c r="E10" s="2">
        <f>Tabela2256789101112131415[[#This Row],[PRODUZIDAS]]*VLOOKUP(Tabela2256789101112131415[[#This Row],[SKU]],Tabela24[#All],14,0)</f>
        <v>0.27246376811594203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20</v>
      </c>
      <c r="E24" s="2">
        <f>Tabela2256789101112131415[[#This Row],[PRODUZIDAS]]*VLOOKUP(Tabela2256789101112131415[[#This Row],[SKU]],Tabela24[#All],14,0)</f>
        <v>5.1506849315068495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27</v>
      </c>
      <c r="E26" s="2">
        <f>Tabela2256789101112131415[[#This Row],[PRODUZIDAS]]*VLOOKUP(Tabela2256789101112131415[[#This Row],[SKU]],Tabela24[#All],14,0)</f>
        <v>6.9534246575342467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Tabela2256789101112131415[[#This Row],[PRODUZIDAS]]*VLOOKUP(Tabela2256789101112131415[[#This Row],[SKU]],Tabela24[#All],14,0)</f>
        <v>2.5753424657534247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59</v>
      </c>
      <c r="E30" s="2">
        <f>Tabela2256789101112131415[[#This Row],[PRODUZIDAS]]*VLOOKUP(Tabela2256789101112131415[[#This Row],[SKU]],Tabela24[#All],14,0)</f>
        <v>15.194520547945205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58</v>
      </c>
      <c r="E33" s="2">
        <f>Tabela2256789101112131415[[#This Row],[PRODUZIDAS]]*VLOOKUP(Tabela2256789101112131415[[#This Row],[SKU]],Tabela24[#All],14,0)</f>
        <v>14.936986301369863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12</v>
      </c>
      <c r="E52" s="2">
        <f>Tabela2256789101112131415[[#This Row],[PRODUZIDAS]]*VLOOKUP(Tabela2256789101112131415[[#This Row],[SKU]],Tabela24[#All],14,0)</f>
        <v>3.0904109589041093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2</v>
      </c>
      <c r="E62" s="2">
        <f>Tabela2256789101112131415[[#This Row],[PRODUZIDAS]]*VLOOKUP(Tabela2256789101112131415[[#This Row],[SKU]],Tabela24[#All],14,0)</f>
        <v>0.51506849315068493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Tabela2256789101112131415[[#This Row],[PRODUZIDAS]]*VLOOKUP(Tabela2256789101112131415[[#This Row],[SKU]],Tabela24[#All],14,0)</f>
        <v>0.51600000000000001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7</v>
      </c>
      <c r="E69" s="2">
        <f>Tabela2256789101112131415[[#This Row],[PRODUZIDAS]]*VLOOKUP(Tabela2256789101112131415[[#This Row],[SKU]],Tabela24[#All],14,0)</f>
        <v>1.806</v>
      </c>
    </row>
    <row r="70" spans="2:5" x14ac:dyDescent="0.25">
      <c r="B70" s="3" t="s">
        <v>130</v>
      </c>
      <c r="C70" s="3" t="s">
        <v>131</v>
      </c>
      <c r="D70" s="1">
        <v>1</v>
      </c>
      <c r="E70" s="2">
        <f>Tabela2256789101112131415[[#This Row],[PRODUZIDAS]]*VLOOKUP(Tabela2256789101112131415[[#This Row],[SKU]],Tabela24[#All],14,0)</f>
        <v>0.25800000000000001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>
        <v>7</v>
      </c>
      <c r="E80" s="2">
        <f>Tabela2256789101112131415[[#This Row],[PRODUZIDAS]]*VLOOKUP(Tabela2256789101112131415[[#This Row],[SKU]],Tabela24[#All],14,0)</f>
        <v>1.806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12</v>
      </c>
      <c r="E82" s="2">
        <f>Tabela2256789101112131415[[#This Row],[PRODUZIDAS]]*VLOOKUP(Tabela2256789101112131415[[#This Row],[SKU]],Tabela24[#All],14,0)</f>
        <v>3.0960000000000001</v>
      </c>
    </row>
    <row r="83" spans="2:5" x14ac:dyDescent="0.25">
      <c r="B83" s="3" t="s">
        <v>156</v>
      </c>
      <c r="C83" s="3" t="s">
        <v>157</v>
      </c>
      <c r="D83" s="1">
        <v>1</v>
      </c>
      <c r="E83" s="2">
        <f>Tabela2256789101112131415[[#This Row],[PRODUZIDAS]]*VLOOKUP(Tabela2256789101112131415[[#This Row],[SKU]],Tabela24[#All],14,0)</f>
        <v>0.25800000000000001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1</v>
      </c>
      <c r="E86" s="2">
        <f>Tabela2256789101112131415[[#This Row],[PRODUZIDAS]]*VLOOKUP(Tabela2256789101112131415[[#This Row],[SKU]],Tabela24[#All],14,0)</f>
        <v>0.25800000000000001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108</v>
      </c>
      <c r="E116" s="2">
        <f>Tabela2256789101112131415[[#This Row],[PRODUZIDAS]]*VLOOKUP(Tabela2256789101112131415[[#This Row],[SKU]],Tabela24[#All],14,0)</f>
        <v>27.820799999999998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18</v>
      </c>
      <c r="E145" s="2">
        <f>Tabela2256789101112131415[[#This Row],[PRODUZIDAS]]*VLOOKUP(Tabela2256789101112131415[[#This Row],[SKU]],Tabela24[#All],14,0)</f>
        <v>4.6388571428571428</v>
      </c>
    </row>
    <row r="146" spans="2:5" x14ac:dyDescent="0.25">
      <c r="B146" s="3" t="s">
        <v>282</v>
      </c>
      <c r="C146" s="3" t="s">
        <v>283</v>
      </c>
      <c r="D146" s="1">
        <v>12</v>
      </c>
      <c r="E146" s="2">
        <f>Tabela2256789101112131415[[#This Row],[PRODUZIDAS]]*VLOOKUP(Tabela2256789101112131415[[#This Row],[SKU]],Tabela24[#All],14,0)</f>
        <v>3.0925714285714285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11</v>
      </c>
      <c r="E193" s="2">
        <f>Tabela2256789101112131415[[#This Row],[PRODUZIDAS]]*VLOOKUP(Tabela2256789101112131415[[#This Row],[SKU]],Tabela24[#All],14,0)</f>
        <v>2.8336000000000001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36</v>
      </c>
      <c r="E195" s="2">
        <f>Tabela2256789101112131415[[#This Row],[PRODUZIDAS]]*VLOOKUP(Tabela2256789101112131415[[#This Row],[SKU]],Tabela24[#All],14,0)</f>
        <v>9.2736000000000001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70</v>
      </c>
      <c r="E197" s="2">
        <f>Tabela2256789101112131415[[#This Row],[PRODUZIDAS]]*VLOOKUP(Tabela2256789101112131415[[#This Row],[SKU]],Tabela24[#All],14,0)</f>
        <v>18.032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29</v>
      </c>
      <c r="E233" s="2">
        <f>Tabela2256789101112131415[[#This Row],[PRODUZIDAS]]*VLOOKUP(Tabela2256789101112131415[[#This Row],[SKU]],Tabela24[#All],14,0)</f>
        <v>7.4737142857142862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>
        <v>3</v>
      </c>
      <c r="E289" s="2">
        <f>Tabela2256789101112131415[[#This Row],[PRODUZIDAS]]*VLOOKUP(Tabela2256789101112131415[[#This Row],[SKU]],Tabela24[#All],14,0)</f>
        <v>0.82199999999999984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31</v>
      </c>
      <c r="E557" s="2">
        <f>Tabela2256789101112131415[[#This Row],[PRODUZIDAS]]*VLOOKUP(Tabela2256789101112131415[[#This Row],[SKU]],Tabela24[#All],14,0)</f>
        <v>7.9855999999999998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36</v>
      </c>
      <c r="E593" s="2">
        <f>Tabela2256789101112131415[[#This Row],[PRODUZIDAS]]*VLOOKUP(Tabela2256789101112131415[[#This Row],[SKU]],Tabela24[#All],14,0)</f>
        <v>9.2777142857142856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40</v>
      </c>
      <c r="E626" s="2">
        <f>Tabela2256789101112131415[[#This Row],[PRODUZIDAS]]*VLOOKUP(Tabela2256789101112131415[[#This Row],[SKU]],Tabela24[#All],14,0)</f>
        <v>10.304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8</v>
      </c>
      <c r="E657" s="2">
        <f>Tabela2256789101112131415[[#This Row],[PRODUZIDAS]]*VLOOKUP(Tabela2256789101112131415[[#This Row],[SKU]],Tabela24[#All],14,0)</f>
        <v>2.0617142857142858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2025-05-16T10:59:19Z</dcterms:modified>
</cp:coreProperties>
</file>