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6B978ABA-EACE-4D51-BF33-920EF90B8682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<sst xmlns="http://schemas.openxmlformats.org/spreadsheetml/2006/main" count="26032" uniqueCount="1899">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</sst>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45819</v>
      </c>
      <c r="C2" s="31"/>
      <c r="D2" s="33">
        <f>SUM(Tabela15[VALOR])</f>
        <v>6130.2719057307868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606.67784593746524</v>
      </c>
      <c r="D7" s="26"/>
      <c r="E7" s="26">
        <f>Tabela15[[#This Row],[VALOR]]-Tabela15[[#This Row],[Custo Setor]]</f>
        <v>606.67784593746524</v>
      </c>
    </row>
    <row r="8" spans="2:5" x14ac:dyDescent="0.25">
      <c r="B8" t="s">
        <v>1883</v>
      </c>
      <c r="C8" s="21">
        <f t="array" ref="C8">'2 - CORTE VOIL'!G4</f>
        <v>318.19471428571427</v>
      </c>
      <c r="D8" s="26"/>
      <c r="E8" s="26">
        <f>Tabela15[[#This Row],[VALOR]]-Tabela15[[#This Row],[Custo Setor]]</f>
        <v>318.19471428571427</v>
      </c>
    </row>
    <row r="9" spans="2:5" x14ac:dyDescent="0.25">
      <c r="B9" t="s">
        <v>1885</v>
      </c>
      <c r="C9" s="21">
        <f t="array" ref="C9">'3 - BAINHA CONTINUA'!G4</f>
        <v>161.40839</v>
      </c>
      <c r="D9" s="26"/>
      <c r="E9" s="26">
        <f>Tabela15[[#This Row],[VALOR]]-Tabela15[[#This Row],[Custo Setor]]</f>
        <v>161.40839</v>
      </c>
    </row>
    <row r="10" spans="2:5" x14ac:dyDescent="0.25">
      <c r="B10" t="s">
        <v>1884</v>
      </c>
      <c r="C10" s="21">
        <f t="array" ref="C10">'4 - BARRADO'!G4</f>
        <v>452.11067809523809</v>
      </c>
      <c r="D10" s="26"/>
      <c r="E10" s="26">
        <f>Tabela15[[#This Row],[VALOR]]-Tabela15[[#This Row],[Custo Setor]]</f>
        <v>452.11067809523809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6.8020909090909081</v>
      </c>
      <c r="D12" s="26"/>
      <c r="E12" s="26">
        <f>Tabela15[[#This Row],[VALOR]]-Tabela15[[#This Row],[Custo Setor]]</f>
        <v>6.8020909090909081</v>
      </c>
    </row>
    <row r="13" spans="2:5" x14ac:dyDescent="0.25">
      <c r="B13" t="s">
        <v>1888</v>
      </c>
      <c r="C13" s="21">
        <f t="array" ref="C13">'7 - PALETEIRA'!G4</f>
        <v>772.00462681752424</v>
      </c>
      <c r="D13" s="26"/>
      <c r="E13" s="26">
        <f>Tabela15[[#This Row],[VALOR]]-Tabela15[[#This Row],[Custo Setor]]</f>
        <v>772.00462681752424</v>
      </c>
    </row>
    <row r="14" spans="2:5" x14ac:dyDescent="0.25">
      <c r="B14" t="s">
        <v>1889</v>
      </c>
      <c r="C14" s="21">
        <f>'8 - ACABAMENTO'!G4</f>
        <v>635.11154536714048</v>
      </c>
      <c r="D14" s="26"/>
      <c r="E14" s="26">
        <f>Tabela15[[#This Row],[VALOR]]-Tabela15[[#This Row],[Custo Setor]]</f>
        <v>635.11154536714048</v>
      </c>
    </row>
    <row r="15" spans="2:5" x14ac:dyDescent="0.25">
      <c r="B15" t="s">
        <v>1890</v>
      </c>
      <c r="C15" s="21">
        <f t="array" ref="C15">'9 - FURO'!G4</f>
        <v>745.19052509600363</v>
      </c>
      <c r="D15" s="26"/>
      <c r="E15" s="26">
        <f>Tabela15[[#This Row],[VALOR]]-Tabela15[[#This Row],[Custo Setor]]</f>
        <v>745.19052509600363</v>
      </c>
    </row>
    <row r="16" spans="2:5" x14ac:dyDescent="0.25">
      <c r="B16" t="s">
        <v>1891</v>
      </c>
      <c r="C16" s="21">
        <f t="array" ref="C16">'10 - ILHOS'!G4</f>
        <v>1175.2405459712413</v>
      </c>
      <c r="D16" s="26"/>
      <c r="E16" s="26">
        <f>Tabela15[[#This Row],[VALOR]]-Tabela15[[#This Row],[Custo Setor]]</f>
        <v>1175.2405459712413</v>
      </c>
    </row>
    <row r="17" spans="2:5" x14ac:dyDescent="0.25">
      <c r="B17" t="s">
        <v>1892</v>
      </c>
      <c r="C17" s="21">
        <f t="array" ref="C17">'11 - DOBRA'!G4</f>
        <v>1028.8889535693015</v>
      </c>
      <c r="D17" s="26"/>
      <c r="E17" s="26">
        <f>Tabela15[[#This Row],[VALOR]]-Tabela15[[#This Row],[Custo Setor]]</f>
        <v>1028.8889535693015</v>
      </c>
    </row>
    <row r="18" spans="2:5" x14ac:dyDescent="0.25">
      <c r="B18" t="s">
        <v>1893</v>
      </c>
      <c r="C18" s="21">
        <f t="array" ref="C18">'12 - EMBALAGEM'!G4</f>
        <v>228.64198968206702</v>
      </c>
      <c r="D18" s="26"/>
      <c r="E18" s="26">
        <f>Tabela15[[#This Row],[VALOR]]-Tabela15[[#This Row],[Custo Setor]]</f>
        <v>228.64198968206702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6130.2719057307868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35" workbookViewId="0">
      <selection activeCell="D345" sqref="D34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606.67784593746524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>
        <v>1000</v>
      </c>
      <c r="E11" s="2">
        <f>Tabela2[[#This Row],[PRODUZIDAS]]*VLOOKUP(Tabela2[[#This Row],[SKU]],Tabela24[#All],3,0)</f>
        <v>476.81159420289856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>
        <v>100</v>
      </c>
      <c r="E63" s="2">
        <f>Tabela2[[#This Row],[PRODUZIDAS]]*VLOOKUP(Tabela2[[#This Row],[SKU]],Tabela24[#All],3,0)</f>
        <v>27.041095890410954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40</v>
      </c>
      <c r="E67" s="2">
        <f>Tabela2[[#This Row],[PRODUZIDAS]]*VLOOKUP(Tabela2[[#This Row],[SKU]],Tabela24[#All],3,0)</f>
        <v>10.835999999999999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5</v>
      </c>
      <c r="E71" s="2">
        <f>Tabela2[[#This Row],[PRODUZIDAS]]*VLOOKUP(Tabela2[[#This Row],[SKU]],Tabela24[#All],3,0)</f>
        <v>1.3544999999999998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>
        <v>5</v>
      </c>
      <c r="E76" s="2">
        <f>Tabela2[[#This Row],[PRODUZIDAS]]*VLOOKUP(Tabela2[[#This Row],[SKU]],Tabela24[#All],3,0)</f>
        <v>1.3544999999999998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>
        <v>40</v>
      </c>
      <c r="E81" s="2">
        <f>Tabela2[[#This Row],[PRODUZIDAS]]*VLOOKUP(Tabela2[[#This Row],[SKU]],Tabela24[#All],3,0)</f>
        <v>10.835999999999999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>
        <v>10</v>
      </c>
      <c r="E154" s="2">
        <f>Tabela2[[#This Row],[PRODUZIDAS]]*VLOOKUP(Tabela2[[#This Row],[SKU]],Tabela24[#All],3,0)</f>
        <v>3.2214285714285715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>
        <v>4</v>
      </c>
      <c r="E297" s="2">
        <f>Tabela2[[#This Row],[PRODUZIDAS]]*VLOOKUP(Tabela2[[#This Row],[SKU]],Tabela24[#All],3,0)</f>
        <v>3.272727272727272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>
        <v>12</v>
      </c>
      <c r="E317" s="2">
        <f>Tabela2[[#This Row],[PRODUZIDAS]]*VLOOKUP(Tabela2[[#This Row],[SKU]],Tabela24[#All],3,0)</f>
        <v>15.136000000000001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>
        <v>5</v>
      </c>
      <c r="E344" s="2">
        <f>Tabela2[[#This Row],[PRODUZIDAS]]*VLOOKUP(Tabela2[[#This Row],[SKU]],Tabela24[#All],3,0)</f>
        <v>4.1099999999999994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>
        <v>50</v>
      </c>
      <c r="E921" s="2">
        <f>Tabela2[[#This Row],[PRODUZIDAS]]*VLOOKUP(Tabela2[[#This Row],[SKU]],Tabela24[#All],3,0)</f>
        <v>52.703999999999994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37" workbookViewId="0">
      <selection activeCell="D145" sqref="D1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318.19471428571427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>
        <v>105</v>
      </c>
      <c r="E132" s="2">
        <f>Tabela225[[#This Row],[PRODUZIDAS]]*VLOOKUP(Tabela225[[#This Row],[SKU]],Tabela24[#All],4,0)</f>
        <v>97.397999999999982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>
        <v>149</v>
      </c>
      <c r="E144" s="2">
        <f>Tabela225[[#This Row],[PRODUZIDAS]]*VLOOKUP(Tabela225[[#This Row],[SKU]],Tabela24[#All],4,0)</f>
        <v>220.79671428571427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25" workbookViewId="0">
      <selection activeCell="D235" sqref="D23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161.40839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201.66</v>
      </c>
      <c r="E144" s="2">
        <f>Tabela2256[[#This Row],[PRODUZIDAS]]*VLOOKUP(Tabela2256[[#This Row],[SKU]],Tabela24[#All],5,0)</f>
        <v>90.948660000000004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21.25</v>
      </c>
      <c r="E146" s="2">
        <f>Tabela2256[[#This Row],[PRODUZIDAS]]*VLOOKUP(Tabela2256[[#This Row],[SKU]],Tabela24[#All],5,0)</f>
        <v>9.5837500000000002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>
        <v>17.5</v>
      </c>
      <c r="E227" s="2">
        <f>Tabela2256[[#This Row],[PRODUZIDAS]]*VLOOKUP(Tabela2256[[#This Row],[SKU]],Tabela24[#All],5,0)</f>
        <v>7.8925000000000001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>
        <v>54.16</v>
      </c>
      <c r="E233" s="2">
        <f>Tabela2256[[#This Row],[PRODUZIDAS]]*VLOOKUP(Tabela2256[[#This Row],[SKU]],Tabela24[#All],5,0)</f>
        <v>24.426159999999999</v>
      </c>
    </row>
    <row r="234" spans="2:5" x14ac:dyDescent="0.25">
      <c r="B234" s="3" t="s">
        <v>458</v>
      </c>
      <c r="C234" s="3" t="s">
        <v>459</v>
      </c>
      <c r="D234" s="1">
        <v>27.91</v>
      </c>
      <c r="E234" s="2">
        <f>Tabela2256[[#This Row],[PRODUZIDAS]]*VLOOKUP(Tabela2256[[#This Row],[SKU]],Tabela24[#All],5,0)</f>
        <v>12.58741</v>
      </c>
    </row>
    <row r="235" spans="2:5" x14ac:dyDescent="0.25">
      <c r="B235" s="3" t="s">
        <v>460</v>
      </c>
      <c r="C235" s="3" t="s">
        <v>461</v>
      </c>
      <c r="D235" s="1">
        <v>35.409999999999997</v>
      </c>
      <c r="E235" s="2">
        <f>Tabela2256[[#This Row],[PRODUZIDAS]]*VLOOKUP(Tabela2256[[#This Row],[SKU]],Tabela24[#All],5,0)</f>
        <v>15.969909999999999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05" workbookViewId="0">
      <selection activeCell="D231" sqref="D23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452.11067809523809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>
        <v>5</v>
      </c>
      <c r="E115" s="2">
        <f>Tabela22567[[#This Row],[PRODUZIDAS]]*VLOOKUP(Tabela22567[[#This Row],[SKU]],Tabela24[#All],6,0)</f>
        <v>5.7959999999999994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64</v>
      </c>
      <c r="E132" s="2">
        <f>Tabela22567[[#This Row],[PRODUZIDAS]]*VLOOKUP(Tabela22567[[#This Row],[SKU]],Tabela24[#All],6,0)</f>
        <v>82.453333333333333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100.5</v>
      </c>
      <c r="E144" s="2">
        <f>Tabela22567[[#This Row],[PRODUZIDAS]]*VLOOKUP(Tabela22567[[#This Row],[SKU]],Tabela24[#All],6,0)</f>
        <v>129.50142857142859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23</v>
      </c>
      <c r="E194" s="2">
        <f>Tabela22567[[#This Row],[PRODUZIDAS]]*VLOOKUP(Tabela22567[[#This Row],[SKU]],Tabela24[#All],6,0)</f>
        <v>26.661599999999996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120</v>
      </c>
      <c r="E205" s="2">
        <f>Tabela22567[[#This Row],[PRODUZIDAS]]*VLOOKUP(Tabela22567[[#This Row],[SKU]],Tabela24[#All],6,0)</f>
        <v>154.6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26.5</v>
      </c>
      <c r="E230" s="2">
        <f>Tabela22567[[#This Row],[PRODUZIDAS]]*VLOOKUP(Tabela22567[[#This Row],[SKU]],Tabela24[#All],6,0)</f>
        <v>34.14714285714286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>
        <v>4</v>
      </c>
      <c r="E317" s="2">
        <f>Tabela22567[[#This Row],[PRODUZIDAS]]*VLOOKUP(Tabela22567[[#This Row],[SKU]],Tabela24[#All],6,0)</f>
        <v>7.883333333333332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>
        <v>3</v>
      </c>
      <c r="E921" s="2">
        <f>Tabela22567[[#This Row],[PRODUZIDAS]]*VLOOKUP(Tabela22567[[#This Row],[SKU]],Tabela24[#All],6,0)</f>
        <v>11.06784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81" workbookViewId="0">
      <selection activeCell="D298" sqref="D29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6.8020909090909081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>
        <v>1</v>
      </c>
      <c r="E296" s="2">
        <f>Tabela2256789[[#This Row],[PRODUZIDAS]]*VLOOKUP(Tabela2256789[[#This Row],[SKU]],Tabela24[#All],8,0)</f>
        <v>0.47727272727272724</v>
      </c>
    </row>
    <row r="297" spans="2:5" x14ac:dyDescent="0.25">
      <c r="B297" s="3" t="s">
        <v>584</v>
      </c>
      <c r="C297" s="3" t="s">
        <v>585</v>
      </c>
      <c r="D297" s="1">
        <v>3</v>
      </c>
      <c r="E297" s="2">
        <f>Tabela2256789[[#This Row],[PRODUZIDAS]]*VLOOKUP(Tabela2256789[[#This Row],[SKU]],Tabela24[#All],8,0)</f>
        <v>1.4318181818181817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>
        <v>6</v>
      </c>
      <c r="E317" s="2">
        <f>Tabela2256789[[#This Row],[PRODUZIDAS]]*VLOOKUP(Tabela2256789[[#This Row],[SKU]],Tabela24[#All],8,0)</f>
        <v>2.8379999999999996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>
        <v>5</v>
      </c>
      <c r="E344" s="2">
        <f>Tabela2256789[[#This Row],[PRODUZIDAS]]*VLOOKUP(Tabela2256789[[#This Row],[SKU]],Tabela24[#All],8,0)</f>
        <v>2.0549999999999997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1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772.00462681752424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335</v>
      </c>
      <c r="E10" s="2">
        <f>Tabela225678910[[#This Row],[PRODUZIDAS]]*VLOOKUP(Tabela225678910[[#This Row],[SKU]],Tabela24[#All],9,0)</f>
        <v>136.91304347826085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65</v>
      </c>
      <c r="E24" s="2">
        <f>Tabela225678910[[#This Row],[PRODUZIDAS]]*VLOOKUP(Tabela225678910[[#This Row],[SKU]],Tabela24[#All],9,0)</f>
        <v>33.479452054794521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>
        <v>50</v>
      </c>
      <c r="E30" s="2">
        <f>Tabela225678910[[#This Row],[PRODUZIDAS]]*VLOOKUP(Tabela225678910[[#This Row],[SKU]],Tabela24[#All],9,0)</f>
        <v>25.753424657534246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>
        <v>2</v>
      </c>
      <c r="E40" s="2">
        <f>Tabela225678910[[#This Row],[PRODUZIDAS]]*VLOOKUP(Tabela225678910[[#This Row],[SKU]],Tabela24[#All],9,0)</f>
        <v>1.3391780821917809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>
        <v>100</v>
      </c>
      <c r="E47" s="2">
        <f>Tabela225678910[[#This Row],[PRODUZIDAS]]*VLOOKUP(Tabela225678910[[#This Row],[SKU]],Tabela24[#All],9,0)</f>
        <v>66.958904109589042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>
        <v>70</v>
      </c>
      <c r="E49" s="2">
        <f>Tabela225678910[[#This Row],[PRODUZIDAS]]*VLOOKUP(Tabela225678910[[#This Row],[SKU]],Tabela24[#All],9,0)</f>
        <v>46.871232876712334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>
        <v>200</v>
      </c>
      <c r="E66" s="2">
        <f>Tabela225678910[[#This Row],[PRODUZIDAS]]*VLOOKUP(Tabela225678910[[#This Row],[SKU]],Tabela24[#All],9,0)</f>
        <v>147.05999999999997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89</v>
      </c>
      <c r="E75" s="2">
        <f>Tabela225678910[[#This Row],[PRODUZIDAS]]*VLOOKUP(Tabela225678910[[#This Row],[SKU]],Tabela24[#All],9,0)</f>
        <v>65.441699999999983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40</v>
      </c>
      <c r="E77" s="2">
        <f>Tabela225678910[[#This Row],[PRODUZIDAS]]*VLOOKUP(Tabela225678910[[#This Row],[SKU]],Tabela24[#All],9,0)</f>
        <v>29.411999999999992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>
        <v>50</v>
      </c>
      <c r="E105" s="2">
        <f>Tabela225678910[[#This Row],[PRODUZIDAS]]*VLOOKUP(Tabela225678910[[#This Row],[SKU]],Tabela24[#All],9,0)</f>
        <v>36.764999999999993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60</v>
      </c>
      <c r="E194" s="2">
        <f>Tabela225678910[[#This Row],[PRODUZIDAS]]*VLOOKUP(Tabela225678910[[#This Row],[SKU]],Tabela24[#All],9,0)</f>
        <v>38.64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>
        <v>30</v>
      </c>
      <c r="E201" s="2">
        <f>Tabela225678910[[#This Row],[PRODUZIDAS]]*VLOOKUP(Tabela225678910[[#This Row],[SKU]],Tabela24[#All],9,0)</f>
        <v>19.32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55</v>
      </c>
      <c r="E203" s="2">
        <f>Tabela225678910[[#This Row],[PRODUZIDAS]]*VLOOKUP(Tabela225678910[[#This Row],[SKU]],Tabela24[#All],9,0)</f>
        <v>53.143749999999997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>
        <v>2</v>
      </c>
      <c r="E227" s="2">
        <f>Tabela225678910[[#This Row],[PRODUZIDAS]]*VLOOKUP(Tabela225678910[[#This Row],[SKU]],Tabela24[#All],9,0)</f>
        <v>2.0617142857142858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>
        <v>1</v>
      </c>
      <c r="E296" s="2">
        <f>Tabela225678910[[#This Row],[PRODUZIDAS]]*VLOOKUP(Tabela225678910[[#This Row],[SKU]],Tabela24[#All],9,0)</f>
        <v>0.81818181818181801</v>
      </c>
    </row>
    <row r="297" spans="2:5" x14ac:dyDescent="0.25">
      <c r="B297" s="3" t="s">
        <v>584</v>
      </c>
      <c r="C297" s="3" t="s">
        <v>585</v>
      </c>
      <c r="D297" s="1">
        <v>3</v>
      </c>
      <c r="E297" s="2">
        <f>Tabela225678910[[#This Row],[PRODUZIDAS]]*VLOOKUP(Tabela225678910[[#This Row],[SKU]],Tabela24[#All],9,0)</f>
        <v>2.4545454545454541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>
        <v>5.5</v>
      </c>
      <c r="E317" s="2">
        <f>Tabela225678910[[#This Row],[PRODUZIDAS]]*VLOOKUP(Tabela225678910[[#This Row],[SKU]],Tabela24[#All],9,0)</f>
        <v>6.5037499999999993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>
        <v>6.5</v>
      </c>
      <c r="E320" s="2">
        <f>Tabela225678910[[#This Row],[PRODUZIDAS]]*VLOOKUP(Tabela225678910[[#This Row],[SKU]],Tabela24[#All],9,0)</f>
        <v>7.6862499999999994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>
        <v>5</v>
      </c>
      <c r="E344" s="2">
        <f>Tabela225678910[[#This Row],[PRODUZIDAS]]*VLOOKUP(Tabela225678910[[#This Row],[SKU]],Tabela24[#All],9,0)</f>
        <v>3.0824999999999991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75</v>
      </c>
      <c r="E628" s="2">
        <f>Tabela225678910[[#This Row],[PRODUZIDAS]]*VLOOKUP(Tabela225678910[[#This Row],[SKU]],Tabela24[#All],9,0)</f>
        <v>48.300000000000004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0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635.11154536714048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757.5</v>
      </c>
      <c r="E10" s="2">
        <f>Tabela22567891011[[#This Row],[PRODUZIDAS]]*VLOOKUP(Tabela22567891011[[#This Row],[SKU]],Tabela24[#All],10,0)</f>
        <v>309.58695652173907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30</v>
      </c>
      <c r="E46" s="2">
        <f>Tabela22567891011[[#This Row],[PRODUZIDAS]]*VLOOKUP(Tabela22567891011[[#This Row],[SKU]],Tabela24[#All],10,0)</f>
        <v>22.019178082191775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>
        <v>70</v>
      </c>
      <c r="E49" s="2">
        <f>Tabela22567891011[[#This Row],[PRODUZIDAS]]*VLOOKUP(Tabela22567891011[[#This Row],[SKU]],Tabela24[#All],10,0)</f>
        <v>51.378082191780813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22.5</v>
      </c>
      <c r="E75" s="2">
        <f>Tabela22567891011[[#This Row],[PRODUZIDAS]]*VLOOKUP(Tabela22567891011[[#This Row],[SKU]],Tabela24[#All],10,0)</f>
        <v>17.995499999999996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88</v>
      </c>
      <c r="E77" s="2">
        <f>Tabela22567891011[[#This Row],[PRODUZIDAS]]*VLOOKUP(Tabela22567891011[[#This Row],[SKU]],Tabela24[#All],10,0)</f>
        <v>70.38239999999999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>
        <v>25</v>
      </c>
      <c r="E111" s="2">
        <f>Tabela22567891011[[#This Row],[PRODUZIDAS]]*VLOOKUP(Tabela22567891011[[#This Row],[SKU]],Tabela24[#All],10,0)</f>
        <v>16.100000000000001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45.5</v>
      </c>
      <c r="E123" s="2">
        <f>Tabela22567891011[[#This Row],[PRODUZIDAS]]*VLOOKUP(Tabela22567891011[[#This Row],[SKU]],Tabela24[#All],10,0)</f>
        <v>41.03341666666666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10</v>
      </c>
      <c r="E194" s="2">
        <f>Tabela22567891011[[#This Row],[PRODUZIDAS]]*VLOOKUP(Tabela22567891011[[#This Row],[SKU]],Tabela24[#All],10,0)</f>
        <v>6.44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>
        <v>30</v>
      </c>
      <c r="E201" s="2">
        <f>Tabela22567891011[[#This Row],[PRODUZIDAS]]*VLOOKUP(Tabela22567891011[[#This Row],[SKU]],Tabela24[#All],10,0)</f>
        <v>19.32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>
        <v>2</v>
      </c>
      <c r="E205" s="2">
        <f>Tabela22567891011[[#This Row],[PRODUZIDAS]]*VLOOKUP(Tabela22567891011[[#This Row],[SKU]],Tabela24[#All],10,0)</f>
        <v>1.8036666666666663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>
        <v>4</v>
      </c>
      <c r="E227" s="2">
        <f>Tabela22567891011[[#This Row],[PRODUZIDAS]]*VLOOKUP(Tabela22567891011[[#This Row],[SKU]],Tabela24[#All],10,0)</f>
        <v>4.6388571428571428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54</v>
      </c>
      <c r="E231" s="2">
        <f>Tabela22567891011[[#This Row],[PRODUZIDAS]]*VLOOKUP(Tabela22567891011[[#This Row],[SKU]],Tabela24[#All],10,0)</f>
        <v>62.624571428571429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>
        <v>7</v>
      </c>
      <c r="E234" s="2">
        <f>Tabela22567891011[[#This Row],[PRODUZIDAS]]*VLOOKUP(Tabela22567891011[[#This Row],[SKU]],Tabela24[#All],10,0)</f>
        <v>8.1180000000000003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>
        <v>5</v>
      </c>
      <c r="E630" s="2">
        <f>Tabela22567891011[[#This Row],[PRODUZIDAS]]*VLOOKUP(Tabela22567891011[[#This Row],[SKU]],Tabela24[#All],10,0)</f>
        <v>3.22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0.5</v>
      </c>
      <c r="E638" s="2">
        <f>Tabela22567891011[[#This Row],[PRODUZIDAS]]*VLOOKUP(Tabela22567891011[[#This Row],[SKU]],Tabela24[#All],10,0)</f>
        <v>0.45091666666666658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20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745.19052509600363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532</v>
      </c>
      <c r="E10" s="2">
        <f>Tabela2256789101112[[#This Row],[PRODUZIDAS]]*VLOOKUP(Tabela2256789101112[[#This Row],[SKU]],Tabela24[#All],11,0)</f>
        <v>398.61449275362315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96</v>
      </c>
      <c r="E16" s="2">
        <f>Tabela2256789101112[[#This Row],[PRODUZIDAS]]*VLOOKUP(Tabela2256789101112[[#This Row],[SKU]],Tabela24[#All],11,0)</f>
        <v>71.930434782608685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>
        <v>21</v>
      </c>
      <c r="E22" s="2">
        <f>Tabela2256789101112[[#This Row],[PRODUZIDAS]]*VLOOKUP(Tabela2256789101112[[#This Row],[SKU]],Tabela24[#All],11,0)</f>
        <v>15.734782608695651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>
        <v>69.5</v>
      </c>
      <c r="E49" s="2">
        <f>Tabela2256789101112[[#This Row],[PRODUZIDAS]]*VLOOKUP(Tabela2256789101112[[#This Row],[SKU]],Tabela24[#All],11,0)</f>
        <v>40.271917808219172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126.5</v>
      </c>
      <c r="E74" s="2">
        <f>Tabela2256789101112[[#This Row],[PRODUZIDAS]]*VLOOKUP(Tabela2256789101112[[#This Row],[SKU]],Tabela24[#All],11,0)</f>
        <v>106.07024999999999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38</v>
      </c>
      <c r="E77" s="2">
        <f>Tabela2256789101112[[#This Row],[PRODUZIDAS]]*VLOOKUP(Tabela2256789101112[[#This Row],[SKU]],Tabela24[#All],11,0)</f>
        <v>31.862999999999996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20</v>
      </c>
      <c r="E108" s="2">
        <f>Tabela2256789101112[[#This Row],[PRODUZIDAS]]*VLOOKUP(Tabela2256789101112[[#This Row],[SKU]],Tabela24[#All],11,0)</f>
        <v>13.137600000000001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75.5</v>
      </c>
      <c r="E110" s="2">
        <f>Tabela2256789101112[[#This Row],[PRODUZIDAS]]*VLOOKUP(Tabela2256789101112[[#This Row],[SKU]],Tabela24[#All],11,0)</f>
        <v>49.594439999999999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>
        <v>0.5</v>
      </c>
      <c r="E120" s="2">
        <f>Tabela2256789101112[[#This Row],[PRODUZIDAS]]*VLOOKUP(Tabela2256789101112[[#This Row],[SKU]],Tabela24[#All],11,0)</f>
        <v>0.35429166666666662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10</v>
      </c>
      <c r="E126" s="2">
        <f>Tabela2256789101112[[#This Row],[PRODUZIDAS]]*VLOOKUP(Tabela2256789101112[[#This Row],[SKU]],Tabela24[#All],11,0)</f>
        <v>7.0858333333333325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>
        <v>2.5</v>
      </c>
      <c r="E205" s="2">
        <f>Tabela2256789101112[[#This Row],[PRODUZIDAS]]*VLOOKUP(Tabela2256789101112[[#This Row],[SKU]],Tabela24[#All],11,0)</f>
        <v>1.7714583333333331</v>
      </c>
    </row>
    <row r="206" spans="2:5" x14ac:dyDescent="0.25">
      <c r="B206" s="3" t="s">
        <v>402</v>
      </c>
      <c r="C206" s="3" t="s">
        <v>403</v>
      </c>
      <c r="D206" s="1">
        <v>1</v>
      </c>
      <c r="E206" s="2">
        <f>Tabela2256789101112[[#This Row],[PRODUZIDAS]]*VLOOKUP(Tabela2256789101112[[#This Row],[SKU]],Tabela24[#All],11,0)</f>
        <v>0.70858333333333323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>
        <v>1</v>
      </c>
      <c r="E219" s="2">
        <f>Tabela2256789101112[[#This Row],[PRODUZIDAS]]*VLOOKUP(Tabela2256789101112[[#This Row],[SKU]],Tabela24[#All],11,0)</f>
        <v>0.70858333333333323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>
        <v>4</v>
      </c>
      <c r="E227" s="2">
        <f>Tabela2256789101112[[#This Row],[PRODUZIDAS]]*VLOOKUP(Tabela2256789101112[[#This Row],[SKU]],Tabela24[#All],11,0)</f>
        <v>3.0925714285714285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>
        <v>5.5</v>
      </c>
      <c r="E234" s="2">
        <f>Tabela2256789101112[[#This Row],[PRODUZIDAS]]*VLOOKUP(Tabela2256789101112[[#This Row],[SKU]],Tabela24[#All],11,0)</f>
        <v>4.2522857142857138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1175.2405459712413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276.5</v>
      </c>
      <c r="E10" s="2">
        <f>Tabela225678910111213[[#This Row],[PRODUZIDAS]]*VLOOKUP(Tabela225678910111213[[#This Row],[SKU]],Tabela24[#All],12,0)</f>
        <v>320.17898550724635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>
        <v>100.5</v>
      </c>
      <c r="E16" s="2">
        <f>Tabela225678910111213[[#This Row],[PRODUZIDAS]]*VLOOKUP(Tabela225678910111213[[#This Row],[SKU]],Tabela24[#All],12,0)</f>
        <v>116.37608695652173</v>
      </c>
    </row>
    <row r="17" spans="2:5" x14ac:dyDescent="0.25">
      <c r="B17" s="3" t="s">
        <v>24</v>
      </c>
      <c r="C17" s="3" t="s">
        <v>25</v>
      </c>
      <c r="D17" s="1">
        <v>216</v>
      </c>
      <c r="E17" s="2">
        <f>Tabela225678910111213[[#This Row],[PRODUZIDAS]]*VLOOKUP(Tabela225678910111213[[#This Row],[SKU]],Tabela24[#All],12,0)</f>
        <v>250.12173913043478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>
        <v>70</v>
      </c>
      <c r="E27" s="2">
        <f>Tabela225678910111213[[#This Row],[PRODUZIDAS]]*VLOOKUP(Tabela225678910111213[[#This Row],[SKU]],Tabela24[#All],12,0)</f>
        <v>76.61643835616438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>
        <v>16.5</v>
      </c>
      <c r="E41" s="2">
        <f>Tabela225678910111213[[#This Row],[PRODUZIDAS]]*VLOOKUP(Tabela225678910111213[[#This Row],[SKU]],Tabela24[#All],12,0)</f>
        <v>16.997260273972604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124.5</v>
      </c>
      <c r="E54" s="2">
        <f>Tabela225678910111213[[#This Row],[PRODUZIDAS]]*VLOOKUP(Tabela225678910111213[[#This Row],[SKU]],Tabela24[#All],12,0)</f>
        <v>128.25205479452055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14.5</v>
      </c>
      <c r="E69" s="2">
        <f>Tabela225678910111213[[#This Row],[PRODUZIDAS]]*VLOOKUP(Tabela225678910111213[[#This Row],[SKU]],Tabela24[#All],12,0)</f>
        <v>15.899249999999997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145</v>
      </c>
      <c r="E110" s="2">
        <f>Tabela225678910111213[[#This Row],[PRODUZIDAS]]*VLOOKUP(Tabela225678910111213[[#This Row],[SKU]],Tabela24[#All],12,0)</f>
        <v>158.74599999999998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>
        <v>69</v>
      </c>
      <c r="E135" s="2">
        <f>Tabela225678910111213[[#This Row],[PRODUZIDAS]]*VLOOKUP(Tabela225678910111213[[#This Row],[SKU]],Tabela24[#All],12,0)</f>
        <v>62.226499999999987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2</v>
      </c>
      <c r="E194" s="2">
        <f>Tabela225678910111213[[#This Row],[PRODUZIDAS]]*VLOOKUP(Tabela225678910111213[[#This Row],[SKU]],Tabela24[#All],12,0)</f>
        <v>2.1895999999999995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>
        <v>15</v>
      </c>
      <c r="E205" s="2">
        <f>Tabela225678910111213[[#This Row],[PRODUZIDAS]]*VLOOKUP(Tabela225678910111213[[#This Row],[SKU]],Tabela24[#All],12,0)</f>
        <v>13.527499999999998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>
        <v>4</v>
      </c>
      <c r="E227" s="2">
        <f>Tabela225678910111213[[#This Row],[PRODUZIDAS]]*VLOOKUP(Tabela225678910111213[[#This Row],[SKU]],Tabela24[#All],12,0)</f>
        <v>4.3811428571428568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>
        <v>5.5</v>
      </c>
      <c r="E234" s="2">
        <f>Tabela225678910111213[[#This Row],[PRODUZIDAS]]*VLOOKUP(Tabela225678910111213[[#This Row],[SKU]],Tabela24[#All],12,0)</f>
        <v>6.0240714285714283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>
        <v>4</v>
      </c>
      <c r="E419" s="2">
        <f>Tabela225678910111213[[#This Row],[PRODUZIDAS]]*VLOOKUP(Tabela225678910111213[[#This Row],[SKU]],Tabela24[#All],12,0)</f>
        <v>2.1666666666666665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>
        <v>2.5</v>
      </c>
      <c r="E447" s="2">
        <f>Tabela225678910111213[[#This Row],[PRODUZIDAS]]*VLOOKUP(Tabela225678910111213[[#This Row],[SKU]],Tabela24[#All],12,0)</f>
        <v>1.5372500000000002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1028.8889535693015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248</v>
      </c>
      <c r="E10" s="2">
        <f>Tabela22567891011121314[[#This Row],[PRODUZIDAS]]*VLOOKUP(Tabela22567891011121314[[#This Row],[SKU]],Tabela24[#All],13,0)</f>
        <v>304.0695652173913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>
        <v>129</v>
      </c>
      <c r="E16" s="2">
        <f>Tabela22567891011121314[[#This Row],[PRODUZIDAS]]*VLOOKUP(Tabela22567891011121314[[#This Row],[SKU]],Tabela24[#All],13,0)</f>
        <v>158.16521739130434</v>
      </c>
    </row>
    <row r="17" spans="2:5" x14ac:dyDescent="0.25">
      <c r="B17" s="3" t="s">
        <v>24</v>
      </c>
      <c r="C17" s="3" t="s">
        <v>25</v>
      </c>
      <c r="D17" s="1">
        <v>126</v>
      </c>
      <c r="E17" s="2">
        <f>Tabela22567891011121314[[#This Row],[PRODUZIDAS]]*VLOOKUP(Tabela22567891011121314[[#This Row],[SKU]],Tabela24[#All],13,0)</f>
        <v>154.48695652173913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>
        <v>8</v>
      </c>
      <c r="E20" s="2">
        <f>Tabela22567891011121314[[#This Row],[PRODUZIDAS]]*VLOOKUP(Tabela22567891011121314[[#This Row],[SKU]],Tabela24[#All],13,0)</f>
        <v>9.8086956521739133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>
        <v>1</v>
      </c>
      <c r="E42" s="2">
        <f>Tabela22567891011121314[[#This Row],[PRODUZIDAS]]*VLOOKUP(Tabela22567891011121314[[#This Row],[SKU]],Tabela24[#All],13,0)</f>
        <v>1.1589041095890409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>
        <v>17</v>
      </c>
      <c r="E48" s="2">
        <f>Tabela22567891011121314[[#This Row],[PRODUZIDAS]]*VLOOKUP(Tabela22567891011121314[[#This Row],[SKU]],Tabela24[#All],13,0)</f>
        <v>19.701369863013696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>
        <v>9</v>
      </c>
      <c r="E51" s="2">
        <f>Tabela22567891011121314[[#This Row],[PRODUZIDAS]]*VLOOKUP(Tabela22567891011121314[[#This Row],[SKU]],Tabela24[#All],13,0)</f>
        <v>10.430136986301369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>
        <v>29</v>
      </c>
      <c r="E53" s="2">
        <f>Tabela22567891011121314[[#This Row],[PRODUZIDAS]]*VLOOKUP(Tabela22567891011121314[[#This Row],[SKU]],Tabela24[#All],13,0)</f>
        <v>33.608219178082187</v>
      </c>
    </row>
    <row r="54" spans="2:5" x14ac:dyDescent="0.25">
      <c r="B54" s="3" t="s">
        <v>98</v>
      </c>
      <c r="C54" s="3" t="s">
        <v>99</v>
      </c>
      <c r="D54" s="1">
        <v>81</v>
      </c>
      <c r="E54" s="2">
        <f>Tabela22567891011121314[[#This Row],[PRODUZIDAS]]*VLOOKUP(Tabela22567891011121314[[#This Row],[SKU]],Tabela24[#All],13,0)</f>
        <v>93.871232876712313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5</v>
      </c>
      <c r="E58" s="2">
        <f>Tabela22567891011121314[[#This Row],[PRODUZIDAS]]*VLOOKUP(Tabela22567891011121314[[#This Row],[SKU]],Tabela24[#All],13,0)</f>
        <v>5.7945205479452042</v>
      </c>
    </row>
    <row r="59" spans="2:5" x14ac:dyDescent="0.25">
      <c r="B59" s="3" t="s">
        <v>108</v>
      </c>
      <c r="C59" s="3" t="s">
        <v>109</v>
      </c>
      <c r="D59" s="1">
        <v>19</v>
      </c>
      <c r="E59" s="2">
        <f>Tabela22567891011121314[[#This Row],[PRODUZIDAS]]*VLOOKUP(Tabela22567891011121314[[#This Row],[SKU]],Tabela24[#All],13,0)</f>
        <v>22.019178082191775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49</v>
      </c>
      <c r="E67" s="2">
        <f>Tabela22567891011121314[[#This Row],[PRODUZIDAS]]*VLOOKUP(Tabela22567891011121314[[#This Row],[SKU]],Tabela24[#All],13,0)</f>
        <v>56.888999999999989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24</v>
      </c>
      <c r="E77" s="2">
        <f>Tabela22567891011121314[[#This Row],[PRODUZIDAS]]*VLOOKUP(Tabela22567891011121314[[#This Row],[SKU]],Tabela24[#All],13,0)</f>
        <v>27.863999999999997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43</v>
      </c>
      <c r="E110" s="2">
        <f>Tabela22567891011121314[[#This Row],[PRODUZIDAS]]*VLOOKUP(Tabela22567891011121314[[#This Row],[SKU]],Tabela24[#All],13,0)</f>
        <v>49.84559999999999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>
        <v>3</v>
      </c>
      <c r="E125" s="2">
        <f>Tabela22567891011121314[[#This Row],[PRODUZIDAS]]*VLOOKUP(Tabela22567891011121314[[#This Row],[SKU]],Tabela24[#All],13,0)</f>
        <v>3.4784999999999995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22</v>
      </c>
      <c r="E144" s="2">
        <f>Tabela22567891011121314[[#This Row],[PRODUZIDAS]]*VLOOKUP(Tabela22567891011121314[[#This Row],[SKU]],Tabela24[#All],13,0)</f>
        <v>25.513714285714286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12</v>
      </c>
      <c r="E146" s="2">
        <f>Tabela22567891011121314[[#This Row],[PRODUZIDAS]]*VLOOKUP(Tabela22567891011121314[[#This Row],[SKU]],Tabela24[#All],13,0)</f>
        <v>13.916571428571428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12</v>
      </c>
      <c r="E226" s="2">
        <f>Tabela22567891011121314[[#This Row],[PRODUZIDAS]]*VLOOKUP(Tabela22567891011121314[[#This Row],[SKU]],Tabela24[#All],13,0)</f>
        <v>13.916571428571428</v>
      </c>
    </row>
    <row r="227" spans="2:5" x14ac:dyDescent="0.25">
      <c r="B227" s="3" t="s">
        <v>444</v>
      </c>
      <c r="C227" s="3" t="s">
        <v>445</v>
      </c>
      <c r="D227" s="1">
        <v>2</v>
      </c>
      <c r="E227" s="2">
        <f>Tabela22567891011121314[[#This Row],[PRODUZIDAS]]*VLOOKUP(Tabela22567891011121314[[#This Row],[SKU]],Tabela24[#All],13,0)</f>
        <v>2.3194285714285714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>
        <v>5</v>
      </c>
      <c r="E234" s="2">
        <f>Tabela22567891011121314[[#This Row],[PRODUZIDAS]]*VLOOKUP(Tabela22567891011121314[[#This Row],[SKU]],Tabela24[#All],13,0)</f>
        <v>5.798571428571428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14</v>
      </c>
      <c r="E569" s="2">
        <f>Tabela22567891011121314[[#This Row],[PRODUZIDAS]]*VLOOKUP(Tabela22567891011121314[[#This Row],[SKU]],Tabela24[#All],13,0)</f>
        <v>16.232999999999997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228.64198968206702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248</v>
      </c>
      <c r="E10" s="2">
        <f>Tabela2256789101112131415[[#This Row],[PRODUZIDAS]]*VLOOKUP(Tabela2256789101112131415[[#This Row],[SKU]],Tabela24[#All],14,0)</f>
        <v>67.571014492753619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>
        <v>129</v>
      </c>
      <c r="E16" s="2">
        <f>Tabela2256789101112131415[[#This Row],[PRODUZIDAS]]*VLOOKUP(Tabela2256789101112131415[[#This Row],[SKU]],Tabela24[#All],14,0)</f>
        <v>35.14782608695652</v>
      </c>
    </row>
    <row r="17" spans="2:5" x14ac:dyDescent="0.25">
      <c r="B17" s="3" t="s">
        <v>24</v>
      </c>
      <c r="C17" s="3" t="s">
        <v>25</v>
      </c>
      <c r="D17" s="1">
        <v>126</v>
      </c>
      <c r="E17" s="2">
        <f>Tabela2256789101112131415[[#This Row],[PRODUZIDAS]]*VLOOKUP(Tabela2256789101112131415[[#This Row],[SKU]],Tabela24[#All],14,0)</f>
        <v>34.330434782608698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>
        <v>8</v>
      </c>
      <c r="E20" s="2">
        <f>Tabela2256789101112131415[[#This Row],[PRODUZIDAS]]*VLOOKUP(Tabela2256789101112131415[[#This Row],[SKU]],Tabela24[#All],14,0)</f>
        <v>2.1797101449275362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>
        <v>1</v>
      </c>
      <c r="E42" s="2">
        <f>Tabela2256789101112131415[[#This Row],[PRODUZIDAS]]*VLOOKUP(Tabela2256789101112131415[[#This Row],[SKU]],Tabela24[#All],14,0)</f>
        <v>0.25753424657534246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>
        <v>17</v>
      </c>
      <c r="E48" s="2">
        <f>Tabela2256789101112131415[[#This Row],[PRODUZIDAS]]*VLOOKUP(Tabela2256789101112131415[[#This Row],[SKU]],Tabela24[#All],14,0)</f>
        <v>4.3780821917808215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>
        <v>9</v>
      </c>
      <c r="E51" s="2">
        <f>Tabela2256789101112131415[[#This Row],[PRODUZIDAS]]*VLOOKUP(Tabela2256789101112131415[[#This Row],[SKU]],Tabela24[#All],14,0)</f>
        <v>2.3178082191780822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>
        <v>29</v>
      </c>
      <c r="E53" s="2">
        <f>Tabela2256789101112131415[[#This Row],[PRODUZIDAS]]*VLOOKUP(Tabela2256789101112131415[[#This Row],[SKU]],Tabela24[#All],14,0)</f>
        <v>7.4684931506849317</v>
      </c>
    </row>
    <row r="54" spans="2:5" x14ac:dyDescent="0.25">
      <c r="B54" s="3" t="s">
        <v>98</v>
      </c>
      <c r="C54" s="3" t="s">
        <v>99</v>
      </c>
      <c r="D54" s="1">
        <v>81</v>
      </c>
      <c r="E54" s="2">
        <f>Tabela2256789101112131415[[#This Row],[PRODUZIDAS]]*VLOOKUP(Tabela2256789101112131415[[#This Row],[SKU]],Tabela24[#All],14,0)</f>
        <v>20.860273972602741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5</v>
      </c>
      <c r="E58" s="2">
        <f>Tabela2256789101112131415[[#This Row],[PRODUZIDAS]]*VLOOKUP(Tabela2256789101112131415[[#This Row],[SKU]],Tabela24[#All],14,0)</f>
        <v>1.2876712328767124</v>
      </c>
    </row>
    <row r="59" spans="2:5" x14ac:dyDescent="0.25">
      <c r="B59" s="3" t="s">
        <v>108</v>
      </c>
      <c r="C59" s="3" t="s">
        <v>109</v>
      </c>
      <c r="D59" s="1">
        <v>19</v>
      </c>
      <c r="E59" s="2">
        <f>Tabela2256789101112131415[[#This Row],[PRODUZIDAS]]*VLOOKUP(Tabela2256789101112131415[[#This Row],[SKU]],Tabela24[#All],14,0)</f>
        <v>4.8931506849315065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49</v>
      </c>
      <c r="E67" s="2">
        <f>Tabela2256789101112131415[[#This Row],[PRODUZIDAS]]*VLOOKUP(Tabela2256789101112131415[[#This Row],[SKU]],Tabela24[#All],14,0)</f>
        <v>12.641999999999999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24</v>
      </c>
      <c r="E77" s="2">
        <f>Tabela2256789101112131415[[#This Row],[PRODUZIDAS]]*VLOOKUP(Tabela2256789101112131415[[#This Row],[SKU]],Tabela24[#All],14,0)</f>
        <v>6.1920000000000002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43</v>
      </c>
      <c r="E110" s="2">
        <f>Tabela2256789101112131415[[#This Row],[PRODUZIDAS]]*VLOOKUP(Tabela2256789101112131415[[#This Row],[SKU]],Tabela24[#All],14,0)</f>
        <v>11.0768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>
        <v>3</v>
      </c>
      <c r="E125" s="2">
        <f>Tabela2256789101112131415[[#This Row],[PRODUZIDAS]]*VLOOKUP(Tabela2256789101112131415[[#This Row],[SKU]],Tabela24[#All],14,0)</f>
        <v>0.77299999999999991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22</v>
      </c>
      <c r="E144" s="2">
        <f>Tabela2256789101112131415[[#This Row],[PRODUZIDAS]]*VLOOKUP(Tabela2256789101112131415[[#This Row],[SKU]],Tabela24[#All],14,0)</f>
        <v>5.6697142857142859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12</v>
      </c>
      <c r="E146" s="2">
        <f>Tabela2256789101112131415[[#This Row],[PRODUZIDAS]]*VLOOKUP(Tabela2256789101112131415[[#This Row],[SKU]],Tabela24[#All],14,0)</f>
        <v>3.0925714285714285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12</v>
      </c>
      <c r="E226" s="2">
        <f>Tabela2256789101112131415[[#This Row],[PRODUZIDAS]]*VLOOKUP(Tabela2256789101112131415[[#This Row],[SKU]],Tabela24[#All],14,0)</f>
        <v>3.0925714285714285</v>
      </c>
    </row>
    <row r="227" spans="2:5" x14ac:dyDescent="0.25">
      <c r="B227" s="3" t="s">
        <v>444</v>
      </c>
      <c r="C227" s="3" t="s">
        <v>445</v>
      </c>
      <c r="D227" s="1">
        <v>2</v>
      </c>
      <c r="E227" s="2">
        <f>Tabela2256789101112131415[[#This Row],[PRODUZIDAS]]*VLOOKUP(Tabela2256789101112131415[[#This Row],[SKU]],Tabela24[#All],14,0)</f>
        <v>0.51542857142857146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>
        <v>5</v>
      </c>
      <c r="E234" s="2">
        <f>Tabela2256789101112131415[[#This Row],[PRODUZIDAS]]*VLOOKUP(Tabela2256789101112131415[[#This Row],[SKU]],Tabela24[#All],14,0)</f>
        <v>1.2885714285714287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14</v>
      </c>
      <c r="E569" s="2">
        <f>Tabela2256789101112131415[[#This Row],[PRODUZIDAS]]*VLOOKUP(Tabela2256789101112131415[[#This Row],[SKU]],Tabela24[#All],14,0)</f>
        <v>3.6073333333333331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2025-06-23T11:55:37Z</dcterms:modified>
</cp:coreProperties>
</file>