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137C4A95-B1E2-4507-8936-43EEB1E93F24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<sst xmlns="http://schemas.openxmlformats.org/spreadsheetml/2006/main" count="26032" uniqueCount="1899">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</sst>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45824</v>
      </c>
      <c r="C2" s="31"/>
      <c r="D2" s="33">
        <f>SUM(Tabela15[VALOR])</f>
        <v>5423.5191873175172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42.497066666666662</v>
      </c>
      <c r="D7" s="26"/>
      <c r="E7" s="26">
        <f>Tabela15[[#This Row],[VALOR]]-Tabela15[[#This Row],[Custo Setor]]</f>
        <v>42.497066666666662</v>
      </c>
    </row>
    <row r="8" spans="2:5" x14ac:dyDescent="0.25">
      <c r="B8" t="s">
        <v>1883</v>
      </c>
      <c r="C8" s="21">
        <f t="array" ref="C8">'2 - CORTE VOIL'!G4</f>
        <v>180.89915999999999</v>
      </c>
      <c r="D8" s="26"/>
      <c r="E8" s="26">
        <f>Tabela15[[#This Row],[VALOR]]-Tabela15[[#This Row],[Custo Setor]]</f>
        <v>180.89915999999999</v>
      </c>
    </row>
    <row r="9" spans="2:5" x14ac:dyDescent="0.25">
      <c r="B9" t="s">
        <v>1885</v>
      </c>
      <c r="C9" s="21">
        <f t="array" ref="C9">'3 - BAINHA CONTINUA'!G4</f>
        <v>22.129128000000001</v>
      </c>
      <c r="D9" s="26"/>
      <c r="E9" s="26">
        <f>Tabela15[[#This Row],[VALOR]]-Tabela15[[#This Row],[Custo Setor]]</f>
        <v>22.129128000000001</v>
      </c>
    </row>
    <row r="10" spans="2:5" x14ac:dyDescent="0.25">
      <c r="B10" t="s">
        <v>1884</v>
      </c>
      <c r="C10" s="21">
        <f t="array" ref="C10">'4 - BARRADO'!G4</f>
        <v>499.52240714285711</v>
      </c>
      <c r="D10" s="26"/>
      <c r="E10" s="26">
        <f>Tabela15[[#This Row],[VALOR]]-Tabela15[[#This Row],[Custo Setor]]</f>
        <v>499.52240714285711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5.7016363636363625</v>
      </c>
      <c r="D12" s="26"/>
      <c r="E12" s="26">
        <f>Tabela15[[#This Row],[VALOR]]-Tabela15[[#This Row],[Custo Setor]]</f>
        <v>5.7016363636363625</v>
      </c>
    </row>
    <row r="13" spans="2:5" x14ac:dyDescent="0.25">
      <c r="B13" t="s">
        <v>1888</v>
      </c>
      <c r="C13" s="21">
        <f t="array" ref="C13">'7 - PALETEIRA'!G4</f>
        <v>673.82383189398456</v>
      </c>
      <c r="D13" s="26"/>
      <c r="E13" s="26">
        <f>Tabela15[[#This Row],[VALOR]]-Tabela15[[#This Row],[Custo Setor]]</f>
        <v>673.82383189398456</v>
      </c>
    </row>
    <row r="14" spans="2:5" x14ac:dyDescent="0.25">
      <c r="B14" t="s">
        <v>1889</v>
      </c>
      <c r="C14" s="21">
        <f>'8 - ACABAMENTO'!G4</f>
        <v>477.02782191780807</v>
      </c>
      <c r="D14" s="26"/>
      <c r="E14" s="26">
        <f>Tabela15[[#This Row],[VALOR]]-Tabela15[[#This Row],[Custo Setor]]</f>
        <v>477.02782191780807</v>
      </c>
    </row>
    <row r="15" spans="2:5" x14ac:dyDescent="0.25">
      <c r="B15" t="s">
        <v>1890</v>
      </c>
      <c r="C15" s="21">
        <f t="array" ref="C15">'9 - FURO'!G4</f>
        <v>877.48190621801234</v>
      </c>
      <c r="D15" s="26"/>
      <c r="E15" s="26">
        <f>Tabela15[[#This Row],[VALOR]]-Tabela15[[#This Row],[Custo Setor]]</f>
        <v>877.48190621801234</v>
      </c>
    </row>
    <row r="16" spans="2:5" x14ac:dyDescent="0.25">
      <c r="B16" t="s">
        <v>1891</v>
      </c>
      <c r="C16" s="21">
        <f t="array" ref="C16">'10 - ILHOS'!G4</f>
        <v>1300.3687113999265</v>
      </c>
      <c r="D16" s="26"/>
      <c r="E16" s="26">
        <f>Tabela15[[#This Row],[VALOR]]-Tabela15[[#This Row],[Custo Setor]]</f>
        <v>1300.3687113999265</v>
      </c>
    </row>
    <row r="17" spans="2:5" x14ac:dyDescent="0.25">
      <c r="B17" t="s">
        <v>1892</v>
      </c>
      <c r="C17" s="21">
        <f t="array" ref="C17">'11 - DOBRA'!G4</f>
        <v>1099.6916054028759</v>
      </c>
      <c r="D17" s="26"/>
      <c r="E17" s="26">
        <f>Tabela15[[#This Row],[VALOR]]-Tabela15[[#This Row],[Custo Setor]]</f>
        <v>1099.6916054028759</v>
      </c>
    </row>
    <row r="18" spans="2:5" x14ac:dyDescent="0.25">
      <c r="B18" t="s">
        <v>1893</v>
      </c>
      <c r="C18" s="21">
        <f t="array" ref="C18">'12 - EMBALAGEM'!G4</f>
        <v>244.37591231175014</v>
      </c>
      <c r="D18" s="26"/>
      <c r="E18" s="26">
        <f>Tabela15[[#This Row],[VALOR]]-Tabela15[[#This Row],[Custo Setor]]</f>
        <v>244.37591231175014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5423.5191873175172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83" workbookViewId="0">
      <selection activeCell="D183" sqref="D18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42.497066666666662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>
        <v>52</v>
      </c>
      <c r="E182" s="2">
        <f>Tabela2[[#This Row],[PRODUZIDAS]]*VLOOKUP(Tabela2[[#This Row],[SKU]],Tabela24[#All],3,0)</f>
        <v>20.1084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>
        <v>16</v>
      </c>
      <c r="E319" s="2">
        <f>Tabela2[[#This Row],[PRODUZIDAS]]*VLOOKUP(Tabela2[[#This Row],[SKU]],Tabela24[#All],3,0)</f>
        <v>20.181333333333335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>
        <v>2</v>
      </c>
      <c r="E390" s="2">
        <f>Tabela2[[#This Row],[PRODUZIDAS]]*VLOOKUP(Tabela2[[#This Row],[SKU]],Tabela24[#All],3,0)</f>
        <v>2.2073333333333331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305" workbookViewId="0">
      <selection activeCell="D322" sqref="D32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180.89915999999999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153.5</v>
      </c>
      <c r="E194" s="2">
        <f>Tabela225[[#This Row],[PRODUZIDAS]]*VLOOKUP(Tabela225[[#This Row],[SKU]],Tabela24[#All],4,0)</f>
        <v>83.037359999999993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105.5</v>
      </c>
      <c r="E203" s="2">
        <f>Tabela225[[#This Row],[PRODUZIDAS]]*VLOOKUP(Tabela225[[#This Row],[SKU]],Tabela24[#All],4,0)</f>
        <v>97.861799999999988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>
        <v>6</v>
      </c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>
        <v>4</v>
      </c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85" workbookViewId="0">
      <selection activeCell="D195" sqref="D19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22.129128000000001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>
        <v>171.81</v>
      </c>
      <c r="E194" s="2">
        <f>Tabela2256[[#This Row],[PRODUZIDAS]]*VLOOKUP(Tabela2256[[#This Row],[SKU]],Tabela24[#All],5,0)</f>
        <v>22.129128000000001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01" workbookViewId="0">
      <selection activeCell="D184" sqref="D18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499.52240714285711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>
        <v>40</v>
      </c>
      <c r="E158" s="2">
        <f>Tabela22567[[#This Row],[PRODUZIDAS]]*VLOOKUP(Tabela22567[[#This Row],[SKU]],Tabela24[#All],6,0)</f>
        <v>51.542857142857144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>
        <v>30</v>
      </c>
      <c r="E183" s="2">
        <f>Tabela22567[[#This Row],[PRODUZIDAS]]*VLOOKUP(Tabela22567[[#This Row],[SKU]],Tabela24[#All],6,0)</f>
        <v>42.537000000000006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238</v>
      </c>
      <c r="E194" s="2">
        <f>Tabela22567[[#This Row],[PRODUZIDAS]]*VLOOKUP(Tabela22567[[#This Row],[SKU]],Tabela24[#All],6,0)</f>
        <v>275.88959999999997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75</v>
      </c>
      <c r="E203" s="2">
        <f>Tabela22567[[#This Row],[PRODUZIDAS]]*VLOOKUP(Tabela22567[[#This Row],[SKU]],Tabela24[#All],6,0)</f>
        <v>96.625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>
        <v>14</v>
      </c>
      <c r="E238" s="2">
        <f>Tabela22567[[#This Row],[PRODUZIDAS]]*VLOOKUP(Tabela22567[[#This Row],[SKU]],Tabela24[#All],6,0)</f>
        <v>18.040000000000003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>
        <v>10.5</v>
      </c>
      <c r="E260" s="2">
        <f>Tabela22567[[#This Row],[PRODUZIDAS]]*VLOOKUP(Tabela22567[[#This Row],[SKU]],Tabela24[#All],6,0)</f>
        <v>14.887950000000002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61" workbookViewId="0">
      <selection activeCell="D383" sqref="D38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5.7016363636363625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>
        <v>6</v>
      </c>
      <c r="E293" s="2">
        <f>Tabela2256789[[#This Row],[PRODUZIDAS]]*VLOOKUP(Tabela2256789[[#This Row],[SKU]],Tabela24[#All],8,0)</f>
        <v>2.8636363636363633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>
        <v>4</v>
      </c>
      <c r="E317" s="2">
        <f>Tabela2256789[[#This Row],[PRODUZIDAS]]*VLOOKUP(Tabela2256789[[#This Row],[SKU]],Tabela24[#All],8,0)</f>
        <v>1.8919999999999997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>
        <v>2</v>
      </c>
      <c r="E382" s="2">
        <f>Tabela2256789[[#This Row],[PRODUZIDAS]]*VLOOKUP(Tabela2256789[[#This Row],[SKU]],Tabela24[#All],8,0)</f>
        <v>0.94599999999999984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673.82383189398456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1.5</v>
      </c>
      <c r="E6" s="2">
        <f>Tabela225678910[[#This Row],[PRODUZIDAS]]*VLOOKUP(Tabela225678910[[#This Row],[SKU]],Tabela24[#All],9,0)</f>
        <v>0.61304347826086947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960</v>
      </c>
      <c r="E10" s="2">
        <f>Tabela225678910[[#This Row],[PRODUZIDAS]]*VLOOKUP(Tabela225678910[[#This Row],[SKU]],Tabela24[#All],9,0)</f>
        <v>392.34782608695645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345</v>
      </c>
      <c r="E24" s="2">
        <f>Tabela225678910[[#This Row],[PRODUZIDAS]]*VLOOKUP(Tabela225678910[[#This Row],[SKU]],Tabela24[#All],9,0)</f>
        <v>177.69863013698631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9</v>
      </c>
      <c r="E46" s="2">
        <f>Tabela225678910[[#This Row],[PRODUZIDAS]]*VLOOKUP(Tabela225678910[[#This Row],[SKU]],Tabela24[#All],9,0)</f>
        <v>6.0263013698630141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>
        <v>20</v>
      </c>
      <c r="E52" s="2">
        <f>Tabela225678910[[#This Row],[PRODUZIDAS]]*VLOOKUP(Tabela225678910[[#This Row],[SKU]],Tabela24[#All],9,0)</f>
        <v>13.391780821917809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10</v>
      </c>
      <c r="E123" s="2">
        <f>Tabela225678910[[#This Row],[PRODUZIDAS]]*VLOOKUP(Tabela225678910[[#This Row],[SKU]],Tabela24[#All],9,0)</f>
        <v>9.6624999999999996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68</v>
      </c>
      <c r="E132" s="2">
        <f>Tabela225678910[[#This Row],[PRODUZIDAS]]*VLOOKUP(Tabela225678910[[#This Row],[SKU]],Tabela24[#All],9,0)</f>
        <v>65.704999999999998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>
        <v>2</v>
      </c>
      <c r="E317" s="2">
        <f>Tabela225678910[[#This Row],[PRODUZIDAS]]*VLOOKUP(Tabela225678910[[#This Row],[SKU]],Tabela24[#All],9,0)</f>
        <v>2.3649999999999998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>
        <v>1</v>
      </c>
      <c r="E382" s="2">
        <f>Tabela225678910[[#This Row],[PRODUZIDAS]]*VLOOKUP(Tabela225678910[[#This Row],[SKU]],Tabela24[#All],9,0)</f>
        <v>1.1824999999999999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>
        <v>5</v>
      </c>
      <c r="E568" s="2">
        <f>Tabela225678910[[#This Row],[PRODUZIDAS]]*VLOOKUP(Tabela225678910[[#This Row],[SKU]],Tabela24[#All],9,0)</f>
        <v>4.8312499999999998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8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477.02782191780807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1.5</v>
      </c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361</v>
      </c>
      <c r="E10" s="2">
        <f>Tabela22567891011[[#This Row],[PRODUZIDAS]]*VLOOKUP(Tabela22567891011[[#This Row],[SKU]],Tabela24[#All],10,0)</f>
        <v>147.53913043478258</v>
      </c>
    </row>
    <row r="11" spans="2:9" x14ac:dyDescent="0.25">
      <c r="B11" s="3" t="s">
        <v>12</v>
      </c>
      <c r="C11" s="3" t="s">
        <v>13</v>
      </c>
      <c r="D11" s="1">
        <v>153</v>
      </c>
      <c r="E11" s="2">
        <f>Tabela22567891011[[#This Row],[PRODUZIDAS]]*VLOOKUP(Tabela22567891011[[#This Row],[SKU]],Tabela24[#All],10,0)</f>
        <v>62.53043478260868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64</v>
      </c>
      <c r="E16" s="2">
        <f>Tabela22567891011[[#This Row],[PRODUZIDAS]]*VLOOKUP(Tabela22567891011[[#This Row],[SKU]],Tabela24[#All],10,0)</f>
        <v>26.156521739130429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8.5</v>
      </c>
      <c r="E19" s="2">
        <f>Tabela22567891011[[#This Row],[PRODUZIDAS]]*VLOOKUP(Tabela22567891011[[#This Row],[SKU]],Tabela24[#All],10,0)</f>
        <v>3.4739130434782601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6.5</v>
      </c>
      <c r="E58" s="2">
        <f>Tabela22567891011[[#This Row],[PRODUZIDAS]]*VLOOKUP(Tabela22567891011[[#This Row],[SKU]],Tabela24[#All],10,0)</f>
        <v>4.7708219178082185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20</v>
      </c>
      <c r="E67" s="2">
        <f>Tabela22567891011[[#This Row],[PRODUZIDAS]]*VLOOKUP(Tabela22567891011[[#This Row],[SKU]],Tabela24[#All],10,0)</f>
        <v>15.995999999999997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41</v>
      </c>
      <c r="E108" s="2">
        <f>Tabela22567891011[[#This Row],[PRODUZIDAS]]*VLOOKUP(Tabela22567891011[[#This Row],[SKU]],Tabela24[#All],10,0)</f>
        <v>26.404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60</v>
      </c>
      <c r="E114" s="2">
        <f>Tabela22567891011[[#This Row],[PRODUZIDAS]]*VLOOKUP(Tabela22567891011[[#This Row],[SKU]],Tabela24[#All],10,0)</f>
        <v>38.64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14</v>
      </c>
      <c r="E123" s="2">
        <f>Tabela22567891011[[#This Row],[PRODUZIDAS]]*VLOOKUP(Tabela22567891011[[#This Row],[SKU]],Tabela24[#All],10,0)</f>
        <v>12.625666666666664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>
        <v>66.5</v>
      </c>
      <c r="E132" s="2">
        <f>Tabela22567891011[[#This Row],[PRODUZIDAS]]*VLOOKUP(Tabela22567891011[[#This Row],[SKU]],Tabela24[#All],10,0)</f>
        <v>59.971916666666658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>
        <v>4.5</v>
      </c>
      <c r="E134" s="2">
        <f>Tabela22567891011[[#This Row],[PRODUZIDAS]]*VLOOKUP(Tabela22567891011[[#This Row],[SKU]],Tabela24[#All],10,0)</f>
        <v>4.0582499999999992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>
        <v>21</v>
      </c>
      <c r="E140" s="2">
        <f>Tabela22567891011[[#This Row],[PRODUZIDAS]]*VLOOKUP(Tabela22567891011[[#This Row],[SKU]],Tabela24[#All],10,0)</f>
        <v>18.938499999999998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>
        <v>5</v>
      </c>
      <c r="E164" s="2">
        <f>Tabela22567891011[[#This Row],[PRODUZIDAS]]*VLOOKUP(Tabela22567891011[[#This Row],[SKU]],Tabela24[#All],10,0)</f>
        <v>5.798571428571428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>
        <v>5</v>
      </c>
      <c r="E214" s="2">
        <f>Tabela22567891011[[#This Row],[PRODUZIDAS]]*VLOOKUP(Tabela22567891011[[#This Row],[SKU]],Tabela24[#All],10,0)</f>
        <v>4.5091666666666654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>
        <v>3</v>
      </c>
      <c r="E216" s="2">
        <f>Tabela22567891011[[#This Row],[PRODUZIDAS]]*VLOOKUP(Tabela22567891011[[#This Row],[SKU]],Tabela24[#All],10,0)</f>
        <v>2.7054999999999993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25</v>
      </c>
      <c r="E231" s="2">
        <f>Tabela22567891011[[#This Row],[PRODUZIDAS]]*VLOOKUP(Tabela22567891011[[#This Row],[SKU]],Tabela24[#All],10,0)</f>
        <v>28.992857142857144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>
        <v>9</v>
      </c>
      <c r="E249" s="2">
        <f>Tabela22567891011[[#This Row],[PRODUZIDAS]]*VLOOKUP(Tabela22567891011[[#This Row],[SKU]],Tabela24[#All],10,0)</f>
        <v>10.437428571428571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>
        <v>2</v>
      </c>
      <c r="E252" s="2">
        <f>Tabela22567891011[[#This Row],[PRODUZIDAS]]*VLOOKUP(Tabela22567891011[[#This Row],[SKU]],Tabela24[#All],10,0)</f>
        <v>2.3194285714285714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>
        <v>1</v>
      </c>
      <c r="E657" s="2">
        <f>Tabela22567891011[[#This Row],[PRODUZIDAS]]*VLOOKUP(Tabela22567891011[[#This Row],[SKU]],Tabela24[#All],10,0)</f>
        <v>1.1597142857142857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5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877.48190621801234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1.5</v>
      </c>
      <c r="E6" s="2">
        <f>Tabela2256789101112[[#This Row],[PRODUZIDAS]]*VLOOKUP(Tabela2256789101112[[#This Row],[SKU]],Tabela24[#All],11,0)</f>
        <v>0.40869565217391302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211.5</v>
      </c>
      <c r="E10" s="2">
        <f>Tabela2256789101112[[#This Row],[PRODUZIDAS]]*VLOOKUP(Tabela2256789101112[[#This Row],[SKU]],Tabela24[#All],11,0)</f>
        <v>158.47173913043477</v>
      </c>
    </row>
    <row r="11" spans="2:9" x14ac:dyDescent="0.25">
      <c r="B11" s="3" t="s">
        <v>12</v>
      </c>
      <c r="C11" s="3" t="s">
        <v>13</v>
      </c>
      <c r="D11" s="1">
        <v>594.5</v>
      </c>
      <c r="E11" s="2">
        <f>Tabela2256789101112[[#This Row],[PRODUZIDAS]]*VLOOKUP(Tabela2256789101112[[#This Row],[SKU]],Tabela24[#All],11,0)</f>
        <v>445.44420289855066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86</v>
      </c>
      <c r="E16" s="2">
        <f>Tabela2256789101112[[#This Row],[PRODUZIDAS]]*VLOOKUP(Tabela2256789101112[[#This Row],[SKU]],Tabela24[#All],11,0)</f>
        <v>64.437681159420279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8.5</v>
      </c>
      <c r="E19" s="2">
        <f>Tabela2256789101112[[#This Row],[PRODUZIDAS]]*VLOOKUP(Tabela2256789101112[[#This Row],[SKU]],Tabela24[#All],11,0)</f>
        <v>6.3688405797101444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6.5</v>
      </c>
      <c r="E58" s="2">
        <f>Tabela2256789101112[[#This Row],[PRODUZIDAS]]*VLOOKUP(Tabela2256789101112[[#This Row],[SKU]],Tabela24[#All],11,0)</f>
        <v>3.7664383561643828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20</v>
      </c>
      <c r="E67" s="2">
        <f>Tabela2256789101112[[#This Row],[PRODUZIDAS]]*VLOOKUP(Tabela2256789101112[[#This Row],[SKU]],Tabela24[#All],11,0)</f>
        <v>16.77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50</v>
      </c>
      <c r="E77" s="2">
        <f>Tabela2256789101112[[#This Row],[PRODUZIDAS]]*VLOOKUP(Tabela2256789101112[[#This Row],[SKU]],Tabela24[#All],11,0)</f>
        <v>41.924999999999997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>
        <v>0.5</v>
      </c>
      <c r="E122" s="2">
        <f>Tabela2256789101112[[#This Row],[PRODUZIDAS]]*VLOOKUP(Tabela2256789101112[[#This Row],[SKU]],Tabela24[#All],11,0)</f>
        <v>0.35429166666666662</v>
      </c>
    </row>
    <row r="123" spans="2:5" x14ac:dyDescent="0.25">
      <c r="B123" s="3" t="s">
        <v>236</v>
      </c>
      <c r="C123" s="3" t="s">
        <v>237</v>
      </c>
      <c r="D123" s="1">
        <v>14</v>
      </c>
      <c r="E123" s="2">
        <f>Tabela2256789101112[[#This Row],[PRODUZIDAS]]*VLOOKUP(Tabela2256789101112[[#This Row],[SKU]],Tabela24[#All],11,0)</f>
        <v>9.920166666666665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107.5</v>
      </c>
      <c r="E132" s="2">
        <f>Tabela2256789101112[[#This Row],[PRODUZIDAS]]*VLOOKUP(Tabela2256789101112[[#This Row],[SKU]],Tabela24[#All],11,0)</f>
        <v>76.172708333333318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>
        <v>5</v>
      </c>
      <c r="E134" s="2">
        <f>Tabela2256789101112[[#This Row],[PRODUZIDAS]]*VLOOKUP(Tabela2256789101112[[#This Row],[SKU]],Tabela24[#All],11,0)</f>
        <v>3.5429166666666663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1</v>
      </c>
      <c r="E146" s="2">
        <f>Tabela2256789101112[[#This Row],[PRODUZIDAS]]*VLOOKUP(Tabela2256789101112[[#This Row],[SKU]],Tabela24[#All],11,0)</f>
        <v>0.77314285714285713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18</v>
      </c>
      <c r="E150" s="2">
        <f>Tabela2256789101112[[#This Row],[PRODUZIDAS]]*VLOOKUP(Tabela2256789101112[[#This Row],[SKU]],Tabela24[#All],11,0)</f>
        <v>13.916571428571428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>
        <v>1</v>
      </c>
      <c r="E154" s="2">
        <f>Tabela2256789101112[[#This Row],[PRODUZIDAS]]*VLOOKUP(Tabela2256789101112[[#This Row],[SKU]],Tabela24[#All],11,0)</f>
        <v>0.77314285714285713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>
        <v>5</v>
      </c>
      <c r="E164" s="2">
        <f>Tabela2256789101112[[#This Row],[PRODUZIDAS]]*VLOOKUP(Tabela2256789101112[[#This Row],[SKU]],Tabela24[#All],11,0)</f>
        <v>3.8657142857142857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1</v>
      </c>
      <c r="E208" s="2">
        <f>Tabela2256789101112[[#This Row],[PRODUZIDAS]]*VLOOKUP(Tabela2256789101112[[#This Row],[SKU]],Tabela24[#All],11,0)</f>
        <v>0.70858333333333323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>
        <v>14</v>
      </c>
      <c r="E214" s="2">
        <f>Tabela2256789101112[[#This Row],[PRODUZIDAS]]*VLOOKUP(Tabela2256789101112[[#This Row],[SKU]],Tabela24[#All],11,0)</f>
        <v>9.920166666666665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>
        <v>3</v>
      </c>
      <c r="E216" s="2">
        <f>Tabela2256789101112[[#This Row],[PRODUZIDAS]]*VLOOKUP(Tabela2256789101112[[#This Row],[SKU]],Tabela24[#All],11,0)</f>
        <v>2.1257499999999996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>
        <v>1</v>
      </c>
      <c r="E219" s="2">
        <f>Tabela2256789101112[[#This Row],[PRODUZIDAS]]*VLOOKUP(Tabela2256789101112[[#This Row],[SKU]],Tabela24[#All],11,0)</f>
        <v>0.70858333333333323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>
        <v>1</v>
      </c>
      <c r="E240" s="2">
        <f>Tabela2256789101112[[#This Row],[PRODUZIDAS]]*VLOOKUP(Tabela2256789101112[[#This Row],[SKU]],Tabela24[#All],11,0)</f>
        <v>0.77314285714285713</v>
      </c>
    </row>
    <row r="241" spans="2:5" x14ac:dyDescent="0.25">
      <c r="B241" s="3" t="s">
        <v>472</v>
      </c>
      <c r="C241" s="3" t="s">
        <v>473</v>
      </c>
      <c r="D241" s="1">
        <v>2</v>
      </c>
      <c r="E241" s="2">
        <f>Tabela2256789101112[[#This Row],[PRODUZIDAS]]*VLOOKUP(Tabela2256789101112[[#This Row],[SKU]],Tabela24[#All],11,0)</f>
        <v>1.5462857142857143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>
        <v>9</v>
      </c>
      <c r="E249" s="2">
        <f>Tabela2256789101112[[#This Row],[PRODUZIDAS]]*VLOOKUP(Tabela2256789101112[[#This Row],[SKU]],Tabela24[#All],11,0)</f>
        <v>6.9582857142857142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>
        <v>1</v>
      </c>
      <c r="E297" s="2">
        <f>Tabela2256789101112[[#This Row],[PRODUZIDAS]]*VLOOKUP(Tabela2256789101112[[#This Row],[SKU]],Tabela24[#All],11,0)</f>
        <v>0.47727272727272724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>
        <v>2</v>
      </c>
      <c r="E383" s="2">
        <f>Tabela2256789101112[[#This Row],[PRODUZIDAS]]*VLOOKUP(Tabela2256789101112[[#This Row],[SKU]],Tabela24[#All],11,0)</f>
        <v>1.1036666666666666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>
        <v>5</v>
      </c>
      <c r="E568" s="2">
        <f>Tabela2256789101112[[#This Row],[PRODUZIDAS]]*VLOOKUP(Tabela2256789101112[[#This Row],[SKU]],Tabela24[#All],11,0)</f>
        <v>3.5429166666666663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3.5</v>
      </c>
      <c r="E593" s="2">
        <f>Tabela2256789101112[[#This Row],[PRODUZIDAS]]*VLOOKUP(Tabela2256789101112[[#This Row],[SKU]],Tabela24[#All],11,0)</f>
        <v>2.706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48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1300.3687113999265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1.5</v>
      </c>
      <c r="E6" s="2">
        <f>Tabela225678910111213[[#This Row],[PRODUZIDAS]]*VLOOKUP(Tabela225678910111213[[#This Row],[SKU]],Tabela24[#All],12,0)</f>
        <v>0.7152173913043478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580.5</v>
      </c>
      <c r="E10" s="2">
        <f>Tabela225678910111213[[#This Row],[PRODUZIDAS]]*VLOOKUP(Tabela225678910111213[[#This Row],[SKU]],Tabela24[#All],12,0)</f>
        <v>672.20217391304345</v>
      </c>
    </row>
    <row r="11" spans="2:9" x14ac:dyDescent="0.25">
      <c r="B11" s="3" t="s">
        <v>12</v>
      </c>
      <c r="C11" s="3" t="s">
        <v>13</v>
      </c>
      <c r="D11" s="1">
        <v>352</v>
      </c>
      <c r="E11" s="2">
        <f>Tabela225678910111213[[#This Row],[PRODUZIDAS]]*VLOOKUP(Tabela225678910111213[[#This Row],[SKU]],Tabela24[#All],12,0)</f>
        <v>407.60579710144924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>
        <v>6</v>
      </c>
      <c r="E44" s="2">
        <f>Tabela225678910111213[[#This Row],[PRODUZIDAS]]*VLOOKUP(Tabela225678910111213[[#This Row],[SKU]],Tabela24[#All],12,0)</f>
        <v>6.1808219178082187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>
        <v>20.5</v>
      </c>
      <c r="E51" s="2">
        <f>Tabela225678910111213[[#This Row],[PRODUZIDAS]]*VLOOKUP(Tabela225678910111213[[#This Row],[SKU]],Tabela24[#All],12,0)</f>
        <v>21.11780821917808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>
        <v>50</v>
      </c>
      <c r="E72" s="2">
        <f>Tabela225678910111213[[#This Row],[PRODUZIDAS]]*VLOOKUP(Tabela225678910111213[[#This Row],[SKU]],Tabela24[#All],12,0)</f>
        <v>54.824999999999989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>
        <v>1.5</v>
      </c>
      <c r="E107" s="2">
        <f>Tabela225678910111213[[#This Row],[PRODUZIDAS]]*VLOOKUP(Tabela225678910111213[[#This Row],[SKU]],Tabela24[#All],12,0)</f>
        <v>1.6447499999999997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>
        <v>46</v>
      </c>
      <c r="E138" s="2">
        <f>Tabela225678910111213[[#This Row],[PRODUZIDAS]]*VLOOKUP(Tabela225678910111213[[#This Row],[SKU]],Tabela24[#All],12,0)</f>
        <v>41.484333333333325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18</v>
      </c>
      <c r="E144" s="2">
        <f>Tabela225678910111213[[#This Row],[PRODUZIDAS]]*VLOOKUP(Tabela225678910111213[[#This Row],[SKU]],Tabela24[#All],12,0)</f>
        <v>19.715142857142855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>
        <v>5</v>
      </c>
      <c r="E164" s="2">
        <f>Tabela225678910111213[[#This Row],[PRODUZIDAS]]*VLOOKUP(Tabela225678910111213[[#This Row],[SKU]],Tabela24[#All],12,0)</f>
        <v>5.4764285714285705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>
        <v>8.5</v>
      </c>
      <c r="E214" s="2">
        <f>Tabela225678910111213[[#This Row],[PRODUZIDAS]]*VLOOKUP(Tabela225678910111213[[#This Row],[SKU]],Tabela24[#All],12,0)</f>
        <v>7.6655833333333314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>
        <v>3</v>
      </c>
      <c r="E237" s="2">
        <f>Tabela225678910111213[[#This Row],[PRODUZIDAS]]*VLOOKUP(Tabela225678910111213[[#This Row],[SKU]],Tabela24[#All],12,0)</f>
        <v>3.2858571428571426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>
        <v>6.5</v>
      </c>
      <c r="E247" s="2">
        <f>Tabela225678910111213[[#This Row],[PRODUZIDAS]]*VLOOKUP(Tabela225678910111213[[#This Row],[SKU]],Tabela24[#All],12,0)</f>
        <v>7.1193571428571421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>
        <v>9</v>
      </c>
      <c r="E249" s="2">
        <f>Tabela225678910111213[[#This Row],[PRODUZIDAS]]*VLOOKUP(Tabela225678910111213[[#This Row],[SKU]],Tabela24[#All],12,0)</f>
        <v>9.8575714285714273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>
        <v>2</v>
      </c>
      <c r="E383" s="2">
        <f>Tabela225678910111213[[#This Row],[PRODUZIDAS]]*VLOOKUP(Tabela225678910111213[[#This Row],[SKU]],Tabela24[#All],12,0)</f>
        <v>2.0496666666666665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>
        <v>5</v>
      </c>
      <c r="E568" s="2">
        <f>Tabela225678910111213[[#This Row],[PRODUZIDAS]]*VLOOKUP(Tabela225678910111213[[#This Row],[SKU]],Tabela24[#All],12,0)</f>
        <v>4.5091666666666654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32.5</v>
      </c>
      <c r="E636" s="2">
        <f>Tabela225678910111213[[#This Row],[PRODUZIDAS]]*VLOOKUP(Tabela225678910111213[[#This Row],[SKU]],Tabela24[#All],12,0)</f>
        <v>29.309583333333329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5</v>
      </c>
      <c r="E638" s="2">
        <f>Tabela225678910111213[[#This Row],[PRODUZIDAS]]*VLOOKUP(Tabela225678910111213[[#This Row],[SKU]],Tabela24[#All],12,0)</f>
        <v>4.5091666666666654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>
        <v>1</v>
      </c>
      <c r="E667" s="2">
        <f>Tabela225678910111213[[#This Row],[PRODUZIDAS]]*VLOOKUP(Tabela225678910111213[[#This Row],[SKU]],Tabela24[#All],12,0)</f>
        <v>1.0952857142857142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1099.6916054028759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438</v>
      </c>
      <c r="E10" s="2">
        <f>Tabela22567891011121314[[#This Row],[PRODUZIDAS]]*VLOOKUP(Tabela22567891011121314[[#This Row],[SKU]],Tabela24[#All],13,0)</f>
        <v>537.02608695652179</v>
      </c>
    </row>
    <row r="11" spans="2:9" x14ac:dyDescent="0.25">
      <c r="B11" s="3" t="s">
        <v>12</v>
      </c>
      <c r="C11" s="3" t="s">
        <v>13</v>
      </c>
      <c r="D11" s="1">
        <v>202</v>
      </c>
      <c r="E11" s="2">
        <f>Tabela22567891011121314[[#This Row],[PRODUZIDAS]]*VLOOKUP(Tabela22567891011121314[[#This Row],[SKU]],Tabela24[#All],13,0)</f>
        <v>247.66956521739132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>
        <v>6</v>
      </c>
      <c r="E44" s="2">
        <f>Tabela22567891011121314[[#This Row],[PRODUZIDAS]]*VLOOKUP(Tabela22567891011121314[[#This Row],[SKU]],Tabela24[#All],13,0)</f>
        <v>6.9534246575342458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26</v>
      </c>
      <c r="E111" s="2">
        <f>Tabela22567891011121314[[#This Row],[PRODUZIDAS]]*VLOOKUP(Tabela22567891011121314[[#This Row],[SKU]],Tabela24[#All],13,0)</f>
        <v>30.139199999999995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44</v>
      </c>
      <c r="E123" s="2">
        <f>Tabela22567891011121314[[#This Row],[PRODUZIDAS]]*VLOOKUP(Tabela22567891011121314[[#This Row],[SKU]],Tabela24[#All],13,0)</f>
        <v>51.017999999999986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21</v>
      </c>
      <c r="E132" s="2">
        <f>Tabela22567891011121314[[#This Row],[PRODUZIDAS]]*VLOOKUP(Tabela22567891011121314[[#This Row],[SKU]],Tabela24[#All],13,0)</f>
        <v>24.349499999999995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2</v>
      </c>
      <c r="E200" s="2">
        <f>Tabela22567891011121314[[#This Row],[PRODUZIDAS]]*VLOOKUP(Tabela22567891011121314[[#This Row],[SKU]],Tabela24[#All],13,0)</f>
        <v>2.3183999999999996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Tabela22567891011121314[[#This Row],[PRODUZIDAS]]*VLOOKUP(Tabela22567891011121314[[#This Row],[SKU]],Tabela24[#All],13,0)</f>
        <v>1.1594999999999998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10</v>
      </c>
      <c r="E208" s="2">
        <f>Tabela22567891011121314[[#This Row],[PRODUZIDAS]]*VLOOKUP(Tabela22567891011121314[[#This Row],[SKU]],Tabela24[#All],13,0)</f>
        <v>11.594999999999997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Tabela22567891011121314[[#This Row],[PRODUZIDAS]]*VLOOKUP(Tabela22567891011121314[[#This Row],[SKU]],Tabela24[#All],13,0)</f>
        <v>1.4189999999999998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>
        <v>2</v>
      </c>
      <c r="E384" s="2">
        <f>Tabela22567891011121314[[#This Row],[PRODUZIDAS]]*VLOOKUP(Tabela22567891011121314[[#This Row],[SKU]],Tabela24[#All],13,0)</f>
        <v>2.8379999999999996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1</v>
      </c>
      <c r="E569" s="2">
        <f>Tabela22567891011121314[[#This Row],[PRODUZIDAS]]*VLOOKUP(Tabela22567891011121314[[#This Row],[SKU]],Tabela24[#All],13,0)</f>
        <v>1.1594999999999998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3</v>
      </c>
      <c r="E581" s="2">
        <f>Tabela22567891011121314[[#This Row],[PRODUZIDAS]]*VLOOKUP(Tabela22567891011121314[[#This Row],[SKU]],Tabela24[#All],13,0)</f>
        <v>3.4784999999999995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12</v>
      </c>
      <c r="E593" s="2">
        <f>Tabela22567891011121314[[#This Row],[PRODUZIDAS]]*VLOOKUP(Tabela22567891011121314[[#This Row],[SKU]],Tabela24[#All],13,0)</f>
        <v>13.916571428571428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62</v>
      </c>
      <c r="E636" s="2">
        <f>Tabela22567891011121314[[#This Row],[PRODUZIDAS]]*VLOOKUP(Tabela22567891011121314[[#This Row],[SKU]],Tabela24[#All],13,0)</f>
        <v>71.888999999999982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23</v>
      </c>
      <c r="E638" s="2">
        <f>Tabela22567891011121314[[#This Row],[PRODUZIDAS]]*VLOOKUP(Tabela22567891011121314[[#This Row],[SKU]],Tabela24[#All],13,0)</f>
        <v>26.668499999999995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>
        <v>46</v>
      </c>
      <c r="E645" s="2">
        <f>Tabela22567891011121314[[#This Row],[PRODUZIDAS]]*VLOOKUP(Tabela22567891011121314[[#This Row],[SKU]],Tabela24[#All],13,0)</f>
        <v>53.336999999999989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11</v>
      </c>
      <c r="E656" s="2">
        <f>Tabela22567891011121314[[#This Row],[PRODUZIDAS]]*VLOOKUP(Tabela22567891011121314[[#This Row],[SKU]],Tabela24[#All],13,0)</f>
        <v>12.756857142857143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244.37591231175014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438</v>
      </c>
      <c r="E10" s="2">
        <f>Tabela2256789101112131415[[#This Row],[PRODUZIDAS]]*VLOOKUP(Tabela2256789101112131415[[#This Row],[SKU]],Tabela24[#All],14,0)</f>
        <v>119.3391304347826</v>
      </c>
    </row>
    <row r="11" spans="2:9" x14ac:dyDescent="0.25">
      <c r="B11" s="3" t="s">
        <v>12</v>
      </c>
      <c r="C11" s="3" t="s">
        <v>13</v>
      </c>
      <c r="D11" s="1">
        <v>202</v>
      </c>
      <c r="E11" s="2">
        <f>Tabela2256789101112131415[[#This Row],[PRODUZIDAS]]*VLOOKUP(Tabela2256789101112131415[[#This Row],[SKU]],Tabela24[#All],14,0)</f>
        <v>55.037681159420288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>
        <v>6</v>
      </c>
      <c r="E44" s="2">
        <f>Tabela2256789101112131415[[#This Row],[PRODUZIDAS]]*VLOOKUP(Tabela2256789101112131415[[#This Row],[SKU]],Tabela24[#All],14,0)</f>
        <v>1.5452054794520547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26</v>
      </c>
      <c r="E111" s="2">
        <f>Tabela2256789101112131415[[#This Row],[PRODUZIDAS]]*VLOOKUP(Tabela2256789101112131415[[#This Row],[SKU]],Tabela24[#All],14,0)</f>
        <v>6.6975999999999996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44</v>
      </c>
      <c r="E123" s="2">
        <f>Tabela2256789101112131415[[#This Row],[PRODUZIDAS]]*VLOOKUP(Tabela2256789101112131415[[#This Row],[SKU]],Tabela24[#All],14,0)</f>
        <v>11.337333333333333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21</v>
      </c>
      <c r="E132" s="2">
        <f>Tabela2256789101112131415[[#This Row],[PRODUZIDAS]]*VLOOKUP(Tabela2256789101112131415[[#This Row],[SKU]],Tabela24[#All],14,0)</f>
        <v>5.4109999999999996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2</v>
      </c>
      <c r="E200" s="2">
        <f>Tabela2256789101112131415[[#This Row],[PRODUZIDAS]]*VLOOKUP(Tabela2256789101112131415[[#This Row],[SKU]],Tabela24[#All],14,0)</f>
        <v>0.51519999999999999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Tabela2256789101112131415[[#This Row],[PRODUZIDAS]]*VLOOKUP(Tabela2256789101112131415[[#This Row],[SKU]],Tabela24[#All],14,0)</f>
        <v>0.25766666666666665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10</v>
      </c>
      <c r="E208" s="2">
        <f>Tabela2256789101112131415[[#This Row],[PRODUZIDAS]]*VLOOKUP(Tabela2256789101112131415[[#This Row],[SKU]],Tabela24[#All],14,0)</f>
        <v>2.5766666666666667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Tabela2256789101112131415[[#This Row],[PRODUZIDAS]]*VLOOKUP(Tabela2256789101112131415[[#This Row],[SKU]],Tabela24[#All],14,0)</f>
        <v>0.31533333333333335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>
        <v>2</v>
      </c>
      <c r="E384" s="2">
        <f>Tabela2256789101112131415[[#This Row],[PRODUZIDAS]]*VLOOKUP(Tabela2256789101112131415[[#This Row],[SKU]],Tabela24[#All],14,0)</f>
        <v>0.63066666666666671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1</v>
      </c>
      <c r="E569" s="2">
        <f>Tabela2256789101112131415[[#This Row],[PRODUZIDAS]]*VLOOKUP(Tabela2256789101112131415[[#This Row],[SKU]],Tabela24[#All],14,0)</f>
        <v>0.25766666666666665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3</v>
      </c>
      <c r="E581" s="2">
        <f>Tabela2256789101112131415[[#This Row],[PRODUZIDAS]]*VLOOKUP(Tabela2256789101112131415[[#This Row],[SKU]],Tabela24[#All],14,0)</f>
        <v>0.77299999999999991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12</v>
      </c>
      <c r="E593" s="2">
        <f>Tabela2256789101112131415[[#This Row],[PRODUZIDAS]]*VLOOKUP(Tabela2256789101112131415[[#This Row],[SKU]],Tabela24[#All],14,0)</f>
        <v>3.0925714285714285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62</v>
      </c>
      <c r="E636" s="2">
        <f>Tabela2256789101112131415[[#This Row],[PRODUZIDAS]]*VLOOKUP(Tabela2256789101112131415[[#This Row],[SKU]],Tabela24[#All],14,0)</f>
        <v>15.975333333333333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23</v>
      </c>
      <c r="E638" s="2">
        <f>Tabela2256789101112131415[[#This Row],[PRODUZIDAS]]*VLOOKUP(Tabela2256789101112131415[[#This Row],[SKU]],Tabela24[#All],14,0)</f>
        <v>5.926333333333333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>
        <v>46</v>
      </c>
      <c r="E645" s="2">
        <f>Tabela2256789101112131415[[#This Row],[PRODUZIDAS]]*VLOOKUP(Tabela2256789101112131415[[#This Row],[SKU]],Tabela24[#All],14,0)</f>
        <v>11.852666666666666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11</v>
      </c>
      <c r="E656" s="2">
        <f>Tabela2256789101112131415[[#This Row],[PRODUZIDAS]]*VLOOKUP(Tabela2256789101112131415[[#This Row],[SKU]],Tabela24[#All],14,0)</f>
        <v>2.834857142857143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2025-06-23T17:29:41Z</dcterms:modified>
</cp:coreProperties>
</file>