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077BAD34-940E-4EAD-B7A7-3D19B5BDE5EE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<sst xmlns="http://schemas.openxmlformats.org/spreadsheetml/2006/main" count="26032" uniqueCount="1899">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</sst>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45826</v>
      </c>
      <c r="C2" s="31"/>
      <c r="D2" s="33">
        <f>SUM(Tabela15[VALOR])</f>
        <v>4956.936154677077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8.524872602739725</v>
      </c>
      <c r="D7" s="26"/>
      <c r="E7" s="26">
        <f>Tabela15[[#This Row],[VALOR]]-Tabela15[[#This Row],[Custo Setor]]</f>
        <v>8.524872602739725</v>
      </c>
    </row>
    <row r="8" spans="2:5" x14ac:dyDescent="0.25">
      <c r="B8" t="s">
        <v>1883</v>
      </c>
      <c r="C8" s="21">
        <f t="array" ref="C8">'2 - CORTE VOIL'!G4</f>
        <v>396.33503999999999</v>
      </c>
      <c r="D8" s="26"/>
      <c r="E8" s="26">
        <f>Tabela15[[#This Row],[VALOR]]-Tabela15[[#This Row],[Custo Setor]]</f>
        <v>396.33503999999999</v>
      </c>
    </row>
    <row r="9" spans="2:5" x14ac:dyDescent="0.25">
      <c r="B9" t="s">
        <v>1885</v>
      </c>
      <c r="C9" s="21">
        <f t="array" ref="C9">'3 - BAINHA CONTINUA'!G4</f>
        <v>14.167999999999999</v>
      </c>
      <c r="D9" s="26"/>
      <c r="E9" s="26">
        <f>Tabela15[[#This Row],[VALOR]]-Tabela15[[#This Row],[Custo Setor]]</f>
        <v>14.167999999999999</v>
      </c>
    </row>
    <row r="10" spans="2:5" x14ac:dyDescent="0.25">
      <c r="B10" t="s">
        <v>1884</v>
      </c>
      <c r="C10" s="21">
        <f t="array" ref="C10">'4 - BARRADO'!G4</f>
        <v>591.85465194805204</v>
      </c>
      <c r="D10" s="26"/>
      <c r="E10" s="26">
        <f>Tabela15[[#This Row],[VALOR]]-Tabela15[[#This Row],[Custo Setor]]</f>
        <v>591.85465194805204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618.54883974961899</v>
      </c>
      <c r="D13" s="26"/>
      <c r="E13" s="26">
        <f>Tabela15[[#This Row],[VALOR]]-Tabela15[[#This Row],[Custo Setor]]</f>
        <v>618.54883974961899</v>
      </c>
    </row>
    <row r="14" spans="2:5" x14ac:dyDescent="0.25">
      <c r="B14" t="s">
        <v>1889</v>
      </c>
      <c r="C14" s="21">
        <f>'8 - ACABAMENTO'!G4</f>
        <v>610.39777539068041</v>
      </c>
      <c r="D14" s="26"/>
      <c r="E14" s="26">
        <f>Tabela15[[#This Row],[VALOR]]-Tabela15[[#This Row],[Custo Setor]]</f>
        <v>610.39777539068041</v>
      </c>
    </row>
    <row r="15" spans="2:5" x14ac:dyDescent="0.25">
      <c r="B15" t="s">
        <v>1890</v>
      </c>
      <c r="C15" s="21">
        <f t="array" ref="C15">'9 - FURO'!G4</f>
        <v>830.39050842993015</v>
      </c>
      <c r="D15" s="26"/>
      <c r="E15" s="26">
        <f>Tabela15[[#This Row],[VALOR]]-Tabela15[[#This Row],[Custo Setor]]</f>
        <v>830.39050842993015</v>
      </c>
    </row>
    <row r="16" spans="2:5" x14ac:dyDescent="0.25">
      <c r="B16" t="s">
        <v>1891</v>
      </c>
      <c r="C16" s="21">
        <f t="array" ref="C16">'10 - ILHOS'!G4</f>
        <v>943.57677516378794</v>
      </c>
      <c r="D16" s="26"/>
      <c r="E16" s="26">
        <f>Tabela15[[#This Row],[VALOR]]-Tabela15[[#This Row],[Custo Setor]]</f>
        <v>943.57677516378794</v>
      </c>
    </row>
    <row r="17" spans="2:5" x14ac:dyDescent="0.25">
      <c r="B17" t="s">
        <v>1892</v>
      </c>
      <c r="C17" s="21">
        <f t="array" ref="C17">'11 - DOBRA'!G4</f>
        <v>771.65974750276507</v>
      </c>
      <c r="D17" s="26"/>
      <c r="E17" s="26">
        <f>Tabela15[[#This Row],[VALOR]]-Tabela15[[#This Row],[Custo Setor]]</f>
        <v>771.65974750276507</v>
      </c>
    </row>
    <row r="18" spans="2:5" x14ac:dyDescent="0.25">
      <c r="B18" t="s">
        <v>1893</v>
      </c>
      <c r="C18" s="21">
        <f t="array" ref="C18">'12 - EMBALAGEM'!G4</f>
        <v>171.47994388950337</v>
      </c>
      <c r="D18" s="26"/>
      <c r="E18" s="26">
        <f>Tabela15[[#This Row],[VALOR]]-Tabela15[[#This Row],[Custo Setor]]</f>
        <v>171.47994388950337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4956.936154677077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3" workbookViewId="0">
      <selection activeCell="D49" sqref="D4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8.524872602739725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>
        <v>10</v>
      </c>
      <c r="E35" s="2">
        <f>Tabela2[[#This Row],[PRODUZIDAS]]*VLOOKUP(Tabela2[[#This Row],[SKU]],Tabela24[#All],3,0)</f>
        <v>2.5753424657534247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>
        <v>21</v>
      </c>
      <c r="E48" s="2">
        <f>Tabela2[[#This Row],[PRODUZIDAS]]*VLOOKUP(Tabela2[[#This Row],[SKU]],Tabela24[#All],3,0)</f>
        <v>5.6786301369863006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1</v>
      </c>
      <c r="E67" s="2">
        <f>Tabela2[[#This Row],[PRODUZIDAS]]*VLOOKUP(Tabela2[[#This Row],[SKU]],Tabela24[#All],3,0)</f>
        <v>0.27089999999999997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85" workbookViewId="0">
      <selection activeCell="D194" sqref="D1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396.33503999999999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>
        <v>106</v>
      </c>
      <c r="E193" s="2">
        <f>Tabela225[[#This Row],[PRODUZIDAS]]*VLOOKUP(Tabela225[[#This Row],[SKU]],Tabela24[#All],4,0)</f>
        <v>57.341760000000001</v>
      </c>
    </row>
    <row r="194" spans="2:5" x14ac:dyDescent="0.25">
      <c r="B194" s="3" t="s">
        <v>378</v>
      </c>
      <c r="C194" s="3" t="s">
        <v>379</v>
      </c>
      <c r="D194" s="1">
        <v>318</v>
      </c>
      <c r="E194" s="2">
        <f>Tabela225[[#This Row],[PRODUZIDAS]]*VLOOKUP(Tabela225[[#This Row],[SKU]],Tabela24[#All],4,0)</f>
        <v>172.02528000000001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180</v>
      </c>
      <c r="E203" s="2">
        <f>Tabela225[[#This Row],[PRODUZIDAS]]*VLOOKUP(Tabela225[[#This Row],[SKU]],Tabela24[#All],4,0)</f>
        <v>166.96799999999999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85" workbookViewId="0">
      <selection activeCell="D194" sqref="D1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14.167999999999999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>
        <v>110</v>
      </c>
      <c r="E193" s="2">
        <f>Tabela2256[[#This Row],[PRODUZIDAS]]*VLOOKUP(Tabela2256[[#This Row],[SKU]],Tabela24[#All],5,0)</f>
        <v>14.167999999999999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80" workbookViewId="0">
      <selection activeCell="D197" sqref="D19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591.85465194805204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>
        <v>14</v>
      </c>
      <c r="E182" s="2">
        <f>Tabela22567[[#This Row],[PRODUZIDAS]]*VLOOKUP(Tabela22567[[#This Row],[SKU]],Tabela24[#All],6,0)</f>
        <v>19.850600000000004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30</v>
      </c>
      <c r="E192" s="2">
        <f>Tabela22567[[#This Row],[PRODUZIDAS]]*VLOOKUP(Tabela22567[[#This Row],[SKU]],Tabela24[#All],6,0)</f>
        <v>34.775999999999996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40</v>
      </c>
      <c r="E194" s="2">
        <f>Tabela22567[[#This Row],[PRODUZIDAS]]*VLOOKUP(Tabela22567[[#This Row],[SKU]],Tabela24[#All],6,0)</f>
        <v>46.367999999999995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>
        <v>68</v>
      </c>
      <c r="E196" s="2">
        <f>Tabela22567[[#This Row],[PRODUZIDAS]]*VLOOKUP(Tabela22567[[#This Row],[SKU]],Tabela24[#All],6,0)</f>
        <v>78.82559999999998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>
        <v>162</v>
      </c>
      <c r="E201" s="2">
        <f>Tabela22567[[#This Row],[PRODUZIDAS]]*VLOOKUP(Tabela22567[[#This Row],[SKU]],Tabela24[#All],6,0)</f>
        <v>187.79039999999998</v>
      </c>
    </row>
    <row r="202" spans="2:5" x14ac:dyDescent="0.25">
      <c r="B202" s="3" t="s">
        <v>394</v>
      </c>
      <c r="C202" s="3" t="s">
        <v>395</v>
      </c>
      <c r="D202" s="1">
        <v>105</v>
      </c>
      <c r="E202" s="2">
        <f>Tabela22567[[#This Row],[PRODUZIDAS]]*VLOOKUP(Tabela22567[[#This Row],[SKU]],Tabela24[#All],6,0)</f>
        <v>121.71599999999998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>
        <v>2</v>
      </c>
      <c r="E249" s="2">
        <f>Tabela22567[[#This Row],[PRODUZIDAS]]*VLOOKUP(Tabela22567[[#This Row],[SKU]],Tabela24[#All],6,0)</f>
        <v>2.5771428571428574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>
        <v>20</v>
      </c>
      <c r="E295" s="2">
        <f>Tabela22567[[#This Row],[PRODUZIDAS]]*VLOOKUP(Tabela22567[[#This Row],[SKU]],Tabela24[#All],6,0)</f>
        <v>34.090909090909086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10</v>
      </c>
      <c r="E317" s="2">
        <f>Tabela22567[[#This Row],[PRODUZIDAS]]*VLOOKUP(Tabela22567[[#This Row],[SKU]],Tabela24[#All],6,0)</f>
        <v>19.708333333333329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>
        <v>2</v>
      </c>
      <c r="E321" s="2">
        <f>Tabela22567[[#This Row],[PRODUZIDAS]]*VLOOKUP(Tabela22567[[#This Row],[SKU]],Tabela24[#All],6,0)</f>
        <v>3.941666666666666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>
        <v>24</v>
      </c>
      <c r="E844" s="2">
        <f>Tabela22567[[#This Row],[PRODUZIDAS]]*VLOOKUP(Tabela22567[[#This Row],[SKU]],Tabela24[#All],6,0)</f>
        <v>42.21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50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618.54883974961899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>
        <v>440</v>
      </c>
      <c r="E22" s="2">
        <f>Tabela225678910[[#This Row],[PRODUZIDAS]]*VLOOKUP(Tabela225678910[[#This Row],[SKU]],Tabela24[#All],9,0)</f>
        <v>179.82608695652169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>
        <v>180</v>
      </c>
      <c r="E36" s="2">
        <f>Tabela225678910[[#This Row],[PRODUZIDAS]]*VLOOKUP(Tabela225678910[[#This Row],[SKU]],Tabela24[#All],9,0)</f>
        <v>92.712328767123282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40</v>
      </c>
      <c r="E69" s="2">
        <f>Tabela225678910[[#This Row],[PRODUZIDAS]]*VLOOKUP(Tabela225678910[[#This Row],[SKU]],Tabela24[#All],9,0)</f>
        <v>29.411999999999992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>
        <v>10</v>
      </c>
      <c r="E104" s="2">
        <f>Tabela225678910[[#This Row],[PRODUZIDAS]]*VLOOKUP(Tabela225678910[[#This Row],[SKU]],Tabela24[#All],9,0)</f>
        <v>7.352999999999998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>
        <v>94</v>
      </c>
      <c r="E183" s="2">
        <f>Tabela225678910[[#This Row],[PRODUZIDAS]]*VLOOKUP(Tabela225678910[[#This Row],[SKU]],Tabela24[#All],9,0)</f>
        <v>145.39920000000001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>
        <v>10</v>
      </c>
      <c r="E193" s="2">
        <f>Tabela225678910[[#This Row],[PRODUZIDAS]]*VLOOKUP(Tabela225678910[[#This Row],[SKU]],Tabela24[#All],9,0)</f>
        <v>6.44</v>
      </c>
    </row>
    <row r="194" spans="2:5" x14ac:dyDescent="0.25">
      <c r="B194" s="3" t="s">
        <v>378</v>
      </c>
      <c r="C194" s="3" t="s">
        <v>379</v>
      </c>
      <c r="D194" s="1">
        <v>50</v>
      </c>
      <c r="E194" s="2">
        <f>Tabela225678910[[#This Row],[PRODUZIDAS]]*VLOOKUP(Tabela225678910[[#This Row],[SKU]],Tabela24[#All],9,0)</f>
        <v>32.200000000000003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>
        <v>30</v>
      </c>
      <c r="E212" s="2">
        <f>Tabela225678910[[#This Row],[PRODUZIDAS]]*VLOOKUP(Tabela225678910[[#This Row],[SKU]],Tabela24[#All],9,0)</f>
        <v>28.987499999999997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>
        <v>10</v>
      </c>
      <c r="E231" s="2">
        <f>Tabela225678910[[#This Row],[PRODUZIDAS]]*VLOOKUP(Tabela225678910[[#This Row],[SKU]],Tabela24[#All],9,0)</f>
        <v>10.30857142857143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>
        <v>8.5</v>
      </c>
      <c r="E295" s="2">
        <f>Tabela225678910[[#This Row],[PRODUZIDAS]]*VLOOKUP(Tabela225678910[[#This Row],[SKU]],Tabela24[#All],9,0)</f>
        <v>6.9545454545454533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>
        <v>5</v>
      </c>
      <c r="E317" s="2">
        <f>Tabela225678910[[#This Row],[PRODUZIDAS]]*VLOOKUP(Tabela225678910[[#This Row],[SKU]],Tabela24[#All],9,0)</f>
        <v>5.9124999999999996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>
        <v>8.5</v>
      </c>
      <c r="E320" s="2">
        <f>Tabela225678910[[#This Row],[PRODUZIDAS]]*VLOOKUP(Tabela225678910[[#This Row],[SKU]],Tabela24[#All],9,0)</f>
        <v>10.05125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55</v>
      </c>
      <c r="E628" s="2">
        <f>Tabela225678910[[#This Row],[PRODUZIDAS]]*VLOOKUP(Tabela225678910[[#This Row],[SKU]],Tabela24[#All],9,0)</f>
        <v>35.42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>
        <v>20</v>
      </c>
      <c r="E637" s="2">
        <f>Tabela225678910[[#This Row],[PRODUZIDAS]]*VLOOKUP(Tabela225678910[[#This Row],[SKU]],Tabela24[#All],9,0)</f>
        <v>19.324999999999999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>
        <v>8</v>
      </c>
      <c r="E684" s="2">
        <f>Tabela225678910[[#This Row],[PRODUZIDAS]]*VLOOKUP(Tabela225678910[[#This Row],[SKU]],Tabela24[#All],9,0)</f>
        <v>8.2468571428571433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63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610.39777539068041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392</v>
      </c>
      <c r="E10" s="2">
        <f>Tabela22567891011[[#This Row],[PRODUZIDAS]]*VLOOKUP(Tabela22567891011[[#This Row],[SKU]],Tabela24[#All],10,0)</f>
        <v>160.20869565217387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50</v>
      </c>
      <c r="E16" s="2">
        <f>Tabela22567891011[[#This Row],[PRODUZIDAS]]*VLOOKUP(Tabela22567891011[[#This Row],[SKU]],Tabela24[#All],10,0)</f>
        <v>20.434782608695649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>
        <v>30</v>
      </c>
      <c r="E49" s="2">
        <f>Tabela22567891011[[#This Row],[PRODUZIDAS]]*VLOOKUP(Tabela22567891011[[#This Row],[SKU]],Tabela24[#All],10,0)</f>
        <v>22.019178082191775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35</v>
      </c>
      <c r="E69" s="2">
        <f>Tabela22567891011[[#This Row],[PRODUZIDAS]]*VLOOKUP(Tabela22567891011[[#This Row],[SKU]],Tabela24[#All],10,0)</f>
        <v>27.992999999999995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20</v>
      </c>
      <c r="E146" s="2">
        <f>Tabela22567891011[[#This Row],[PRODUZIDAS]]*VLOOKUP(Tabela22567891011[[#This Row],[SKU]],Tabela24[#All],10,0)</f>
        <v>23.194285714285712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>
        <v>16</v>
      </c>
      <c r="E159" s="2">
        <f>Tabela22567891011[[#This Row],[PRODUZIDAS]]*VLOOKUP(Tabela22567891011[[#This Row],[SKU]],Tabela24[#All],10,0)</f>
        <v>18.555428571428571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67.5</v>
      </c>
      <c r="E231" s="2">
        <f>Tabela22567891011[[#This Row],[PRODUZIDAS]]*VLOOKUP(Tabela22567891011[[#This Row],[SKU]],Tabela24[#All],10,0)</f>
        <v>78.280714285714282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5</v>
      </c>
      <c r="E234" s="2">
        <f>Tabela22567891011[[#This Row],[PRODUZIDAS]]*VLOOKUP(Tabela22567891011[[#This Row],[SKU]],Tabela24[#All],10,0)</f>
        <v>5.798571428571428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>
        <v>12</v>
      </c>
      <c r="E255" s="2">
        <f>Tabela22567891011[[#This Row],[PRODUZIDAS]]*VLOOKUP(Tabela22567891011[[#This Row],[SKU]],Tabela24[#All],10,0)</f>
        <v>13.916571428571428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130</v>
      </c>
      <c r="E628" s="2">
        <f>Tabela22567891011[[#This Row],[PRODUZIDAS]]*VLOOKUP(Tabela22567891011[[#This Row],[SKU]],Tabela24[#All],10,0)</f>
        <v>83.72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>
        <v>21</v>
      </c>
      <c r="E637" s="2">
        <f>Tabela22567891011[[#This Row],[PRODUZIDAS]]*VLOOKUP(Tabela22567891011[[#This Row],[SKU]],Tabela24[#All],10,0)</f>
        <v>18.938499999999998</v>
      </c>
    </row>
    <row r="638" spans="2:5" x14ac:dyDescent="0.25">
      <c r="B638" s="3" t="s">
        <v>1266</v>
      </c>
      <c r="C638" s="3" t="s">
        <v>1267</v>
      </c>
      <c r="D638" s="1">
        <v>142</v>
      </c>
      <c r="E638" s="2">
        <f>Tabela22567891011[[#This Row],[PRODUZIDAS]]*VLOOKUP(Tabela22567891011[[#This Row],[SKU]],Tabela24[#All],10,0)</f>
        <v>128.06033333333332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>
        <v>8</v>
      </c>
      <c r="E684" s="2">
        <f>Tabela22567891011[[#This Row],[PRODUZIDAS]]*VLOOKUP(Tabela22567891011[[#This Row],[SKU]],Tabela24[#All],10,0)</f>
        <v>9.2777142857142856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830.39050842993015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810</v>
      </c>
      <c r="E10" s="2">
        <f>Tabela2256789101112[[#This Row],[PRODUZIDAS]]*VLOOKUP(Tabela2256789101112[[#This Row],[SKU]],Tabela24[#All],11,0)</f>
        <v>606.91304347826076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>
        <v>18</v>
      </c>
      <c r="E52" s="2">
        <f>Tabela2256789101112[[#This Row],[PRODUZIDAS]]*VLOOKUP(Tabela2256789101112[[#This Row],[SKU]],Tabela24[#All],11,0)</f>
        <v>10.430136986301369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40</v>
      </c>
      <c r="E69" s="2">
        <f>Tabela2256789101112[[#This Row],[PRODUZIDAS]]*VLOOKUP(Tabela2256789101112[[#This Row],[SKU]],Tabela24[#All],11,0)</f>
        <v>33.54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52.5</v>
      </c>
      <c r="E75" s="2">
        <f>Tabela2256789101112[[#This Row],[PRODUZIDAS]]*VLOOKUP(Tabela2256789101112[[#This Row],[SKU]],Tabela24[#All],11,0)</f>
        <v>44.021249999999995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0.5</v>
      </c>
      <c r="E126" s="2">
        <f>Tabela2256789101112[[#This Row],[PRODUZIDAS]]*VLOOKUP(Tabela2256789101112[[#This Row],[SKU]],Tabela24[#All],11,0)</f>
        <v>0.35429166666666662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20</v>
      </c>
      <c r="E146" s="2">
        <f>Tabela2256789101112[[#This Row],[PRODUZIDAS]]*VLOOKUP(Tabela2256789101112[[#This Row],[SKU]],Tabela24[#All],11,0)</f>
        <v>15.462857142857143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>
        <v>8</v>
      </c>
      <c r="E182" s="2">
        <f>Tabela2256789101112[[#This Row],[PRODUZIDAS]]*VLOOKUP(Tabela2256789101112[[#This Row],[SKU]],Tabela24[#All],11,0)</f>
        <v>5.6716000000000006</v>
      </c>
    </row>
    <row r="183" spans="2:5" x14ac:dyDescent="0.25">
      <c r="B183" s="3" t="s">
        <v>356</v>
      </c>
      <c r="C183" s="3" t="s">
        <v>357</v>
      </c>
      <c r="D183" s="1">
        <v>1</v>
      </c>
      <c r="E183" s="2">
        <f>Tabela2256789101112[[#This Row],[PRODUZIDAS]]*VLOOKUP(Tabela2256789101112[[#This Row],[SKU]],Tabela24[#All],11,0)</f>
        <v>0.70895000000000008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>
        <v>30</v>
      </c>
      <c r="E212" s="2">
        <f>Tabela2256789101112[[#This Row],[PRODUZIDAS]]*VLOOKUP(Tabela2256789101112[[#This Row],[SKU]],Tabela24[#All],11,0)</f>
        <v>21.257499999999997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5</v>
      </c>
      <c r="E234" s="2">
        <f>Tabela2256789101112[[#This Row],[PRODUZIDAS]]*VLOOKUP(Tabela2256789101112[[#This Row],[SKU]],Tabela24[#All],11,0)</f>
        <v>3.8657142857142857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>
        <v>12</v>
      </c>
      <c r="E255" s="2">
        <f>Tabela2256789101112[[#This Row],[PRODUZIDAS]]*VLOOKUP(Tabela2256789101112[[#This Row],[SKU]],Tabela24[#All],11,0)</f>
        <v>9.2777142857142856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>
        <v>1</v>
      </c>
      <c r="E313" s="2">
        <f>Tabela2256789101112[[#This Row],[PRODUZIDAS]]*VLOOKUP(Tabela2256789101112[[#This Row],[SKU]],Tabela24[#All],11,0)</f>
        <v>0.47727272727272724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69.5</v>
      </c>
      <c r="E628" s="2">
        <f>Tabela2256789101112[[#This Row],[PRODUZIDAS]]*VLOOKUP(Tabela2256789101112[[#This Row],[SKU]],Tabela24[#All],11,0)</f>
        <v>45.65316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>
        <v>21</v>
      </c>
      <c r="E637" s="2">
        <f>Tabela2256789101112[[#This Row],[PRODUZIDAS]]*VLOOKUP(Tabela2256789101112[[#This Row],[SKU]],Tabela24[#All],11,0)</f>
        <v>14.880249999999998</v>
      </c>
    </row>
    <row r="638" spans="2:5" x14ac:dyDescent="0.25">
      <c r="B638" s="3" t="s">
        <v>1266</v>
      </c>
      <c r="C638" s="3" t="s">
        <v>1267</v>
      </c>
      <c r="D638" s="1">
        <v>16.5</v>
      </c>
      <c r="E638" s="2">
        <f>Tabela2256789101112[[#This Row],[PRODUZIDAS]]*VLOOKUP(Tabela2256789101112[[#This Row],[SKU]],Tabela24[#All],11,0)</f>
        <v>11.691624999999998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>
        <v>8</v>
      </c>
      <c r="E680" s="2">
        <f>Tabela2256789101112[[#This Row],[PRODUZIDAS]]*VLOOKUP(Tabela2256789101112[[#This Row],[SKU]],Tabela24[#All],11,0)</f>
        <v>6.1851428571428571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22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943.57677516378794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100</v>
      </c>
      <c r="E10" s="2">
        <f>Tabela225678910111213[[#This Row],[PRODUZIDAS]]*VLOOKUP(Tabela225678910111213[[#This Row],[SKU]],Tabela24[#All],12,0)</f>
        <v>115.79710144927535</v>
      </c>
    </row>
    <row r="11" spans="2:9" x14ac:dyDescent="0.25">
      <c r="B11" s="3" t="s">
        <v>12</v>
      </c>
      <c r="C11" s="3" t="s">
        <v>13</v>
      </c>
      <c r="D11" s="1">
        <v>290</v>
      </c>
      <c r="E11" s="2">
        <f>Tabela225678910111213[[#This Row],[PRODUZIDAS]]*VLOOKUP(Tabela225678910111213[[#This Row],[SKU]],Tabela24[#All],12,0)</f>
        <v>335.8115942028985</v>
      </c>
    </row>
    <row r="12" spans="2:9" x14ac:dyDescent="0.25">
      <c r="B12" s="3" t="s">
        <v>14</v>
      </c>
      <c r="C12" s="3" t="s">
        <v>15</v>
      </c>
      <c r="D12" s="1">
        <v>34</v>
      </c>
      <c r="E12" s="2">
        <f>Tabela225678910111213[[#This Row],[PRODUZIDAS]]*VLOOKUP(Tabela225678910111213[[#This Row],[SKU]],Tabela24[#All],12,0)</f>
        <v>39.371014492753616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52.5</v>
      </c>
      <c r="E15" s="2">
        <f>Tabela225678910111213[[#This Row],[PRODUZIDAS]]*VLOOKUP(Tabela225678910111213[[#This Row],[SKU]],Tabela24[#All],12,0)</f>
        <v>60.793478260869563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>
        <v>45</v>
      </c>
      <c r="E31" s="2">
        <f>Tabela225678910111213[[#This Row],[PRODUZIDAS]]*VLOOKUP(Tabela225678910111213[[#This Row],[SKU]],Tabela24[#All],12,0)</f>
        <v>49.253424657534239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17</v>
      </c>
      <c r="E40" s="2">
        <f>Tabela225678910111213[[#This Row],[PRODUZIDAS]]*VLOOKUP(Tabela225678910111213[[#This Row],[SKU]],Tabela24[#All],12,0)</f>
        <v>17.512328767123286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>
        <v>17.5</v>
      </c>
      <c r="E62" s="2">
        <f>Tabela225678910111213[[#This Row],[PRODUZIDAS]]*VLOOKUP(Tabela225678910111213[[#This Row],[SKU]],Tabela24[#All],12,0)</f>
        <v>18.027397260273972</v>
      </c>
    </row>
    <row r="63" spans="2:5" x14ac:dyDescent="0.25">
      <c r="B63" s="3" t="s">
        <v>116</v>
      </c>
      <c r="C63" s="3" t="s">
        <v>117</v>
      </c>
      <c r="D63" s="1">
        <v>19</v>
      </c>
      <c r="E63" s="2">
        <f>Tabela225678910111213[[#This Row],[PRODUZIDAS]]*VLOOKUP(Tabela225678910111213[[#This Row],[SKU]],Tabela24[#All],12,0)</f>
        <v>19.572602739726026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>
        <v>23</v>
      </c>
      <c r="E71" s="2">
        <f>Tabela225678910111213[[#This Row],[PRODUZIDAS]]*VLOOKUP(Tabela225678910111213[[#This Row],[SKU]],Tabela24[#All],12,0)</f>
        <v>25.219499999999996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>
        <v>5.5</v>
      </c>
      <c r="E78" s="2">
        <f>Tabela225678910111213[[#This Row],[PRODUZIDAS]]*VLOOKUP(Tabela225678910111213[[#This Row],[SKU]],Tabela24[#All],12,0)</f>
        <v>6.0307499999999994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>
        <v>9.5</v>
      </c>
      <c r="E99" s="2">
        <f>Tabela225678910111213[[#This Row],[PRODUZIDAS]]*VLOOKUP(Tabela225678910111213[[#This Row],[SKU]],Tabela24[#All],12,0)</f>
        <v>10.416749999999999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>
        <v>13.5</v>
      </c>
      <c r="E123" s="2">
        <f>Tabela225678910111213[[#This Row],[PRODUZIDAS]]*VLOOKUP(Tabela225678910111213[[#This Row],[SKU]],Tabela24[#All],12,0)</f>
        <v>12.174749999999998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>
        <v>31.5</v>
      </c>
      <c r="E126" s="2">
        <f>Tabela225678910111213[[#This Row],[PRODUZIDAS]]*VLOOKUP(Tabela225678910111213[[#This Row],[SKU]],Tabela24[#All],12,0)</f>
        <v>28.407749999999993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>
        <v>27</v>
      </c>
      <c r="E138" s="2">
        <f>Tabela225678910111213[[#This Row],[PRODUZIDAS]]*VLOOKUP(Tabela225678910111213[[#This Row],[SKU]],Tabela24[#All],12,0)</f>
        <v>24.349499999999995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23.5</v>
      </c>
      <c r="E150" s="2">
        <f>Tabela225678910111213[[#This Row],[PRODUZIDAS]]*VLOOKUP(Tabela225678910111213[[#This Row],[SKU]],Tabela24[#All],12,0)</f>
        <v>25.739214285714283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>
        <v>43</v>
      </c>
      <c r="E162" s="2">
        <f>Tabela225678910111213[[#This Row],[PRODUZIDAS]]*VLOOKUP(Tabela225678910111213[[#This Row],[SKU]],Tabela24[#All],12,0)</f>
        <v>47.097285714285711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>
        <v>5</v>
      </c>
      <c r="E234" s="2">
        <f>Tabela225678910111213[[#This Row],[PRODUZIDAS]]*VLOOKUP(Tabela225678910111213[[#This Row],[SKU]],Tabela24[#All],12,0)</f>
        <v>5.4764285714285705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>
        <v>2.5</v>
      </c>
      <c r="E247" s="2">
        <f>Tabela225678910111213[[#This Row],[PRODUZIDAS]]*VLOOKUP(Tabela225678910111213[[#This Row],[SKU]],Tabela24[#All],12,0)</f>
        <v>2.7382142857142853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>
        <v>12</v>
      </c>
      <c r="E255" s="2">
        <f>Tabela225678910111213[[#This Row],[PRODUZIDAS]]*VLOOKUP(Tabela225678910111213[[#This Row],[SKU]],Tabela24[#All],12,0)</f>
        <v>13.14342857142857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>
        <v>21</v>
      </c>
      <c r="E637" s="2">
        <f>Tabela225678910111213[[#This Row],[PRODUZIDAS]]*VLOOKUP(Tabela225678910111213[[#This Row],[SKU]],Tabela24[#All],12,0)</f>
        <v>18.938499999999998</v>
      </c>
    </row>
    <row r="638" spans="2:5" x14ac:dyDescent="0.25">
      <c r="B638" s="3" t="s">
        <v>1266</v>
      </c>
      <c r="C638" s="3" t="s">
        <v>1267</v>
      </c>
      <c r="D638" s="1">
        <v>6</v>
      </c>
      <c r="E638" s="2">
        <f>Tabela225678910111213[[#This Row],[PRODUZIDAS]]*VLOOKUP(Tabela225678910111213[[#This Row],[SKU]],Tabela24[#All],12,0)</f>
        <v>5.4109999999999987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>
        <v>46</v>
      </c>
      <c r="E644" s="2">
        <f>Tabela225678910111213[[#This Row],[PRODUZIDAS]]*VLOOKUP(Tabela225678910111213[[#This Row],[SKU]],Tabela24[#All],12,0)</f>
        <v>41.484333333333325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>
        <v>7</v>
      </c>
      <c r="E666" s="2">
        <f>Tabela225678910111213[[#This Row],[PRODUZIDAS]]*VLOOKUP(Tabela225678910111213[[#This Row],[SKU]],Tabela24[#All],12,0)</f>
        <v>7.6669999999999998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>
        <v>4</v>
      </c>
      <c r="E674" s="2">
        <f>Tabela225678910111213[[#This Row],[PRODUZIDAS]]*VLOOKUP(Tabela225678910111213[[#This Row],[SKU]],Tabela24[#All],12,0)</f>
        <v>4.3811428571428568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>
        <v>8</v>
      </c>
      <c r="E681" s="2">
        <f>Tabela225678910111213[[#This Row],[PRODUZIDAS]]*VLOOKUP(Tabela225678910111213[[#This Row],[SKU]],Tabela24[#All],12,0)</f>
        <v>8.7622857142857136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771.65974750276507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123</v>
      </c>
      <c r="E10" s="2">
        <f>Tabela22567891011121314[[#This Row],[PRODUZIDAS]]*VLOOKUP(Tabela22567891011121314[[#This Row],[SKU]],Tabela24[#All],13,0)</f>
        <v>150.80869565217392</v>
      </c>
    </row>
    <row r="11" spans="2:9" x14ac:dyDescent="0.25">
      <c r="B11" s="3" t="s">
        <v>12</v>
      </c>
      <c r="C11" s="3" t="s">
        <v>13</v>
      </c>
      <c r="D11" s="1">
        <v>181</v>
      </c>
      <c r="E11" s="2">
        <f>Tabela22567891011121314[[#This Row],[PRODUZIDAS]]*VLOOKUP(Tabela22567891011121314[[#This Row],[SKU]],Tabela24[#All],13,0)</f>
        <v>221.92173913043479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27</v>
      </c>
      <c r="E41" s="2">
        <f>Tabela22567891011121314[[#This Row],[PRODUZIDAS]]*VLOOKUP(Tabela22567891011121314[[#This Row],[SKU]],Tabela24[#All],13,0)</f>
        <v>31.290410958904104</v>
      </c>
    </row>
    <row r="42" spans="2:5" x14ac:dyDescent="0.25">
      <c r="B42" s="3" t="s">
        <v>74</v>
      </c>
      <c r="C42" s="3" t="s">
        <v>75</v>
      </c>
      <c r="D42" s="1">
        <v>15</v>
      </c>
      <c r="E42" s="2">
        <f>Tabela22567891011121314[[#This Row],[PRODUZIDAS]]*VLOOKUP(Tabela22567891011121314[[#This Row],[SKU]],Tabela24[#All],13,0)</f>
        <v>17.383561643835613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>
        <v>24</v>
      </c>
      <c r="E44" s="2">
        <f>Tabela22567891011121314[[#This Row],[PRODUZIDAS]]*VLOOKUP(Tabela22567891011121314[[#This Row],[SKU]],Tabela24[#All],13,0)</f>
        <v>27.813698630136983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>
        <v>24</v>
      </c>
      <c r="E65" s="2">
        <f>Tabela22567891011121314[[#This Row],[PRODUZIDAS]]*VLOOKUP(Tabela22567891011121314[[#This Row],[SKU]],Tabela24[#All],13,0)</f>
        <v>27.813698630136983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57</v>
      </c>
      <c r="E72" s="2">
        <f>Tabela22567891011121314[[#This Row],[PRODUZIDAS]]*VLOOKUP(Tabela22567891011121314[[#This Row],[SKU]],Tabela24[#All],13,0)</f>
        <v>66.176999999999992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10</v>
      </c>
      <c r="E77" s="2">
        <f>Tabela22567891011121314[[#This Row],[PRODUZIDAS]]*VLOOKUP(Tabela22567891011121314[[#This Row],[SKU]],Tabela24[#All],13,0)</f>
        <v>11.609999999999998</v>
      </c>
    </row>
    <row r="78" spans="2:5" x14ac:dyDescent="0.25">
      <c r="B78" s="3" t="s">
        <v>146</v>
      </c>
      <c r="C78" s="3" t="s">
        <v>147</v>
      </c>
      <c r="D78" s="1">
        <v>7</v>
      </c>
      <c r="E78" s="2">
        <f>Tabela22567891011121314[[#This Row],[PRODUZIDAS]]*VLOOKUP(Tabela22567891011121314[[#This Row],[SKU]],Tabela24[#All],13,0)</f>
        <v>8.1269999999999989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>
        <v>1</v>
      </c>
      <c r="E85" s="2">
        <f>Tabela22567891011121314[[#This Row],[PRODUZIDAS]]*VLOOKUP(Tabela22567891011121314[[#This Row],[SKU]],Tabela24[#All],13,0)</f>
        <v>1.1609999999999998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>
        <v>1</v>
      </c>
      <c r="E93" s="2">
        <f>Tabela22567891011121314[[#This Row],[PRODUZIDAS]]*VLOOKUP(Tabela22567891011121314[[#This Row],[SKU]],Tabela24[#All],13,0)</f>
        <v>1.1609999999999998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>
        <v>40</v>
      </c>
      <c r="E138" s="2">
        <f>Tabela22567891011121314[[#This Row],[PRODUZIDAS]]*VLOOKUP(Tabela22567891011121314[[#This Row],[SKU]],Tabela24[#All],13,0)</f>
        <v>46.379999999999988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3</v>
      </c>
      <c r="E150" s="2">
        <f>Tabela22567891011121314[[#This Row],[PRODUZIDAS]]*VLOOKUP(Tabela22567891011121314[[#This Row],[SKU]],Tabela24[#All],13,0)</f>
        <v>3.4791428571428571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>
        <v>10</v>
      </c>
      <c r="E168" s="2">
        <f>Tabela22567891011121314[[#This Row],[PRODUZIDAS]]*VLOOKUP(Tabela22567891011121314[[#This Row],[SKU]],Tabela24[#All],13,0)</f>
        <v>11.597142857142856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29</v>
      </c>
      <c r="E201" s="2">
        <f>Tabela22567891011121314[[#This Row],[PRODUZIDAS]]*VLOOKUP(Tabela22567891011121314[[#This Row],[SKU]],Tabela24[#All],13,0)</f>
        <v>33.616799999999991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>
        <v>5</v>
      </c>
      <c r="E234" s="2">
        <f>Tabela22567891011121314[[#This Row],[PRODUZIDAS]]*VLOOKUP(Tabela22567891011121314[[#This Row],[SKU]],Tabela24[#All],13,0)</f>
        <v>5.798571428571428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12</v>
      </c>
      <c r="E569" s="2">
        <f>Tabela22567891011121314[[#This Row],[PRODUZIDAS]]*VLOOKUP(Tabela22567891011121314[[#This Row],[SKU]],Tabela24[#All],13,0)</f>
        <v>13.913999999999998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13</v>
      </c>
      <c r="E593" s="2">
        <f>Tabela22567891011121314[[#This Row],[PRODUZIDAS]]*VLOOKUP(Tabela22567891011121314[[#This Row],[SKU]],Tabela24[#All],13,0)</f>
        <v>15.076285714285714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6</v>
      </c>
      <c r="E636" s="2">
        <f>Tabela22567891011121314[[#This Row],[PRODUZIDAS]]*VLOOKUP(Tabela22567891011121314[[#This Row],[SKU]],Tabela24[#All],13,0)</f>
        <v>6.956999999999999</v>
      </c>
    </row>
    <row r="637" spans="2:5" x14ac:dyDescent="0.25">
      <c r="B637" s="3" t="s">
        <v>1264</v>
      </c>
      <c r="C637" s="3" t="s">
        <v>1265</v>
      </c>
      <c r="D637" s="1">
        <v>10</v>
      </c>
      <c r="E637" s="2">
        <f>Tabela22567891011121314[[#This Row],[PRODUZIDAS]]*VLOOKUP(Tabela22567891011121314[[#This Row],[SKU]],Tabela24[#All],13,0)</f>
        <v>11.594999999999997</v>
      </c>
    </row>
    <row r="638" spans="2:5" x14ac:dyDescent="0.25">
      <c r="B638" s="3" t="s">
        <v>1266</v>
      </c>
      <c r="C638" s="3" t="s">
        <v>1267</v>
      </c>
      <c r="D638" s="1">
        <v>6</v>
      </c>
      <c r="E638" s="2">
        <f>Tabela22567891011121314[[#This Row],[PRODUZIDAS]]*VLOOKUP(Tabela22567891011121314[[#This Row],[SKU]],Tabela24[#All],13,0)</f>
        <v>6.956999999999999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>
        <v>30</v>
      </c>
      <c r="E644" s="2">
        <f>Tabela22567891011121314[[#This Row],[PRODUZIDAS]]*VLOOKUP(Tabela22567891011121314[[#This Row],[SKU]],Tabela24[#All],13,0)</f>
        <v>34.784999999999989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14</v>
      </c>
      <c r="E657" s="2">
        <f>Tabela22567891011121314[[#This Row],[PRODUZIDAS]]*VLOOKUP(Tabela22567891011121314[[#This Row],[SKU]],Tabela24[#All],13,0)</f>
        <v>16.236000000000001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171.47994388950337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123</v>
      </c>
      <c r="E10" s="2">
        <f>Tabela2256789101112131415[[#This Row],[PRODUZIDAS]]*VLOOKUP(Tabela2256789101112131415[[#This Row],[SKU]],Tabela24[#All],14,0)</f>
        <v>33.513043478260869</v>
      </c>
    </row>
    <row r="11" spans="2:9" x14ac:dyDescent="0.25">
      <c r="B11" s="3" t="s">
        <v>12</v>
      </c>
      <c r="C11" s="3" t="s">
        <v>13</v>
      </c>
      <c r="D11" s="1">
        <v>181</v>
      </c>
      <c r="E11" s="2">
        <f>Tabela2256789101112131415[[#This Row],[PRODUZIDAS]]*VLOOKUP(Tabela2256789101112131415[[#This Row],[SKU]],Tabela24[#All],14,0)</f>
        <v>49.315942028985511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27</v>
      </c>
      <c r="E41" s="2">
        <f>Tabela2256789101112131415[[#This Row],[PRODUZIDAS]]*VLOOKUP(Tabela2256789101112131415[[#This Row],[SKU]],Tabela24[#All],14,0)</f>
        <v>6.9534246575342467</v>
      </c>
    </row>
    <row r="42" spans="2:5" x14ac:dyDescent="0.25">
      <c r="B42" s="3" t="s">
        <v>74</v>
      </c>
      <c r="C42" s="3" t="s">
        <v>75</v>
      </c>
      <c r="D42" s="1">
        <v>15</v>
      </c>
      <c r="E42" s="2">
        <f>Tabela2256789101112131415[[#This Row],[PRODUZIDAS]]*VLOOKUP(Tabela2256789101112131415[[#This Row],[SKU]],Tabela24[#All],14,0)</f>
        <v>3.8630136986301369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>
        <v>24</v>
      </c>
      <c r="E44" s="2">
        <f>Tabela2256789101112131415[[#This Row],[PRODUZIDAS]]*VLOOKUP(Tabela2256789101112131415[[#This Row],[SKU]],Tabela24[#All],14,0)</f>
        <v>6.1808219178082187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>
        <v>24</v>
      </c>
      <c r="E65" s="2">
        <f>Tabela2256789101112131415[[#This Row],[PRODUZIDAS]]*VLOOKUP(Tabela2256789101112131415[[#This Row],[SKU]],Tabela24[#All],14,0)</f>
        <v>6.1808219178082187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57</v>
      </c>
      <c r="E72" s="2">
        <f>Tabela2256789101112131415[[#This Row],[PRODUZIDAS]]*VLOOKUP(Tabela2256789101112131415[[#This Row],[SKU]],Tabela24[#All],14,0)</f>
        <v>14.706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10</v>
      </c>
      <c r="E77" s="2">
        <f>Tabela2256789101112131415[[#This Row],[PRODUZIDAS]]*VLOOKUP(Tabela2256789101112131415[[#This Row],[SKU]],Tabela24[#All],14,0)</f>
        <v>2.58</v>
      </c>
    </row>
    <row r="78" spans="2:5" x14ac:dyDescent="0.25">
      <c r="B78" s="3" t="s">
        <v>146</v>
      </c>
      <c r="C78" s="3" t="s">
        <v>147</v>
      </c>
      <c r="D78" s="1">
        <v>7</v>
      </c>
      <c r="E78" s="2">
        <f>Tabela2256789101112131415[[#This Row],[PRODUZIDAS]]*VLOOKUP(Tabela2256789101112131415[[#This Row],[SKU]],Tabela24[#All],14,0)</f>
        <v>1.806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>
        <v>1</v>
      </c>
      <c r="E85" s="2">
        <f>Tabela2256789101112131415[[#This Row],[PRODUZIDAS]]*VLOOKUP(Tabela2256789101112131415[[#This Row],[SKU]],Tabela24[#All],14,0)</f>
        <v>0.25800000000000001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>
        <v>1</v>
      </c>
      <c r="E93" s="2">
        <f>Tabela2256789101112131415[[#This Row],[PRODUZIDAS]]*VLOOKUP(Tabela2256789101112131415[[#This Row],[SKU]],Tabela24[#All],14,0)</f>
        <v>0.25800000000000001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>
        <v>40</v>
      </c>
      <c r="E138" s="2">
        <f>Tabela2256789101112131415[[#This Row],[PRODUZIDAS]]*VLOOKUP(Tabela2256789101112131415[[#This Row],[SKU]],Tabela24[#All],14,0)</f>
        <v>10.306666666666667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3</v>
      </c>
      <c r="E150" s="2">
        <f>Tabela2256789101112131415[[#This Row],[PRODUZIDAS]]*VLOOKUP(Tabela2256789101112131415[[#This Row],[SKU]],Tabela24[#All],14,0)</f>
        <v>0.77314285714285713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>
        <v>10</v>
      </c>
      <c r="E168" s="2">
        <f>Tabela2256789101112131415[[#This Row],[PRODUZIDAS]]*VLOOKUP(Tabela2256789101112131415[[#This Row],[SKU]],Tabela24[#All],14,0)</f>
        <v>2.5771428571428574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29</v>
      </c>
      <c r="E201" s="2">
        <f>Tabela2256789101112131415[[#This Row],[PRODUZIDAS]]*VLOOKUP(Tabela2256789101112131415[[#This Row],[SKU]],Tabela24[#All],14,0)</f>
        <v>7.4703999999999997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>
        <v>5</v>
      </c>
      <c r="E234" s="2">
        <f>Tabela2256789101112131415[[#This Row],[PRODUZIDAS]]*VLOOKUP(Tabela2256789101112131415[[#This Row],[SKU]],Tabela24[#All],14,0)</f>
        <v>1.2885714285714287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12</v>
      </c>
      <c r="E569" s="2">
        <f>Tabela2256789101112131415[[#This Row],[PRODUZIDAS]]*VLOOKUP(Tabela2256789101112131415[[#This Row],[SKU]],Tabela24[#All],14,0)</f>
        <v>3.0919999999999996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13</v>
      </c>
      <c r="E593" s="2">
        <f>Tabela2256789101112131415[[#This Row],[PRODUZIDAS]]*VLOOKUP(Tabela2256789101112131415[[#This Row],[SKU]],Tabela24[#All],14,0)</f>
        <v>3.3502857142857145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6</v>
      </c>
      <c r="E636" s="2">
        <f>Tabela2256789101112131415[[#This Row],[PRODUZIDAS]]*VLOOKUP(Tabela2256789101112131415[[#This Row],[SKU]],Tabela24[#All],14,0)</f>
        <v>1.5459999999999998</v>
      </c>
    </row>
    <row r="637" spans="2:5" x14ac:dyDescent="0.25">
      <c r="B637" s="3" t="s">
        <v>1264</v>
      </c>
      <c r="C637" s="3" t="s">
        <v>1265</v>
      </c>
      <c r="D637" s="1">
        <v>10</v>
      </c>
      <c r="E637" s="2">
        <f>Tabela2256789101112131415[[#This Row],[PRODUZIDAS]]*VLOOKUP(Tabela2256789101112131415[[#This Row],[SKU]],Tabela24[#All],14,0)</f>
        <v>2.5766666666666667</v>
      </c>
    </row>
    <row r="638" spans="2:5" x14ac:dyDescent="0.25">
      <c r="B638" s="3" t="s">
        <v>1266</v>
      </c>
      <c r="C638" s="3" t="s">
        <v>1267</v>
      </c>
      <c r="D638" s="1">
        <v>6</v>
      </c>
      <c r="E638" s="2">
        <f>Tabela2256789101112131415[[#This Row],[PRODUZIDAS]]*VLOOKUP(Tabela2256789101112131415[[#This Row],[SKU]],Tabela24[#All],14,0)</f>
        <v>1.5459999999999998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>
        <v>30</v>
      </c>
      <c r="E644" s="2">
        <f>Tabela2256789101112131415[[#This Row],[PRODUZIDAS]]*VLOOKUP(Tabela2256789101112131415[[#This Row],[SKU]],Tabela24[#All],14,0)</f>
        <v>7.7299999999999995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14</v>
      </c>
      <c r="E657" s="2">
        <f>Tabela2256789101112131415[[#This Row],[PRODUZIDAS]]*VLOOKUP(Tabela2256789101112131415[[#This Row],[SKU]],Tabela24[#All],14,0)</f>
        <v>3.6080000000000001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2025-06-24T11:35:46Z</dcterms:modified>
</cp:coreProperties>
</file>