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36C80175-94B2-4A76-B61F-8F84C74CAA6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<sst xmlns="http://schemas.openxmlformats.org/spreadsheetml/2006/main" count="26032" uniqueCount="1899">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</sst>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alignment horizontal="center" vertical="bottom" textRotation="0" wrapText="0" indent="0" justifyLastLine="0" shrinkToFit="0" readingOrder="0"/>
    </dxf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0"/>
    <tableColumn id="4" xr3:uid="{7C426AEE-378C-8940-A8EA-07BAAA2C5B55}" name="VALOR AGREGADO" dataDxfId="49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8" dataDxfId="47">
  <autoFilter ref="B5:E929" xr:uid="{22065E2F-8A04-774C-8F9A-8D8BE2A58CDC}"/>
  <tableColumns count="4">
    <tableColumn id="1" xr3:uid="{9F0A1D99-35B4-B04C-B7ED-2459D5A99AE1}" name="SKU" dataDxfId="46"/>
    <tableColumn id="2" xr3:uid="{5099A2C0-635B-324C-A4B7-E677B8D044B4}" name="DESCRIÇÃO" dataDxfId="45"/>
    <tableColumn id="3" xr3:uid="{805D504E-9A0A-9848-A6D6-65A4896E241F}" name="PRODUZIDAS" dataDxfId="44"/>
    <tableColumn id="4" xr3:uid="{5153991E-ED61-4F4B-BA42-C9CA39564C82}" name="VALOR AGREGADO" dataDxfId="43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2" dataDxfId="41">
  <autoFilter ref="B5:E929" xr:uid="{22065E2F-8A04-774C-8F9A-8D8BE2A58CDC}"/>
  <tableColumns count="4">
    <tableColumn id="1" xr3:uid="{E26B3E17-71F6-6145-A2C1-1866F817CC4E}" name="SKU" dataDxfId="40"/>
    <tableColumn id="2" xr3:uid="{F7675624-9A8A-034C-8A83-02C748F22D53}" name="DESCRIÇÃO" dataDxfId="39"/>
    <tableColumn id="3" xr3:uid="{A789B842-E649-9B4B-BEA5-08B4BBBAF5D2}" name="PRODUZIDAS" dataDxfId="38"/>
    <tableColumn id="4" xr3:uid="{87BA300A-8392-7048-A943-D5867C0D916E}" name="VALOR AGREGADO" dataDxfId="37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6" dataDxfId="35">
  <autoFilter ref="B5:E929" xr:uid="{22065E2F-8A04-774C-8F9A-8D8BE2A58CDC}"/>
  <tableColumns count="4">
    <tableColumn id="1" xr3:uid="{2F1BB62F-78CA-C241-8F25-222B76D71984}" name="SKU" dataDxfId="34"/>
    <tableColumn id="2" xr3:uid="{F79F13C2-52D4-5C48-8E79-796B23ACFE37}" name="DESCRIÇÃO" dataDxfId="33"/>
    <tableColumn id="3" xr3:uid="{765DAAB9-8679-E947-87B9-648F40579361}" name="PRODUZIDAS" dataDxfId="32"/>
    <tableColumn id="4" xr3:uid="{654671A4-F518-DE43-857D-246C4E404067}" name="VALOR AGREGADO" dataDxfId="31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30" dataDxfId="29">
  <autoFilter ref="B5:E929" xr:uid="{22065E2F-8A04-774C-8F9A-8D8BE2A58CDC}"/>
  <tableColumns count="4">
    <tableColumn id="1" xr3:uid="{E4E9B0A3-4713-5E4C-98DF-6332B530DB29}" name="SKU" dataDxfId="28"/>
    <tableColumn id="2" xr3:uid="{E866E2E3-2B68-0145-889B-586BAE0F1BC6}" name="DESCRIÇÃO" dataDxfId="27"/>
    <tableColumn id="3" xr3:uid="{8B08207B-D50C-B54B-8CD1-9434A3FF386C}" name="PRODUZIDAS" dataDxfId="26"/>
    <tableColumn id="4" xr3:uid="{272DE6BB-FA3D-614F-AFE8-589634EB5334}" name="VALOR AGREGADO" dataDxfId="25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4" dataDxfId="23">
  <autoFilter ref="B5:E929" xr:uid="{22065E2F-8A04-774C-8F9A-8D8BE2A58CDC}"/>
  <tableColumns count="4">
    <tableColumn id="1" xr3:uid="{1F37C3C3-F9EF-DA44-A463-42BE00A05524}" name="SKU" dataDxfId="22"/>
    <tableColumn id="2" xr3:uid="{0326E320-D168-3049-83BD-BC2F5023322F}" name="DESCRIÇÃO" dataDxfId="21"/>
    <tableColumn id="3" xr3:uid="{3C47F6B3-B212-0049-99DC-05FC18388D8A}" name="PRODUZIDAS" dataDxfId="20"/>
    <tableColumn id="4" xr3:uid="{1F29BDFB-873B-CF42-AD92-0DB0B26880A7}" name="VALOR AGREGADO" dataDxfId="19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8" dataDxfId="16" headerRowBorderDxfId="17">
  <autoFilter ref="B2:P926" xr:uid="{127C81FF-E0BE-D54E-B785-0FCD18C638F7}"/>
  <tableColumns count="15">
    <tableColumn id="1" xr3:uid="{E24C1616-0CA9-9A47-8D7C-E797D6BA93E9}" name="SKU" dataDxfId="15"/>
    <tableColumn id="2" xr3:uid="{1A0E6A99-2E94-8442-8979-A25705D390EB}" name="DESCRIÇÃO" dataDxfId="14"/>
    <tableColumn id="17" xr3:uid="{F036B5D1-33D5-4748-A2F8-1B2F7244DCE7}" name="CORTE" dataDxfId="13" dataCellStyle="Moeda"/>
    <tableColumn id="19" xr3:uid="{18C5F512-17BC-A947-8E26-C09224B9570A}" name="CORTE VOIL (PIQUE+RASG)" dataDxfId="12" dataCellStyle="Moeda"/>
    <tableColumn id="20" xr3:uid="{399ABA11-B8D3-1942-BED9-77C06A1F346C}" name="BAINHA CONTINUA" dataDxfId="11" dataCellStyle="Moeda"/>
    <tableColumn id="21" xr3:uid="{5F4052BD-FB71-1A43-84C1-F2AAF7CCCB1D}" name="BARRADO" dataDxfId="10" dataCellStyle="Moeda"/>
    <tableColumn id="22" xr3:uid="{7CE309F9-9E7B-3142-8BFC-87D135676B8E}" name="EMENDA" dataDxfId="9" dataCellStyle="Moeda"/>
    <tableColumn id="23" xr3:uid="{32A5E250-63C2-4A44-85E7-BA8EA9B3E725}" name="OVERLOQUE" dataDxfId="8" dataCellStyle="Moeda"/>
    <tableColumn id="24" xr3:uid="{C380F133-7F19-5840-91E4-5588C8FA4177}" name="PALETEIRA" dataDxfId="7" dataCellStyle="Moeda"/>
    <tableColumn id="25" xr3:uid="{447DA143-4296-5946-9E70-DE2E705E5C9D}" name="ACABAMENTO" dataDxfId="6" dataCellStyle="Moeda"/>
    <tableColumn id="26" xr3:uid="{02C7F74D-0646-A54C-9BDF-5CC1D94B75D0}" name="FURO" dataDxfId="5" dataCellStyle="Moeda"/>
    <tableColumn id="27" xr3:uid="{174AC415-42EF-054E-BCF7-29BF87B4D60D}" name="ILHOS" dataDxfId="4" dataCellStyle="Moeda"/>
    <tableColumn id="28" xr3:uid="{23FF64C3-5087-AF4A-9C67-63ED767E89FC}" name="DOBRA" dataDxfId="3" dataCellStyle="Moeda"/>
    <tableColumn id="29" xr3:uid="{22600695-D8C7-3540-B7C4-EC184B8CABD6}" name="EMBALAGEM" dataDxfId="2" dataCellStyle="Moeda"/>
    <tableColumn id="15" xr3:uid="{B143F25B-0528-E24F-9431-B50CC7E4C75C}" name="TOTAL" dataDxfId="1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45831</v>
      </c>
      <c r="C2" s="31"/>
      <c r="D2" s="33">
        <f>SUM(Tabela15[VALOR])</f>
        <v>6821.6867810210724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609.43673746277534</v>
      </c>
      <c r="D7" s="26"/>
      <c r="E7" s="26">
        <f>Tabela15[[#This Row],[VALOR]]-Tabela15[[#This Row],[Custo Setor]]</f>
        <v>609.43673746277534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173.29558800000001</v>
      </c>
      <c r="D9" s="26"/>
      <c r="E9" s="26">
        <f>Tabela15[[#This Row],[VALOR]]-Tabela15[[#This Row],[Custo Setor]]</f>
        <v>173.29558800000001</v>
      </c>
    </row>
    <row r="10" spans="2:5" x14ac:dyDescent="0.25">
      <c r="B10" t="s">
        <v>1884</v>
      </c>
      <c r="C10" s="21">
        <f t="array" ref="C10">'4 - BARRADO'!G4</f>
        <v>687.84179492753617</v>
      </c>
      <c r="D10" s="26"/>
      <c r="E10" s="26">
        <f>Tabela15[[#This Row],[VALOR]]-Tabela15[[#This Row],[Custo Setor]]</f>
        <v>687.84179492753617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64.469565217391306</v>
      </c>
      <c r="D12" s="26"/>
      <c r="E12" s="26">
        <f>Tabela15[[#This Row],[VALOR]]-Tabela15[[#This Row],[Custo Setor]]</f>
        <v>64.469565217391306</v>
      </c>
    </row>
    <row r="13" spans="2:5" x14ac:dyDescent="0.25">
      <c r="B13" t="s">
        <v>1888</v>
      </c>
      <c r="C13" s="21">
        <f t="array" ref="C13">'7 - PALETEIRA'!G4</f>
        <v>684.36509112566989</v>
      </c>
      <c r="D13" s="26"/>
      <c r="E13" s="26">
        <f>Tabela15[[#This Row],[VALOR]]-Tabela15[[#This Row],[Custo Setor]]</f>
        <v>684.36509112566989</v>
      </c>
    </row>
    <row r="14" spans="2:5" x14ac:dyDescent="0.25">
      <c r="B14" t="s">
        <v>1889</v>
      </c>
      <c r="C14" s="21">
        <f>'8 - ACABAMENTO'!G4</f>
        <v>674.26069672424069</v>
      </c>
      <c r="D14" s="26"/>
      <c r="E14" s="26">
        <f>Tabela15[[#This Row],[VALOR]]-Tabela15[[#This Row],[Custo Setor]]</f>
        <v>674.26069672424069</v>
      </c>
    </row>
    <row r="15" spans="2:5" x14ac:dyDescent="0.25">
      <c r="B15" t="s">
        <v>1890</v>
      </c>
      <c r="C15" s="21">
        <f t="array" ref="C15">'9 - FURO'!G4</f>
        <v>803.5580410641254</v>
      </c>
      <c r="D15" s="26"/>
      <c r="E15" s="26">
        <f>Tabela15[[#This Row],[VALOR]]-Tabela15[[#This Row],[Custo Setor]]</f>
        <v>803.5580410641254</v>
      </c>
    </row>
    <row r="16" spans="2:5" x14ac:dyDescent="0.25">
      <c r="B16" t="s">
        <v>1891</v>
      </c>
      <c r="C16" s="21">
        <f t="array" ref="C16">'10 - ILHOS'!G4</f>
        <v>1319.7645118154228</v>
      </c>
      <c r="D16" s="26"/>
      <c r="E16" s="26">
        <f>Tabela15[[#This Row],[VALOR]]-Tabela15[[#This Row],[Custo Setor]]</f>
        <v>1319.7645118154228</v>
      </c>
    </row>
    <row r="17" spans="2:5" x14ac:dyDescent="0.25">
      <c r="B17" t="s">
        <v>1892</v>
      </c>
      <c r="C17" s="21">
        <f t="array" ref="C17">'11 - DOBRA'!G4</f>
        <v>1476.5684356504721</v>
      </c>
      <c r="D17" s="26"/>
      <c r="E17" s="26">
        <f>Tabela15[[#This Row],[VALOR]]-Tabela15[[#This Row],[Custo Setor]]</f>
        <v>1476.5684356504721</v>
      </c>
    </row>
    <row r="18" spans="2:5" x14ac:dyDescent="0.25">
      <c r="B18" t="s">
        <v>1893</v>
      </c>
      <c r="C18" s="21">
        <f t="array" ref="C18">'12 - EMBALAGEM'!G4</f>
        <v>328.12631903343834</v>
      </c>
      <c r="D18" s="26"/>
      <c r="E18" s="26">
        <f>Tabela15[[#This Row],[VALOR]]-Tabela15[[#This Row],[Custo Setor]]</f>
        <v>328.12631903343834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6821.6867810210724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" workbookViewId="0">
      <selection activeCell="D46" sqref="D4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609.43673746277534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1260</v>
      </c>
      <c r="E19" s="2">
        <f>Tabela2[[#This Row],[PRODUZIDAS]]*VLOOKUP(Tabela2[[#This Row],[SKU]],Tabela24[#All],3,0)</f>
        <v>600.78260869565213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30</v>
      </c>
      <c r="E46" s="2">
        <f>Tabela2[[#This Row],[PRODUZIDAS]]*VLOOKUP(Tabela2[[#This Row],[SKU]],Tabela24[#All],3,0)</f>
        <v>8.1123287671232855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>
        <v>2</v>
      </c>
      <c r="E86" s="2">
        <f>Tabela2[[#This Row],[PRODUZIDAS]]*VLOOKUP(Tabela2[[#This Row],[SKU]],Tabela24[#All],3,0)</f>
        <v>0.54179999999999995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1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173.29558800000001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>
        <v>121.81</v>
      </c>
      <c r="E108" s="2">
        <f>Tabela2256[[#This Row],[PRODUZIDAS]]*VLOOKUP(Tabela2256[[#This Row],[SKU]],Tabela24[#All],5,0)</f>
        <v>15.689128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286.13</v>
      </c>
      <c r="E144" s="2">
        <f>Tabela2256[[#This Row],[PRODUZIDAS]]*VLOOKUP(Tabela2256[[#This Row],[SKU]],Tabela24[#All],5,0)</f>
        <v>129.04463000000001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63.33</v>
      </c>
      <c r="E227" s="2">
        <f>Tabela2256[[#This Row],[PRODUZIDAS]]*VLOOKUP(Tabela2256[[#This Row],[SKU]],Tabela24[#All],5,0)</f>
        <v>28.56183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895" workbookViewId="0">
      <selection activeCell="D908" sqref="D90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687.84179492753617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>
        <v>8</v>
      </c>
      <c r="E182" s="2">
        <f>Tabela22567[[#This Row],[PRODUZIDAS]]*VLOOKUP(Tabela22567[[#This Row],[SKU]],Tabela24[#All],6,0)</f>
        <v>11.343200000000001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>
        <v>67.5</v>
      </c>
      <c r="E193" s="2">
        <f>Tabela22567[[#This Row],[PRODUZIDAS]]*VLOOKUP(Tabela22567[[#This Row],[SKU]],Tabela24[#All],6,0)</f>
        <v>78.245999999999981</v>
      </c>
    </row>
    <row r="194" spans="2:5" x14ac:dyDescent="0.25">
      <c r="B194" s="3" t="s">
        <v>378</v>
      </c>
      <c r="C194" s="3" t="s">
        <v>379</v>
      </c>
      <c r="D194" s="1">
        <v>241</v>
      </c>
      <c r="E194" s="2">
        <f>Tabela22567[[#This Row],[PRODUZIDAS]]*VLOOKUP(Tabela22567[[#This Row],[SKU]],Tabela24[#All],6,0)</f>
        <v>279.36719999999997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>
        <v>20</v>
      </c>
      <c r="E196" s="2">
        <f>Tabela22567[[#This Row],[PRODUZIDAS]]*VLOOKUP(Tabela22567[[#This Row],[SKU]],Tabela24[#All],6,0)</f>
        <v>23.183999999999997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158</v>
      </c>
      <c r="E203" s="2">
        <f>Tabela22567[[#This Row],[PRODUZIDAS]]*VLOOKUP(Tabela22567[[#This Row],[SKU]],Tabela24[#All],6,0)</f>
        <v>203.55666666666667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7.5</v>
      </c>
      <c r="E320" s="2">
        <f>Tabela22567[[#This Row],[PRODUZIDAS]]*VLOOKUP(Tabela22567[[#This Row],[SKU]],Tabela24[#All],6,0)</f>
        <v>14.781249999999998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>
        <v>24</v>
      </c>
      <c r="E907" s="2">
        <f>Tabela22567[[#This Row],[PRODUZIDAS]]*VLOOKUP(Tabela22567[[#This Row],[SKU]],Tabela24[#All],6,0)</f>
        <v>77.36347826086957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95" workbookViewId="0">
      <selection activeCell="D908" sqref="D90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64.469565217391306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>
        <v>50</v>
      </c>
      <c r="E907" s="2">
        <f>Tabela2256789[[#This Row],[PRODUZIDAS]]*VLOOKUP(Tabela2256789[[#This Row],[SKU]],Tabela24[#All],8,0)</f>
        <v>64.469565217391306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684.36509112566989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1015</v>
      </c>
      <c r="E19" s="2">
        <f>Tabela225678910[[#This Row],[PRODUZIDAS]]*VLOOKUP(Tabela225678910[[#This Row],[SKU]],Tabela24[#All],9,0)</f>
        <v>414.82608695652164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>
        <v>155</v>
      </c>
      <c r="E22" s="2">
        <f>Tabela225678910[[#This Row],[PRODUZIDAS]]*VLOOKUP(Tabela225678910[[#This Row],[SKU]],Tabela24[#All],9,0)</f>
        <v>63.347826086956509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>
        <v>60</v>
      </c>
      <c r="E29" s="2">
        <f>Tabela225678910[[#This Row],[PRODUZIDAS]]*VLOOKUP(Tabela225678910[[#This Row],[SKU]],Tabela24[#All],9,0)</f>
        <v>30.904109589041095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>
        <v>74</v>
      </c>
      <c r="E36" s="2">
        <f>Tabela225678910[[#This Row],[PRODUZIDAS]]*VLOOKUP(Tabela225678910[[#This Row],[SKU]],Tabela24[#All],9,0)</f>
        <v>38.115068493150687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>
        <v>80</v>
      </c>
      <c r="E196" s="2">
        <f>Tabela225678910[[#This Row],[PRODUZIDAS]]*VLOOKUP(Tabela225678910[[#This Row],[SKU]],Tabela24[#All],9,0)</f>
        <v>51.52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3</v>
      </c>
      <c r="E201" s="2">
        <f>Tabela225678910[[#This Row],[PRODUZIDAS]]*VLOOKUP(Tabela225678910[[#This Row],[SKU]],Tabela24[#All],9,0)</f>
        <v>1.9319999999999999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130</v>
      </c>
      <c r="E628" s="2">
        <f>Tabela225678910[[#This Row],[PRODUZIDAS]]*VLOOKUP(Tabela225678910[[#This Row],[SKU]],Tabela24[#All],9,0)</f>
        <v>83.72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674.26069672424069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98</v>
      </c>
      <c r="E10" s="2">
        <f>Tabela22567891011[[#This Row],[PRODUZIDAS]]*VLOOKUP(Tabela22567891011[[#This Row],[SKU]],Tabela24[#All],10,0)</f>
        <v>40.052173913043468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784</v>
      </c>
      <c r="E19" s="2">
        <f>Tabela22567891011[[#This Row],[PRODUZIDAS]]*VLOOKUP(Tabela22567891011[[#This Row],[SKU]],Tabela24[#All],10,0)</f>
        <v>320.41739130434775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2.5</v>
      </c>
      <c r="E55" s="2">
        <f>Tabela22567891011[[#This Row],[PRODUZIDAS]]*VLOOKUP(Tabela22567891011[[#This Row],[SKU]],Tabela24[#All],10,0)</f>
        <v>1.8349315068493146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4</v>
      </c>
      <c r="E75" s="2">
        <f>Tabela22567891011[[#This Row],[PRODUZIDAS]]*VLOOKUP(Tabela22567891011[[#This Row],[SKU]],Tabela24[#All],10,0)</f>
        <v>3.1991999999999994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210</v>
      </c>
      <c r="E194" s="2">
        <f>Tabela22567891011[[#This Row],[PRODUZIDAS]]*VLOOKUP(Tabela22567891011[[#This Row],[SKU]],Tabela24[#All],10,0)</f>
        <v>135.24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>
        <v>18</v>
      </c>
      <c r="E196" s="2">
        <f>Tabela22567891011[[#This Row],[PRODUZIDAS]]*VLOOKUP(Tabela22567891011[[#This Row],[SKU]],Tabela24[#All],10,0)</f>
        <v>11.592000000000001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>
        <v>126.5</v>
      </c>
      <c r="E201" s="2">
        <f>Tabela22567891011[[#This Row],[PRODUZIDAS]]*VLOOKUP(Tabela22567891011[[#This Row],[SKU]],Tabela24[#All],10,0)</f>
        <v>81.466000000000008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45.5</v>
      </c>
      <c r="E231" s="2">
        <f>Tabela22567891011[[#This Row],[PRODUZIDAS]]*VLOOKUP(Tabela22567891011[[#This Row],[SKU]],Tabela24[#All],10,0)</f>
        <v>52.766999999999996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>
        <v>43</v>
      </c>
      <c r="E635" s="2">
        <f>Tabela22567891011[[#This Row],[PRODUZIDAS]]*VLOOKUP(Tabela22567891011[[#This Row],[SKU]],Tabela24[#All],10,0)</f>
        <v>27.692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9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803.5580410641254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1</v>
      </c>
      <c r="E10" s="2">
        <f>Tabela2256789101112[[#This Row],[PRODUZIDAS]]*VLOOKUP(Tabela2256789101112[[#This Row],[SKU]],Tabela24[#All],11,0)</f>
        <v>0.74927536231884051</v>
      </c>
    </row>
    <row r="11" spans="2:9" x14ac:dyDescent="0.25">
      <c r="B11" s="3" t="s">
        <v>12</v>
      </c>
      <c r="C11" s="3" t="s">
        <v>13</v>
      </c>
      <c r="D11" s="1">
        <v>29.5</v>
      </c>
      <c r="E11" s="2">
        <f>Tabela2256789101112[[#This Row],[PRODUZIDAS]]*VLOOKUP(Tabela2256789101112[[#This Row],[SKU]],Tabela24[#All],11,0)</f>
        <v>22.103623188405795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5</v>
      </c>
      <c r="E18" s="2">
        <f>Tabela2256789101112[[#This Row],[PRODUZIDAS]]*VLOOKUP(Tabela2256789101112[[#This Row],[SKU]],Tabela24[#All],11,0)</f>
        <v>3.7463768115942027</v>
      </c>
    </row>
    <row r="19" spans="2:5" x14ac:dyDescent="0.25">
      <c r="B19" s="3" t="s">
        <v>28</v>
      </c>
      <c r="C19" s="3" t="s">
        <v>29</v>
      </c>
      <c r="D19" s="1">
        <v>611.5</v>
      </c>
      <c r="E19" s="2">
        <f>Tabela2256789101112[[#This Row],[PRODUZIDAS]]*VLOOKUP(Tabela2256789101112[[#This Row],[SKU]],Tabela24[#All],11,0)</f>
        <v>458.18188405797099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98</v>
      </c>
      <c r="E24" s="2">
        <f>Tabela2256789101112[[#This Row],[PRODUZIDAS]]*VLOOKUP(Tabela2256789101112[[#This Row],[SKU]],Tabela24[#All],11,0)</f>
        <v>75.715068493150667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>
        <v>15</v>
      </c>
      <c r="E32" s="2">
        <f>Tabela2256789101112[[#This Row],[PRODUZIDAS]]*VLOOKUP(Tabela2256789101112[[#This Row],[SKU]],Tabela24[#All],11,0)</f>
        <v>11.589041095890408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1</v>
      </c>
      <c r="E41" s="2">
        <f>Tabela2256789101112[[#This Row],[PRODUZIDAS]]*VLOOKUP(Tabela2256789101112[[#This Row],[SKU]],Tabela24[#All],11,0)</f>
        <v>0.57945205479452044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1.5</v>
      </c>
      <c r="E111" s="2">
        <f>Tabela2256789101112[[#This Row],[PRODUZIDAS]]*VLOOKUP(Tabela2256789101112[[#This Row],[SKU]],Tabela24[#All],11,0)</f>
        <v>0.98531999999999997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159.5</v>
      </c>
      <c r="E194" s="2">
        <f>Tabela2256789101112[[#This Row],[PRODUZIDAS]]*VLOOKUP(Tabela2256789101112[[#This Row],[SKU]],Tabela24[#All],11,0)</f>
        <v>104.77236000000001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55.5</v>
      </c>
      <c r="E201" s="2">
        <f>Tabela2256789101112[[#This Row],[PRODUZIDAS]]*VLOOKUP(Tabela2256789101112[[#This Row],[SKU]],Tabela24[#All],11,0)</f>
        <v>36.45684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45</v>
      </c>
      <c r="E628" s="2">
        <f>Tabela2256789101112[[#This Row],[PRODUZIDAS]]*VLOOKUP(Tabela2256789101112[[#This Row],[SKU]],Tabela24[#All],11,0)</f>
        <v>29.5596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>
        <v>90</v>
      </c>
      <c r="E635" s="2">
        <f>Tabela2256789101112[[#This Row],[PRODUZIDAS]]*VLOOKUP(Tabela2256789101112[[#This Row],[SKU]],Tabela24[#All],11,0)</f>
        <v>59.119199999999999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1319.7645118154228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>
        <v>252</v>
      </c>
      <c r="E10" s="2">
        <f>Tabela225678910111213[[#This Row],[PRODUZIDAS]]*VLOOKUP(Tabela225678910111213[[#This Row],[SKU]],Tabela24[#All],12,0)</f>
        <v>291.80869565217387</v>
      </c>
    </row>
    <row r="11" spans="2:9" x14ac:dyDescent="0.25">
      <c r="B11" s="3" t="s">
        <v>12</v>
      </c>
      <c r="C11" s="3" t="s">
        <v>13</v>
      </c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>
        <v>191.5</v>
      </c>
      <c r="E16" s="2">
        <f>Tabela225678910111213[[#This Row],[PRODUZIDAS]]*VLOOKUP(Tabela225678910111213[[#This Row],[SKU]],Tabela24[#All],12,0)</f>
        <v>221.75144927536229</v>
      </c>
    </row>
    <row r="17" spans="2:5" x14ac:dyDescent="0.25">
      <c r="B17" s="3" t="s">
        <v>24</v>
      </c>
      <c r="C17" s="3" t="s">
        <v>25</v>
      </c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>
        <v>295</v>
      </c>
      <c r="E19" s="2">
        <f>Tabela225678910111213[[#This Row],[PRODUZIDAS]]*VLOOKUP(Tabela225678910111213[[#This Row],[SKU]],Tabela24[#All],12,0)</f>
        <v>341.60144927536231</v>
      </c>
    </row>
    <row r="20" spans="2:5" x14ac:dyDescent="0.25">
      <c r="B20" s="3" t="s">
        <v>30</v>
      </c>
      <c r="C20" s="3" t="s">
        <v>31</v>
      </c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>
        <v>70</v>
      </c>
      <c r="E49" s="2">
        <f>Tabela225678910111213[[#This Row],[PRODUZIDAS]]*VLOOKUP(Tabela225678910111213[[#This Row],[SKU]],Tabela24[#All],12,0)</f>
        <v>72.109589041095887</v>
      </c>
    </row>
    <row r="50" spans="2:5" x14ac:dyDescent="0.25">
      <c r="B50" s="3" t="s">
        <v>90</v>
      </c>
      <c r="C50" s="3" t="s">
        <v>91</v>
      </c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>
        <v>30</v>
      </c>
      <c r="E201" s="2">
        <f>Tabela225678910111213[[#This Row],[PRODUZIDAS]]*VLOOKUP(Tabela225678910111213[[#This Row],[SKU]],Tabela24[#All],12,0)</f>
        <v>32.843999999999994</v>
      </c>
    </row>
    <row r="202" spans="2:5" x14ac:dyDescent="0.25">
      <c r="B202" s="3" t="s">
        <v>394</v>
      </c>
      <c r="C202" s="3" t="s">
        <v>395</v>
      </c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>
        <v>15.5</v>
      </c>
      <c r="E238" s="2">
        <f>Tabela225678910111213[[#This Row],[PRODUZIDAS]]*VLOOKUP(Tabela225678910111213[[#This Row],[SKU]],Tabela24[#All],12,0)</f>
        <v>16.976928571428569</v>
      </c>
    </row>
    <row r="239" spans="2:5" x14ac:dyDescent="0.25">
      <c r="B239" s="3" t="s">
        <v>468</v>
      </c>
      <c r="C239" s="3" t="s">
        <v>469</v>
      </c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>
        <v>117.5</v>
      </c>
      <c r="E628" s="2">
        <f>Tabela225678910111213[[#This Row],[PRODUZIDAS]]*VLOOKUP(Tabela225678910111213[[#This Row],[SKU]],Tabela24[#All],12,0)</f>
        <v>128.63899999999998</v>
      </c>
    </row>
    <row r="629" spans="2:5" x14ac:dyDescent="0.25">
      <c r="B629" s="3" t="s">
        <v>1248</v>
      </c>
      <c r="C629" s="3" t="s">
        <v>1249</v>
      </c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>
        <v>55.5</v>
      </c>
      <c r="E634" s="2">
        <f>Tabela225678910111213[[#This Row],[PRODUZIDAS]]*VLOOKUP(Tabela225678910111213[[#This Row],[SKU]],Tabela24[#All],12,0)</f>
        <v>60.761399999999988</v>
      </c>
    </row>
    <row r="635" spans="2:5" x14ac:dyDescent="0.25">
      <c r="B635" s="3" t="s">
        <v>1260</v>
      </c>
      <c r="C635" s="3" t="s">
        <v>1261</v>
      </c>
      <c r="D635">
        <v>140</v>
      </c>
      <c r="E635" s="2">
        <f>Tabela225678910111213[[#This Row],[PRODUZIDAS]]*VLOOKUP(Tabela225678910111213[[#This Row],[SKU]],Tabela24[#All],12,0)</f>
        <v>153.27199999999996</v>
      </c>
    </row>
    <row r="636" spans="2:5" x14ac:dyDescent="0.25">
      <c r="B636" s="3" t="s">
        <v>1262</v>
      </c>
      <c r="C636" s="3" t="s">
        <v>1263</v>
      </c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1476.5684356504721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349</v>
      </c>
      <c r="E10" s="2">
        <f>Tabela22567891011121314[[#This Row],[PRODUZIDAS]]*VLOOKUP(Tabela22567891011121314[[#This Row],[SKU]],Tabela24[#All],13,0)</f>
        <v>427.90434782608696</v>
      </c>
    </row>
    <row r="11" spans="2:9" x14ac:dyDescent="0.25">
      <c r="B11" s="3" t="s">
        <v>12</v>
      </c>
      <c r="C11" s="3" t="s">
        <v>13</v>
      </c>
      <c r="D11" s="1">
        <v>61</v>
      </c>
      <c r="E11" s="2">
        <f>Tabela22567891011121314[[#This Row],[PRODUZIDAS]]*VLOOKUP(Tabela22567891011121314[[#This Row],[SKU]],Tabela24[#All],13,0)</f>
        <v>74.791304347826085</v>
      </c>
    </row>
    <row r="12" spans="2:9" x14ac:dyDescent="0.25">
      <c r="B12" s="3" t="s">
        <v>14</v>
      </c>
      <c r="C12" s="3" t="s">
        <v>15</v>
      </c>
      <c r="D12" s="1">
        <v>49</v>
      </c>
      <c r="E12" s="2">
        <f>Tabela22567891011121314[[#This Row],[PRODUZIDAS]]*VLOOKUP(Tabela22567891011121314[[#This Row],[SKU]],Tabela24[#All],13,0)</f>
        <v>60.07826086956522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104</v>
      </c>
      <c r="E16" s="2">
        <f>Tabela22567891011121314[[#This Row],[PRODUZIDAS]]*VLOOKUP(Tabela22567891011121314[[#This Row],[SKU]],Tabela24[#All],13,0)</f>
        <v>127.51304347826087</v>
      </c>
    </row>
    <row r="17" spans="2:5" x14ac:dyDescent="0.25">
      <c r="B17" s="3" t="s">
        <v>24</v>
      </c>
      <c r="C17" s="3" t="s">
        <v>25</v>
      </c>
      <c r="D17" s="1">
        <v>32</v>
      </c>
      <c r="E17" s="2">
        <f>Tabela22567891011121314[[#This Row],[PRODUZIDAS]]*VLOOKUP(Tabela22567891011121314[[#This Row],[SKU]],Tabela24[#All],13,0)</f>
        <v>39.234782608695653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268</v>
      </c>
      <c r="E19" s="2">
        <f>Tabela22567891011121314[[#This Row],[PRODUZIDAS]]*VLOOKUP(Tabela22567891011121314[[#This Row],[SKU]],Tabela24[#All],13,0)</f>
        <v>328.59130434782611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17</v>
      </c>
      <c r="E40" s="2">
        <f>Tabela22567891011121314[[#This Row],[PRODUZIDAS]]*VLOOKUP(Tabela22567891011121314[[#This Row],[SKU]],Tabela24[#All],13,0)</f>
        <v>19.701369863013696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56</v>
      </c>
      <c r="E49" s="2">
        <f>Tabela22567891011121314[[#This Row],[PRODUZIDAS]]*VLOOKUP(Tabela22567891011121314[[#This Row],[SKU]],Tabela24[#All],13,0)</f>
        <v>64.898630136986284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>
        <v>12</v>
      </c>
      <c r="E63" s="2">
        <f>Tabela22567891011121314[[#This Row],[PRODUZIDAS]]*VLOOKUP(Tabela22567891011121314[[#This Row],[SKU]],Tabela24[#All],13,0)</f>
        <v>13.906849315068492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135</v>
      </c>
      <c r="E201" s="2">
        <f>Tabela22567891011121314[[#This Row],[PRODUZIDAS]]*VLOOKUP(Tabela22567891011121314[[#This Row],[SKU]],Tabela24[#All],13,0)</f>
        <v>156.49199999999996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Tabela22567891011121314[[#This Row],[PRODUZIDAS]]*VLOOKUP(Tabela22567891011121314[[#This Row],[SKU]],Tabela24[#All],13,0)</f>
        <v>1.1594999999999998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8</v>
      </c>
      <c r="E593" s="2">
        <f>Tabela22567891011121314[[#This Row],[PRODUZIDAS]]*VLOOKUP(Tabela22567891011121314[[#This Row],[SKU]],Tabela24[#All],13,0)</f>
        <v>9.2777142857142856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48</v>
      </c>
      <c r="E628" s="2">
        <f>Tabela22567891011121314[[#This Row],[PRODUZIDAS]]*VLOOKUP(Tabela22567891011121314[[#This Row],[SKU]],Tabela24[#All],13,0)</f>
        <v>55.64159999999999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>
        <v>74</v>
      </c>
      <c r="E635" s="2">
        <f>Tabela22567891011121314[[#This Row],[PRODUZIDAS]]*VLOOKUP(Tabela22567891011121314[[#This Row],[SKU]],Tabela24[#All],13,0)</f>
        <v>85.780799999999985</v>
      </c>
    </row>
    <row r="636" spans="2:5" x14ac:dyDescent="0.25">
      <c r="B636" s="3" t="s">
        <v>1262</v>
      </c>
      <c r="C636" s="3" t="s">
        <v>1263</v>
      </c>
      <c r="D636" s="1">
        <v>1</v>
      </c>
      <c r="E636" s="2">
        <f>Tabela22567891011121314[[#This Row],[PRODUZIDAS]]*VLOOKUP(Tabela22567891011121314[[#This Row],[SKU]],Tabela24[#All],13,0)</f>
        <v>1.1594999999999998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9</v>
      </c>
      <c r="E660" s="2">
        <f>Tabela22567891011121314[[#This Row],[PRODUZIDAS]]*VLOOKUP(Tabela22567891011121314[[#This Row],[SKU]],Tabela24[#All],13,0)</f>
        <v>10.437428571428571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328.12631903343834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349</v>
      </c>
      <c r="E10" s="2">
        <f>Tabela2256789101112131415[[#This Row],[PRODUZIDAS]]*VLOOKUP(Tabela2256789101112131415[[#This Row],[SKU]],Tabela24[#All],14,0)</f>
        <v>95.089855072463763</v>
      </c>
    </row>
    <row r="11" spans="2:9" x14ac:dyDescent="0.25">
      <c r="B11" s="3" t="s">
        <v>12</v>
      </c>
      <c r="C11" s="3" t="s">
        <v>13</v>
      </c>
      <c r="D11" s="1">
        <v>61</v>
      </c>
      <c r="E11" s="2">
        <f>Tabela2256789101112131415[[#This Row],[PRODUZIDAS]]*VLOOKUP(Tabela2256789101112131415[[#This Row],[SKU]],Tabela24[#All],14,0)</f>
        <v>16.620289855072464</v>
      </c>
    </row>
    <row r="12" spans="2:9" x14ac:dyDescent="0.25">
      <c r="B12" s="3" t="s">
        <v>14</v>
      </c>
      <c r="C12" s="3" t="s">
        <v>15</v>
      </c>
      <c r="D12" s="1">
        <v>49</v>
      </c>
      <c r="E12" s="2">
        <f>Tabela2256789101112131415[[#This Row],[PRODUZIDAS]]*VLOOKUP(Tabela2256789101112131415[[#This Row],[SKU]],Tabela24[#All],14,0)</f>
        <v>13.350724637681159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104</v>
      </c>
      <c r="E16" s="2">
        <f>Tabela2256789101112131415[[#This Row],[PRODUZIDAS]]*VLOOKUP(Tabela2256789101112131415[[#This Row],[SKU]],Tabela24[#All],14,0)</f>
        <v>28.33623188405797</v>
      </c>
    </row>
    <row r="17" spans="2:5" x14ac:dyDescent="0.25">
      <c r="B17" s="3" t="s">
        <v>24</v>
      </c>
      <c r="C17" s="3" t="s">
        <v>25</v>
      </c>
      <c r="D17" s="1">
        <v>32</v>
      </c>
      <c r="E17" s="2">
        <f>Tabela2256789101112131415[[#This Row],[PRODUZIDAS]]*VLOOKUP(Tabela2256789101112131415[[#This Row],[SKU]],Tabela24[#All],14,0)</f>
        <v>8.7188405797101449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268</v>
      </c>
      <c r="E19" s="2">
        <f>Tabela2256789101112131415[[#This Row],[PRODUZIDAS]]*VLOOKUP(Tabela2256789101112131415[[#This Row],[SKU]],Tabela24[#All],14,0)</f>
        <v>73.020289855072463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17</v>
      </c>
      <c r="E40" s="2">
        <f>Tabela2256789101112131415[[#This Row],[PRODUZIDAS]]*VLOOKUP(Tabela2256789101112131415[[#This Row],[SKU]],Tabela24[#All],14,0)</f>
        <v>4.3780821917808215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56</v>
      </c>
      <c r="E49" s="2">
        <f>Tabela2256789101112131415[[#This Row],[PRODUZIDAS]]*VLOOKUP(Tabela2256789101112131415[[#This Row],[SKU]],Tabela24[#All],14,0)</f>
        <v>14.421917808219177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>
        <v>12</v>
      </c>
      <c r="E63" s="2">
        <f>Tabela2256789101112131415[[#This Row],[PRODUZIDAS]]*VLOOKUP(Tabela2256789101112131415[[#This Row],[SKU]],Tabela24[#All],14,0)</f>
        <v>3.0904109589041093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135</v>
      </c>
      <c r="E201" s="2">
        <f>Tabela2256789101112131415[[#This Row],[PRODUZIDAS]]*VLOOKUP(Tabela2256789101112131415[[#This Row],[SKU]],Tabela24[#All],14,0)</f>
        <v>34.775999999999996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Tabela2256789101112131415[[#This Row],[PRODUZIDAS]]*VLOOKUP(Tabela2256789101112131415[[#This Row],[SKU]],Tabela24[#All],14,0)</f>
        <v>0.25766666666666665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8</v>
      </c>
      <c r="E593" s="2">
        <f>Tabela2256789101112131415[[#This Row],[PRODUZIDAS]]*VLOOKUP(Tabela2256789101112131415[[#This Row],[SKU]],Tabela24[#All],14,0)</f>
        <v>2.0617142857142858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48</v>
      </c>
      <c r="E628" s="2">
        <f>Tabela2256789101112131415[[#This Row],[PRODUZIDAS]]*VLOOKUP(Tabela2256789101112131415[[#This Row],[SKU]],Tabela24[#All],14,0)</f>
        <v>12.364799999999999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>
        <v>74</v>
      </c>
      <c r="E635" s="2">
        <f>Tabela2256789101112131415[[#This Row],[PRODUZIDAS]]*VLOOKUP(Tabela2256789101112131415[[#This Row],[SKU]],Tabela24[#All],14,0)</f>
        <v>19.0624</v>
      </c>
    </row>
    <row r="636" spans="2:5" x14ac:dyDescent="0.25">
      <c r="B636" s="3" t="s">
        <v>1262</v>
      </c>
      <c r="C636" s="3" t="s">
        <v>1263</v>
      </c>
      <c r="D636" s="1">
        <v>1</v>
      </c>
      <c r="E636" s="2">
        <f>Tabela2256789101112131415[[#This Row],[PRODUZIDAS]]*VLOOKUP(Tabela2256789101112131415[[#This Row],[SKU]],Tabela24[#All],14,0)</f>
        <v>0.25766666666666665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9</v>
      </c>
      <c r="E660" s="2">
        <f>Tabela2256789101112131415[[#This Row],[PRODUZIDAS]]*VLOOKUP(Tabela2256789101112131415[[#This Row],[SKU]],Tabela24[#All],14,0)</f>
        <v>2.3194285714285714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2025-06-25T19:03:46Z</dcterms:modified>
</cp:coreProperties>
</file>