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C28AA24C-97D4-4AE3-B7FE-3EAB24B5801E}" xr6:coauthVersionLast="47" xr6:coauthVersionMax="47" xr10:uidLastSave="{00000000-0000-0000-0000-000000000000}"/>
  <bookViews>
    <workbookView xWindow="0" yWindow="0" windowWidth="20490" windowHeight="1152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<sst xmlns="http://schemas.openxmlformats.org/spreadsheetml/2006/main" count="26032" uniqueCount="1899">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</sst>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45833</v>
      </c>
      <c r="C2" s="31"/>
      <c r="D2" s="33">
        <f>SUM(Tabela15[VALOR])</f>
        <v>6200.2562863938338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135.92698891063273</v>
      </c>
      <c r="D7" s="26"/>
      <c r="E7" s="26">
        <f>Tabela15[[#This Row],[VALOR]]-Tabela15[[#This Row],[Custo Setor]]</f>
        <v>135.92698891063273</v>
      </c>
    </row>
    <row r="8" spans="2:5" x14ac:dyDescent="0.25">
      <c r="B8" t="s">
        <v>1883</v>
      </c>
      <c r="C8" s="21">
        <f t="array" ref="C8">'2 - CORTE VOIL'!G4</f>
        <v>368.76119999999997</v>
      </c>
      <c r="D8" s="26"/>
      <c r="E8" s="26">
        <f>Tabela15[[#This Row],[VALOR]]-Tabela15[[#This Row],[Custo Setor]]</f>
        <v>368.76119999999997</v>
      </c>
    </row>
    <row r="9" spans="2:5" x14ac:dyDescent="0.25">
      <c r="B9" t="s">
        <v>1885</v>
      </c>
      <c r="C9" s="21">
        <f t="array" ref="C9">'3 - BAINHA CONTINUA'!G4</f>
        <v>31.016328000000001</v>
      </c>
      <c r="D9" s="26"/>
      <c r="E9" s="26">
        <f>Tabela15[[#This Row],[VALOR]]-Tabela15[[#This Row],[Custo Setor]]</f>
        <v>31.016328000000001</v>
      </c>
    </row>
    <row r="10" spans="2:5" x14ac:dyDescent="0.25">
      <c r="B10" t="s">
        <v>1884</v>
      </c>
      <c r="C10" s="21">
        <f t="array" ref="C10">'4 - BARRADO'!G4</f>
        <v>766.68086017316011</v>
      </c>
      <c r="D10" s="26"/>
      <c r="E10" s="26">
        <f>Tabela15[[#This Row],[VALOR]]-Tabela15[[#This Row],[Custo Setor]]</f>
        <v>766.68086017316011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1.4318181818181817</v>
      </c>
      <c r="D12" s="26"/>
      <c r="E12" s="26">
        <f>Tabela15[[#This Row],[VALOR]]-Tabela15[[#This Row],[Custo Setor]]</f>
        <v>1.4318181818181817</v>
      </c>
    </row>
    <row r="13" spans="2:5" x14ac:dyDescent="0.25">
      <c r="B13" t="s">
        <v>1888</v>
      </c>
      <c r="C13" s="21">
        <f t="array" ref="C13">'7 - PALETEIRA'!G4</f>
        <v>464.46343022671186</v>
      </c>
      <c r="D13" s="26"/>
      <c r="E13" s="26">
        <f>Tabela15[[#This Row],[VALOR]]-Tabela15[[#This Row],[Custo Setor]]</f>
        <v>464.46343022671186</v>
      </c>
    </row>
    <row r="14" spans="2:5" x14ac:dyDescent="0.25">
      <c r="B14" t="s">
        <v>1889</v>
      </c>
      <c r="C14" s="21">
        <f>'8 - ACABAMENTO'!G4</f>
        <v>625.7661882214469</v>
      </c>
      <c r="D14" s="26"/>
      <c r="E14" s="26">
        <f>Tabela15[[#This Row],[VALOR]]-Tabela15[[#This Row],[Custo Setor]]</f>
        <v>625.7661882214469</v>
      </c>
    </row>
    <row r="15" spans="2:5" x14ac:dyDescent="0.25">
      <c r="B15" t="s">
        <v>1890</v>
      </c>
      <c r="C15" s="21">
        <f t="array" ref="C15">'9 - FURO'!G4</f>
        <v>906.37372781028193</v>
      </c>
      <c r="D15" s="26"/>
      <c r="E15" s="26">
        <f>Tabela15[[#This Row],[VALOR]]-Tabela15[[#This Row],[Custo Setor]]</f>
        <v>906.37372781028193</v>
      </c>
    </row>
    <row r="16" spans="2:5" x14ac:dyDescent="0.25">
      <c r="B16" t="s">
        <v>1891</v>
      </c>
      <c r="C16" s="21">
        <f t="array" ref="C16">'10 - ILHOS'!G4</f>
        <v>1042.2248542035691</v>
      </c>
      <c r="D16" s="26"/>
      <c r="E16" s="26">
        <f>Tabela15[[#This Row],[VALOR]]-Tabela15[[#This Row],[Custo Setor]]</f>
        <v>1042.2248542035691</v>
      </c>
    </row>
    <row r="17" spans="2:5" x14ac:dyDescent="0.25">
      <c r="B17" t="s">
        <v>1892</v>
      </c>
      <c r="C17" s="21">
        <f t="array" ref="C17">'11 - DOBRA'!G4</f>
        <v>1519.8634559996287</v>
      </c>
      <c r="D17" s="26"/>
      <c r="E17" s="26">
        <f>Tabela15[[#This Row],[VALOR]]-Tabela15[[#This Row],[Custo Setor]]</f>
        <v>1519.8634559996287</v>
      </c>
    </row>
    <row r="18" spans="2:5" x14ac:dyDescent="0.25">
      <c r="B18" t="s">
        <v>1893</v>
      </c>
      <c r="C18" s="21">
        <f t="array" ref="C18">'12 - EMBALAGEM'!G4</f>
        <v>337.74743466658413</v>
      </c>
      <c r="D18" s="26"/>
      <c r="E18" s="26">
        <f>Tabela15[[#This Row],[VALOR]]-Tabela15[[#This Row],[Custo Setor]]</f>
        <v>337.74743466658413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6200.2562863938338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33" workbookViewId="0">
      <selection activeCell="D248" sqref="D24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135.92698891063273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40</v>
      </c>
      <c r="E30" s="2">
        <f>Tabela2[[#This Row],[PRODUZIDAS]]*VLOOKUP(Tabela2[[#This Row],[SKU]],Tabela24[#All],3,0)</f>
        <v>10.301369863013699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Tabela2[[#This Row],[PRODUZIDAS]]*VLOOKUP(Tabela2[[#This Row],[SKU]],Tabela24[#All],3,0)</f>
        <v>7.7279999999999989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27</v>
      </c>
      <c r="E134" s="2">
        <f>Tabela2[[#This Row],[PRODUZIDAS]]*VLOOKUP(Tabela2[[#This Row],[SKU]],Tabela24[#All],3,0)</f>
        <v>8.6962499999999991</v>
      </c>
    </row>
    <row r="135" spans="2:5" x14ac:dyDescent="0.25">
      <c r="B135" s="3" t="s">
        <v>260</v>
      </c>
      <c r="C135" s="3" t="s">
        <v>261</v>
      </c>
      <c r="D135" s="1">
        <v>55</v>
      </c>
      <c r="E135" s="2">
        <f>Tabela2[[#This Row],[PRODUZIDAS]]*VLOOKUP(Tabela2[[#This Row],[SKU]],Tabela24[#All],3,0)</f>
        <v>17.714583333333334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44</v>
      </c>
      <c r="E145" s="2">
        <f>Tabela2[[#This Row],[PRODUZIDAS]]*VLOOKUP(Tabela2[[#This Row],[SKU]],Tabela24[#All],3,0)</f>
        <v>14.174285714285716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172</v>
      </c>
      <c r="E150" s="2">
        <f>Tabela2[[#This Row],[PRODUZIDAS]]*VLOOKUP(Tabela2[[#This Row],[SKU]],Tabela24[#All],3,0)</f>
        <v>55.408571428571435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>
        <v>26</v>
      </c>
      <c r="E162" s="2">
        <f>Tabela2[[#This Row],[PRODUZIDAS]]*VLOOKUP(Tabela2[[#This Row],[SKU]],Tabela24[#All],3,0)</f>
        <v>8.3757142857142863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16</v>
      </c>
      <c r="E203" s="2">
        <f>Tabela2[[#This Row],[PRODUZIDAS]]*VLOOKUP(Tabela2[[#This Row],[SKU]],Tabela24[#All],3,0)</f>
        <v>5.1533333333333333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Tabela2[[#This Row],[PRODUZIDAS]]*VLOOKUP(Tabela2[[#This Row],[SKU]],Tabela24[#All],3,0)</f>
        <v>3.2208333333333332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>
        <v>2</v>
      </c>
      <c r="E247" s="2">
        <f>Tabela2[[#This Row],[PRODUZIDAS]]*VLOOKUP(Tabela2[[#This Row],[SKU]],Tabela24[#All],3,0)</f>
        <v>0.64428571428571435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>
        <v>4</v>
      </c>
      <c r="E576" s="2">
        <f>Tabela2[[#This Row],[PRODUZIDAS]]*VLOOKUP(Tabela2[[#This Row],[SKU]],Tabela24[#All],3,0)</f>
        <v>1.2883333333333333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>
        <v>3</v>
      </c>
      <c r="E602" s="2">
        <f>Tabela2[[#This Row],[PRODUZIDAS]]*VLOOKUP(Tabela2[[#This Row],[SKU]],Tabela24[#All],3,0)</f>
        <v>0.96642857142857153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>
        <v>2</v>
      </c>
      <c r="E604" s="2">
        <f>Tabela2[[#This Row],[PRODUZIDAS]]*VLOOKUP(Tabela2[[#This Row],[SKU]],Tabela24[#All],3,0)</f>
        <v>0.64428571428571435</v>
      </c>
    </row>
    <row r="605" spans="2:5" x14ac:dyDescent="0.25">
      <c r="B605" s="3" t="s">
        <v>1200</v>
      </c>
      <c r="C605" s="3" t="s">
        <v>1201</v>
      </c>
      <c r="D605" s="1">
        <v>3</v>
      </c>
      <c r="E605" s="2">
        <f>Tabela2[[#This Row],[PRODUZIDAS]]*VLOOKUP(Tabela2[[#This Row],[SKU]],Tabela24[#All],3,0)</f>
        <v>0.96642857142857153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>
        <v>1</v>
      </c>
      <c r="E610" s="2">
        <f>Tabela2[[#This Row],[PRODUZIDAS]]*VLOOKUP(Tabela2[[#This Row],[SKU]],Tabela24[#All],3,0)</f>
        <v>0.32214285714285718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>
        <v>1</v>
      </c>
      <c r="E673" s="2">
        <f>Tabela2[[#This Row],[PRODUZIDAS]]*VLOOKUP(Tabela2[[#This Row],[SKU]],Tabela24[#All],3,0)</f>
        <v>0.32214285714285718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1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368.76119999999997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265</v>
      </c>
      <c r="E116" s="2">
        <f>Tabela225[[#This Row],[PRODUZIDAS]]*VLOOKUP(Tabela225[[#This Row],[SKU]],Tabela24[#All],4,0)</f>
        <v>143.3544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132.5</v>
      </c>
      <c r="E132" s="2">
        <f>Tabela225[[#This Row],[PRODUZIDAS]]*VLOOKUP(Tabela225[[#This Row],[SKU]],Tabela24[#All],4,0)</f>
        <v>122.90699999999998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>
        <v>33</v>
      </c>
      <c r="E134" s="2">
        <f>Tabela225[[#This Row],[PRODUZIDAS]]*VLOOKUP(Tabela225[[#This Row],[SKU]],Tabela24[#All],4,0)</f>
        <v>30.610799999999994</v>
      </c>
    </row>
    <row r="135" spans="2:5" x14ac:dyDescent="0.25">
      <c r="B135" s="3" t="s">
        <v>260</v>
      </c>
      <c r="C135" s="3" t="s">
        <v>261</v>
      </c>
      <c r="D135" s="1">
        <v>77.5</v>
      </c>
      <c r="E135" s="2">
        <f>Tabela225[[#This Row],[PRODUZIDAS]]*VLOOKUP(Tabela225[[#This Row],[SKU]],Tabela24[#All],4,0)</f>
        <v>71.888999999999996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31.016328000000001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240.81</v>
      </c>
      <c r="E193" s="2">
        <f>Tabela2256[[#This Row],[PRODUZIDAS]]*VLOOKUP(Tabela2256[[#This Row],[SKU]],Tabela24[#All],5,0)</f>
        <v>31.016328000000001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22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766.68086017316011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97.5</v>
      </c>
      <c r="E108" s="2">
        <f>Tabela22567[[#This Row],[PRODUZIDAS]]*VLOOKUP(Tabela22567[[#This Row],[SKU]],Tabela24[#All],6,0)</f>
        <v>113.02199999999998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96</v>
      </c>
      <c r="E116" s="2">
        <f>Tabela22567[[#This Row],[PRODUZIDAS]]*VLOOKUP(Tabela22567[[#This Row],[SKU]],Tabela24[#All],6,0)</f>
        <v>111.28319999999998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183</v>
      </c>
      <c r="E132" s="2">
        <f>Tabela22567[[#This Row],[PRODUZIDAS]]*VLOOKUP(Tabela22567[[#This Row],[SKU]],Tabela24[#All],6,0)</f>
        <v>235.76499999999999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>
        <v>43</v>
      </c>
      <c r="E134" s="2">
        <f>Tabela22567[[#This Row],[PRODUZIDAS]]*VLOOKUP(Tabela22567[[#This Row],[SKU]],Tabela24[#All],6,0)</f>
        <v>55.398333333333333</v>
      </c>
    </row>
    <row r="135" spans="2:5" x14ac:dyDescent="0.25">
      <c r="B135" s="3" t="s">
        <v>260</v>
      </c>
      <c r="C135" s="3" t="s">
        <v>261</v>
      </c>
      <c r="D135" s="1">
        <v>77.5</v>
      </c>
      <c r="E135" s="2">
        <f>Tabela22567[[#This Row],[PRODUZIDAS]]*VLOOKUP(Tabela22567[[#This Row],[SKU]],Tabela24[#All],6,0)</f>
        <v>99.845833333333331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110.5</v>
      </c>
      <c r="E144" s="2">
        <f>Tabela22567[[#This Row],[PRODUZIDAS]]*VLOOKUP(Tabela22567[[#This Row],[SKU]],Tabela24[#All],6,0)</f>
        <v>142.38714285714286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3</v>
      </c>
      <c r="E147" s="2">
        <f>Tabela22567[[#This Row],[PRODUZIDAS]]*VLOOKUP(Tabela22567[[#This Row],[SKU]],Tabela24[#All],6,0)</f>
        <v>3.8657142857142861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Tabela22567[[#This Row],[PRODUZIDAS]]*VLOOKUP(Tabela22567[[#This Row],[SKU]],Tabela24[#All],6,0)</f>
        <v>5.1136363636363633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94" sqref="D2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1.4318181818181817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Tabela2256789[[#This Row],[PRODUZIDAS]]*VLOOKUP(Tabela2256789[[#This Row],[SKU]],Tabela24[#All],8,0)</f>
        <v>1.4318181818181817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464.46343022671186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6</v>
      </c>
      <c r="E13" s="2">
        <f>Tabela225678910[[#This Row],[PRODUZIDAS]]*VLOOKUP(Tabela225678910[[#This Row],[SKU]],Tabela24[#All],9,0)</f>
        <v>2.4521739130434779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>
        <v>100</v>
      </c>
      <c r="E17" s="2">
        <f>Tabela225678910[[#This Row],[PRODUZIDAS]]*VLOOKUP(Tabela225678910[[#This Row],[SKU]],Tabela24[#All],9,0)</f>
        <v>40.869565217391298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267</v>
      </c>
      <c r="E19" s="2">
        <f>Tabela225678910[[#This Row],[PRODUZIDAS]]*VLOOKUP(Tabela225678910[[#This Row],[SKU]],Tabela24[#All],9,0)</f>
        <v>109.12173913043476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4</v>
      </c>
      <c r="E27" s="2">
        <f>Tabela225678910[[#This Row],[PRODUZIDAS]]*VLOOKUP(Tabela225678910[[#This Row],[SKU]],Tabela24[#All],9,0)</f>
        <v>2.0602739726027397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>
        <v>22</v>
      </c>
      <c r="E29" s="2">
        <f>Tabela225678910[[#This Row],[PRODUZIDAS]]*VLOOKUP(Tabela225678910[[#This Row],[SKU]],Tabela24[#All],9,0)</f>
        <v>11.331506849315069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>
        <v>100</v>
      </c>
      <c r="E31" s="2">
        <f>Tabela225678910[[#This Row],[PRODUZIDAS]]*VLOOKUP(Tabela225678910[[#This Row],[SKU]],Tabela24[#All],9,0)</f>
        <v>51.506849315068493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200</v>
      </c>
      <c r="E33" s="2">
        <f>Tabela225678910[[#This Row],[PRODUZIDAS]]*VLOOKUP(Tabela225678910[[#This Row],[SKU]],Tabela24[#All],9,0)</f>
        <v>103.01369863013699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14</v>
      </c>
      <c r="E49" s="2">
        <f>Tabela225678910[[#This Row],[PRODUZIDAS]]*VLOOKUP(Tabela225678910[[#This Row],[SKU]],Tabela24[#All],9,0)</f>
        <v>9.3742465753424664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22</v>
      </c>
      <c r="E126" s="2">
        <f>Tabela225678910[[#This Row],[PRODUZIDAS]]*VLOOKUP(Tabela225678910[[#This Row],[SKU]],Tabela24[#All],9,0)</f>
        <v>21.2575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>
        <v>1</v>
      </c>
      <c r="E168" s="2">
        <f>Tabela225678910[[#This Row],[PRODUZIDAS]]*VLOOKUP(Tabela225678910[[#This Row],[SKU]],Tabela24[#All],9,0)</f>
        <v>1.0308571428571429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24.5</v>
      </c>
      <c r="E174" s="2">
        <f>Tabela225678910[[#This Row],[PRODUZIDAS]]*VLOOKUP(Tabela225678910[[#This Row],[SKU]],Tabela24[#All],9,0)</f>
        <v>25.256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20</v>
      </c>
      <c r="E204" s="2">
        <f>Tabela225678910[[#This Row],[PRODUZIDAS]]*VLOOKUP(Tabela225678910[[#This Row],[SKU]],Tabela24[#All],9,0)</f>
        <v>19.324999999999999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>
        <v>1</v>
      </c>
      <c r="E244" s="2">
        <f>Tabela225678910[[#This Row],[PRODUZIDAS]]*VLOOKUP(Tabela225678910[[#This Row],[SKU]],Tabela24[#All],9,0)</f>
        <v>1.0308571428571429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1</v>
      </c>
      <c r="E277" s="2">
        <f>Tabela225678910[[#This Row],[PRODUZIDAS]]*VLOOKUP(Tabela225678910[[#This Row],[SKU]],Tabela24[#All],9,0)</f>
        <v>0.61649999999999983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>
        <v>0.5</v>
      </c>
      <c r="E293" s="2">
        <f>Tabela225678910[[#This Row],[PRODUZIDAS]]*VLOOKUP(Tabela225678910[[#This Row],[SKU]],Tabela24[#All],9,0)</f>
        <v>0.40909090909090901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>
        <v>8</v>
      </c>
      <c r="E319" s="2">
        <f>Tabela225678910[[#This Row],[PRODUZIDAS]]*VLOOKUP(Tabela225678910[[#This Row],[SKU]],Tabela24[#All],9,0)</f>
        <v>9.4599999999999991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10</v>
      </c>
      <c r="E443" s="2">
        <f>Tabela225678910[[#This Row],[PRODUZIDAS]]*VLOOKUP(Tabela225678910[[#This Row],[SKU]],Tabela24[#All],9,0)</f>
        <v>9.4600000000000009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>
        <v>10</v>
      </c>
      <c r="E566" s="2">
        <f>Tabela225678910[[#This Row],[PRODUZIDAS]]*VLOOKUP(Tabela225678910[[#This Row],[SKU]],Tabela24[#All],9,0)</f>
        <v>9.6624999999999996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>
        <v>2</v>
      </c>
      <c r="E572" s="2">
        <f>Tabela225678910[[#This Row],[PRODUZIDAS]]*VLOOKUP(Tabela225678910[[#This Row],[SKU]],Tabela24[#All],9,0)</f>
        <v>1.9324999999999999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>
        <v>3</v>
      </c>
      <c r="E605" s="2">
        <f>Tabela225678910[[#This Row],[PRODUZIDAS]]*VLOOKUP(Tabela225678910[[#This Row],[SKU]],Tabela24[#All],9,0)</f>
        <v>3.0925714285714285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625.7661882214469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107.5</v>
      </c>
      <c r="E17" s="2">
        <f>Tabela22567891011[[#This Row],[PRODUZIDAS]]*VLOOKUP(Tabela22567891011[[#This Row],[SKU]],Tabela24[#All],10,0)</f>
        <v>43.934782608695642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451.5</v>
      </c>
      <c r="E19" s="2">
        <f>Tabela22567891011[[#This Row],[PRODUZIDAS]]*VLOOKUP(Tabela22567891011[[#This Row],[SKU]],Tabela24[#All],10,0)</f>
        <v>184.52608695652171</v>
      </c>
    </row>
    <row r="20" spans="2:5" x14ac:dyDescent="0.25">
      <c r="B20" s="3" t="s">
        <v>30</v>
      </c>
      <c r="C20" s="3" t="s">
        <v>31</v>
      </c>
      <c r="D20" s="1">
        <v>100</v>
      </c>
      <c r="E20" s="2">
        <f>Tabela22567891011[[#This Row],[PRODUZIDAS]]*VLOOKUP(Tabela22567891011[[#This Row],[SKU]],Tabela24[#All],10,0)</f>
        <v>40.869565217391298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348.5</v>
      </c>
      <c r="E22" s="2">
        <f>Tabela22567891011[[#This Row],[PRODUZIDAS]]*VLOOKUP(Tabela22567891011[[#This Row],[SKU]],Tabela24[#All],10,0)</f>
        <v>142.43043478260867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4</v>
      </c>
      <c r="E27" s="2">
        <f>Tabela22567891011[[#This Row],[PRODUZIDAS]]*VLOOKUP(Tabela22567891011[[#This Row],[SKU]],Tabela24[#All],10,0)</f>
        <v>2.5753424657534247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2</v>
      </c>
      <c r="E162" s="2">
        <f>Tabela22567891011[[#This Row],[PRODUZIDAS]]*VLOOKUP(Tabela22567891011[[#This Row],[SKU]],Tabela24[#All],10,0)</f>
        <v>2.3194285714285714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140</v>
      </c>
      <c r="E196" s="2">
        <f>Tabela22567891011[[#This Row],[PRODUZIDAS]]*VLOOKUP(Tabela22567891011[[#This Row],[SKU]],Tabela24[#All],10,0)</f>
        <v>90.16</v>
      </c>
    </row>
    <row r="197" spans="2:5" x14ac:dyDescent="0.25">
      <c r="B197" s="3" t="s">
        <v>384</v>
      </c>
      <c r="C197" s="3" t="s">
        <v>385</v>
      </c>
      <c r="D197" s="1">
        <v>10.5</v>
      </c>
      <c r="E197" s="2">
        <f>Tabela22567891011[[#This Row],[PRODUZIDAS]]*VLOOKUP(Tabela22567891011[[#This Row],[SKU]],Tabela24[#All],10,0)</f>
        <v>6.7620000000000005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Tabela22567891011[[#This Row],[PRODUZIDAS]]*VLOOKUP(Tabela22567891011[[#This Row],[SKU]],Tabela24[#All],10,0)</f>
        <v>15.331166666666663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Tabela22567891011[[#This Row],[PRODUZIDAS]]*VLOOKUP(Tabela22567891011[[#This Row],[SKU]],Tabela24[#All],10,0)</f>
        <v>9.0183333333333309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67</v>
      </c>
      <c r="E231" s="2">
        <f>Tabela22567891011[[#This Row],[PRODUZIDAS]]*VLOOKUP(Tabela22567891011[[#This Row],[SKU]],Tabela24[#All],10,0)</f>
        <v>77.700857142857146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>
        <v>2</v>
      </c>
      <c r="E443" s="2">
        <f>Tabela22567891011[[#This Row],[PRODUZIDAS]]*VLOOKUP(Tabela22567891011[[#This Row],[SKU]],Tabela24[#All],10,0)</f>
        <v>1.8920000000000003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>
        <v>4</v>
      </c>
      <c r="E576" s="2">
        <f>Tabela22567891011[[#This Row],[PRODUZIDAS]]*VLOOKUP(Tabela22567891011[[#This Row],[SKU]],Tabela24[#All],10,0)</f>
        <v>3.6073333333333326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>
        <v>3</v>
      </c>
      <c r="E608" s="2">
        <f>Tabela22567891011[[#This Row],[PRODUZIDAS]]*VLOOKUP(Tabela22567891011[[#This Row],[SKU]],Tabela24[#All],10,0)</f>
        <v>3.4791428571428571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>
        <v>1</v>
      </c>
      <c r="E610" s="2">
        <f>Tabela22567891011[[#This Row],[PRODUZIDAS]]*VLOOKUP(Tabela22567891011[[#This Row],[SKU]],Tabela24[#All],10,0)</f>
        <v>1.1597142857142857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906.37372781028193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>
        <v>200</v>
      </c>
      <c r="E17" s="2">
        <f>Tabela2256789101112[[#This Row],[PRODUZIDAS]]*VLOOKUP(Tabela2256789101112[[#This Row],[SKU]],Tabela24[#All],11,0)</f>
        <v>149.8550724637681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536</v>
      </c>
      <c r="E19" s="2">
        <f>Tabela2256789101112[[#This Row],[PRODUZIDAS]]*VLOOKUP(Tabela2256789101112[[#This Row],[SKU]],Tabela24[#All],11,0)</f>
        <v>401.61159420289852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242.5</v>
      </c>
      <c r="E22" s="2">
        <f>Tabela2256789101112[[#This Row],[PRODUZIDAS]]*VLOOKUP(Tabela2256789101112[[#This Row],[SKU]],Tabela24[#All],11,0)</f>
        <v>181.69927536231882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4</v>
      </c>
      <c r="E27" s="2">
        <f>Tabela2256789101112[[#This Row],[PRODUZIDAS]]*VLOOKUP(Tabela2256789101112[[#This Row],[SKU]],Tabela24[#All],11,0)</f>
        <v>3.0904109589041089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3</v>
      </c>
      <c r="E55" s="2">
        <f>Tabela2256789101112[[#This Row],[PRODUZIDAS]]*VLOOKUP(Tabela2256789101112[[#This Row],[SKU]],Tabela24[#All],11,0)</f>
        <v>1.7383561643835614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5</v>
      </c>
      <c r="E75" s="2">
        <f>Tabela2256789101112[[#This Row],[PRODUZIDAS]]*VLOOKUP(Tabela2256789101112[[#This Row],[SKU]],Tabela24[#All],11,0)</f>
        <v>4.1924999999999999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56</v>
      </c>
      <c r="E194" s="2">
        <f>Tabela2256789101112[[#This Row],[PRODUZIDAS]]*VLOOKUP(Tabela2256789101112[[#This Row],[SKU]],Tabela24[#All],11,0)</f>
        <v>36.78528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>
        <v>150</v>
      </c>
      <c r="E196" s="2">
        <f>Tabela2256789101112[[#This Row],[PRODUZIDAS]]*VLOOKUP(Tabela2256789101112[[#This Row],[SKU]],Tabela24[#All],11,0)</f>
        <v>98.531999999999996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Tabela2256789101112[[#This Row],[PRODUZIDAS]]*VLOOKUP(Tabela2256789101112[[#This Row],[SKU]],Tabela24[#All],11,0)</f>
        <v>12.045916666666665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Tabela2256789101112[[#This Row],[PRODUZIDAS]]*VLOOKUP(Tabela2256789101112[[#This Row],[SKU]],Tabela24[#All],11,0)</f>
        <v>7.0858333333333325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Tabela2256789101112[[#This Row],[PRODUZIDAS]]*VLOOKUP(Tabela2256789101112[[#This Row],[SKU]],Tabela24[#All],11,0)</f>
        <v>1.4318181818181817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>
        <v>2</v>
      </c>
      <c r="E443" s="2">
        <f>Tabela2256789101112[[#This Row],[PRODUZIDAS]]*VLOOKUP(Tabela2256789101112[[#This Row],[SKU]],Tabela24[#All],11,0)</f>
        <v>0.83248000000000011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>
        <v>4</v>
      </c>
      <c r="E576" s="2">
        <f>Tabela2256789101112[[#This Row],[PRODUZIDAS]]*VLOOKUP(Tabela2256789101112[[#This Row],[SKU]],Tabela24[#All],11,0)</f>
        <v>2.8343333333333329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>
        <v>3</v>
      </c>
      <c r="E602" s="2">
        <f>Tabela2256789101112[[#This Row],[PRODUZIDAS]]*VLOOKUP(Tabela2256789101112[[#This Row],[SKU]],Tabela24[#All],11,0)</f>
        <v>2.3194285714285714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>
        <v>2</v>
      </c>
      <c r="E608" s="2">
        <f>Tabela2256789101112[[#This Row],[PRODUZIDAS]]*VLOOKUP(Tabela2256789101112[[#This Row],[SKU]],Tabela24[#All],11,0)</f>
        <v>1.5462857142857143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>
        <v>1</v>
      </c>
      <c r="E611" s="2">
        <f>Tabela2256789101112[[#This Row],[PRODUZIDAS]]*VLOOKUP(Tabela2256789101112[[#This Row],[SKU]],Tabela24[#All],11,0)</f>
        <v>0.77314285714285713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1042.2248542035691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83</v>
      </c>
      <c r="E10" s="2">
        <f>Tabela225678910111213[[#This Row],[PRODUZIDAS]]*VLOOKUP(Tabela225678910111213[[#This Row],[SKU]],Tabela24[#All],12,0)</f>
        <v>96.111594202898544</v>
      </c>
    </row>
    <row r="11" spans="2:9" x14ac:dyDescent="0.25">
      <c r="B11" s="3" t="s">
        <v>12</v>
      </c>
      <c r="C11" s="3" t="s">
        <v>13</v>
      </c>
      <c r="D11" s="1">
        <v>80.5</v>
      </c>
      <c r="E11" s="2">
        <f>Tabela225678910111213[[#This Row],[PRODUZIDAS]]*VLOOKUP(Tabela225678910111213[[#This Row],[SKU]],Tabela24[#All],12,0)</f>
        <v>93.216666666666654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40</v>
      </c>
      <c r="E17" s="2">
        <f>Tabela225678910111213[[#This Row],[PRODUZIDAS]]*VLOOKUP(Tabela225678910111213[[#This Row],[SKU]],Tabela24[#All],12,0)</f>
        <v>46.318840579710141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490</v>
      </c>
      <c r="E19" s="2">
        <f>Tabela225678910111213[[#This Row],[PRODUZIDAS]]*VLOOKUP(Tabela225678910111213[[#This Row],[SKU]],Tabela24[#All],12,0)</f>
        <v>567.40579710144925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182.5</v>
      </c>
      <c r="E22" s="2">
        <f>Tabela225678910111213[[#This Row],[PRODUZIDAS]]*VLOOKUP(Tabela225678910111213[[#This Row],[SKU]],Tabela24[#All],12,0)</f>
        <v>211.32971014492753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11</v>
      </c>
      <c r="E27" s="2">
        <f>Tabela225678910111213[[#This Row],[PRODUZIDAS]]*VLOOKUP(Tabela225678910111213[[#This Row],[SKU]],Tabela24[#All],12,0)</f>
        <v>12.03972602739726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Tabela225678910111213[[#This Row],[PRODUZIDAS]]*VLOOKUP(Tabela225678910111213[[#This Row],[SKU]],Tabela24[#All],12,0)</f>
        <v>10.952857142857141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Tabela225678910111213[[#This Row],[PRODUZIDAS]]*VLOOKUP(Tabela225678910111213[[#This Row],[SKU]],Tabela24[#All],12,0)</f>
        <v>2.6590909090909092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>
        <v>2</v>
      </c>
      <c r="E608" s="2">
        <f>Tabela225678910111213[[#This Row],[PRODUZIDAS]]*VLOOKUP(Tabela225678910111213[[#This Row],[SKU]],Tabela24[#All],12,0)</f>
        <v>2.1905714285714284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1519.8634559996287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32</v>
      </c>
      <c r="E10" s="2">
        <f>Tabela22567891011121314[[#This Row],[PRODUZIDAS]]*VLOOKUP(Tabela22567891011121314[[#This Row],[SKU]],Tabela24[#All],13,0)</f>
        <v>39.234782608695653</v>
      </c>
    </row>
    <row r="11" spans="2:9" x14ac:dyDescent="0.25">
      <c r="B11" s="3" t="s">
        <v>12</v>
      </c>
      <c r="C11" s="3" t="s">
        <v>13</v>
      </c>
      <c r="D11" s="1">
        <v>25</v>
      </c>
      <c r="E11" s="2">
        <f>Tabela22567891011121314[[#This Row],[PRODUZIDAS]]*VLOOKUP(Tabela22567891011121314[[#This Row],[SKU]],Tabela24[#All],13,0)</f>
        <v>30.65217391304348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2</v>
      </c>
      <c r="E13" s="2">
        <f>Tabela22567891011121314[[#This Row],[PRODUZIDAS]]*VLOOKUP(Tabela22567891011121314[[#This Row],[SKU]],Tabela24[#All],13,0)</f>
        <v>2.4521739130434783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628</v>
      </c>
      <c r="E19" s="2">
        <f>Tabela22567891011121314[[#This Row],[PRODUZIDAS]]*VLOOKUP(Tabela22567891011121314[[#This Row],[SKU]],Tabela24[#All],13,0)</f>
        <v>769.98260869565217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181</v>
      </c>
      <c r="E22" s="2">
        <f>Tabela22567891011121314[[#This Row],[PRODUZIDAS]]*VLOOKUP(Tabela22567891011121314[[#This Row],[SKU]],Tabela24[#All],13,0)</f>
        <v>221.92173913043479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14</v>
      </c>
      <c r="E30" s="2">
        <f>Tabela22567891011121314[[#This Row],[PRODUZIDAS]]*VLOOKUP(Tabela22567891011121314[[#This Row],[SKU]],Tabela24[#All],13,0)</f>
        <v>16.224657534246571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124</v>
      </c>
      <c r="E35" s="2">
        <f>Tabela22567891011121314[[#This Row],[PRODUZIDAS]]*VLOOKUP(Tabela22567891011121314[[#This Row],[SKU]],Tabela24[#All],13,0)</f>
        <v>143.70410958904108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Tabela22567891011121314[[#This Row],[PRODUZIDAS]]*VLOOKUP(Tabela22567891011121314[[#This Row],[SKU]],Tabela24[#All],13,0)</f>
        <v>10.435499999999998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82</v>
      </c>
      <c r="E194" s="2">
        <f>Tabela22567891011121314[[#This Row],[PRODUZIDAS]]*VLOOKUP(Tabela22567891011121314[[#This Row],[SKU]],Tabela24[#All],13,0)</f>
        <v>95.054399999999987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38</v>
      </c>
      <c r="E201" s="2">
        <f>Tabela22567891011121314[[#This Row],[PRODUZIDAS]]*VLOOKUP(Tabela22567891011121314[[#This Row],[SKU]],Tabela24[#All],13,0)</f>
        <v>44.049599999999991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7</v>
      </c>
      <c r="E212" s="2">
        <f>Tabela22567891011121314[[#This Row],[PRODUZIDAS]]*VLOOKUP(Tabela22567891011121314[[#This Row],[SKU]],Tabela24[#All],13,0)</f>
        <v>8.1164999999999985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Tabela22567891011121314[[#This Row],[PRODUZIDAS]]*VLOOKUP(Tabela22567891011121314[[#This Row],[SKU]],Tabela24[#All],13,0)</f>
        <v>1.2272727272727273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27</v>
      </c>
      <c r="E593" s="2">
        <f>Tabela22567891011121314[[#This Row],[PRODUZIDAS]]*VLOOKUP(Tabela22567891011121314[[#This Row],[SKU]],Tabela24[#All],13,0)</f>
        <v>31.312285714285714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>
        <v>100</v>
      </c>
      <c r="E907" s="2">
        <f>Tabela22567891011121314[[#This Row],[PRODUZIDAS]]*VLOOKUP(Tabela22567891011121314[[#This Row],[SKU]],Tabela24[#All],13,0)</f>
        <v>105.49565217391303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337.74743466658413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32</v>
      </c>
      <c r="E10" s="2">
        <f>Tabela2256789101112131415[[#This Row],[PRODUZIDAS]]*VLOOKUP(Tabela2256789101112131415[[#This Row],[SKU]],Tabela24[#All],14,0)</f>
        <v>8.7188405797101449</v>
      </c>
    </row>
    <row r="11" spans="2:9" x14ac:dyDescent="0.25">
      <c r="B11" s="3" t="s">
        <v>12</v>
      </c>
      <c r="C11" s="3" t="s">
        <v>13</v>
      </c>
      <c r="D11" s="1">
        <v>25</v>
      </c>
      <c r="E11" s="2">
        <f>Tabela2256789101112131415[[#This Row],[PRODUZIDAS]]*VLOOKUP(Tabela2256789101112131415[[#This Row],[SKU]],Tabela24[#All],14,0)</f>
        <v>6.8115942028985508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2</v>
      </c>
      <c r="E13" s="2">
        <f>Tabela2256789101112131415[[#This Row],[PRODUZIDAS]]*VLOOKUP(Tabela2256789101112131415[[#This Row],[SKU]],Tabela24[#All],14,0)</f>
        <v>0.54492753623188406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628</v>
      </c>
      <c r="E19" s="2">
        <f>Tabela2256789101112131415[[#This Row],[PRODUZIDAS]]*VLOOKUP(Tabela2256789101112131415[[#This Row],[SKU]],Tabela24[#All],14,0)</f>
        <v>171.10724637681159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181</v>
      </c>
      <c r="E22" s="2">
        <f>Tabela2256789101112131415[[#This Row],[PRODUZIDAS]]*VLOOKUP(Tabela2256789101112131415[[#This Row],[SKU]],Tabela24[#All],14,0)</f>
        <v>49.315942028985511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14</v>
      </c>
      <c r="E30" s="2">
        <f>Tabela2256789101112131415[[#This Row],[PRODUZIDAS]]*VLOOKUP(Tabela2256789101112131415[[#This Row],[SKU]],Tabela24[#All],14,0)</f>
        <v>3.6054794520547944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124</v>
      </c>
      <c r="E35" s="2">
        <f>Tabela2256789101112131415[[#This Row],[PRODUZIDAS]]*VLOOKUP(Tabela2256789101112131415[[#This Row],[SKU]],Tabela24[#All],14,0)</f>
        <v>31.934246575342467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Tabela2256789101112131415[[#This Row],[PRODUZIDAS]]*VLOOKUP(Tabela2256789101112131415[[#This Row],[SKU]],Tabela24[#All],14,0)</f>
        <v>2.319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82</v>
      </c>
      <c r="E194" s="2">
        <f>Tabela2256789101112131415[[#This Row],[PRODUZIDAS]]*VLOOKUP(Tabela2256789101112131415[[#This Row],[SKU]],Tabela24[#All],14,0)</f>
        <v>21.123200000000001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38</v>
      </c>
      <c r="E201" s="2">
        <f>Tabela2256789101112131415[[#This Row],[PRODUZIDAS]]*VLOOKUP(Tabela2256789101112131415[[#This Row],[SKU]],Tabela24[#All],14,0)</f>
        <v>9.7888000000000002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7</v>
      </c>
      <c r="E212" s="2">
        <f>Tabela2256789101112131415[[#This Row],[PRODUZIDAS]]*VLOOKUP(Tabela2256789101112131415[[#This Row],[SKU]],Tabela24[#All],14,0)</f>
        <v>1.8036666666666665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Tabela2256789101112131415[[#This Row],[PRODUZIDAS]]*VLOOKUP(Tabela2256789101112131415[[#This Row],[SKU]],Tabela24[#All],14,0)</f>
        <v>0.27272727272727271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27</v>
      </c>
      <c r="E593" s="2">
        <f>Tabela2256789101112131415[[#This Row],[PRODUZIDAS]]*VLOOKUP(Tabela2256789101112131415[[#This Row],[SKU]],Tabela24[#All],14,0)</f>
        <v>6.9582857142857151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>
        <v>100</v>
      </c>
      <c r="E907" s="2">
        <f>Tabela2256789101112131415[[#This Row],[PRODUZIDAS]]*VLOOKUP(Tabela2256789101112131415[[#This Row],[SKU]],Tabela24[#All],14,0)</f>
        <v>23.443478260869565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2025-06-27T17:33:40Z</dcterms:modified>
</cp:coreProperties>
</file>