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Fatec\Tecnólogo em Manutenção de Aeronaves - FATEC\1° Semestre\Projeto Integrador\"/>
    </mc:Choice>
  </mc:AlternateContent>
  <xr:revisionPtr revIDLastSave="0" documentId="13_ncr:1_{EF201E71-834C-4F1D-B5C4-5703780F1871}" xr6:coauthVersionLast="45" xr6:coauthVersionMax="45" xr10:uidLastSave="{00000000-0000-0000-0000-000000000000}"/>
  <bookViews>
    <workbookView xWindow="-120" yWindow="-120" windowWidth="20730" windowHeight="11160" firstSheet="4" activeTab="4" xr2:uid="{87C3B969-61C6-4D3A-90EE-6F11AE01C810}"/>
  </bookViews>
  <sheets>
    <sheet name="Apresentação" sheetId="8" r:id="rId1"/>
    <sheet name="Material" sheetId="9" r:id="rId2"/>
    <sheet name="Tensão no contato" sheetId="1" r:id="rId3"/>
    <sheet name="Torção no dente" sheetId="2" r:id="rId4"/>
    <sheet name="Tensão na haste" sheetId="3" r:id="rId5"/>
    <sheet name="Torção no cilindro da chave" sheetId="4" r:id="rId6"/>
    <sheet name="Margem de segurança" sheetId="5" r:id="rId7"/>
    <sheet name="Características finais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" i="3" l="1"/>
  <c r="P6" i="3" s="1"/>
  <c r="M7" i="4" l="1"/>
  <c r="M6" i="4"/>
  <c r="M18" i="3"/>
  <c r="M19" i="3"/>
  <c r="M9" i="4" l="1"/>
  <c r="M10" i="4" s="1"/>
  <c r="J9" i="1"/>
  <c r="M7" i="5" l="1"/>
  <c r="M20" i="3"/>
  <c r="M5" i="3"/>
  <c r="M21" i="3" s="1"/>
  <c r="K12" i="2"/>
  <c r="K11" i="2"/>
  <c r="J5" i="1"/>
  <c r="M5" i="5" l="1"/>
  <c r="M22" i="3"/>
  <c r="M6" i="5" l="1"/>
</calcChain>
</file>

<file path=xl/sharedStrings.xml><?xml version="1.0" encoding="utf-8"?>
<sst xmlns="http://schemas.openxmlformats.org/spreadsheetml/2006/main" count="72" uniqueCount="48">
  <si>
    <t>Cálculo da tensão na superfície de contato</t>
  </si>
  <si>
    <t xml:space="preserve"> F [N]</t>
  </si>
  <si>
    <t>T [Nm]</t>
  </si>
  <si>
    <t>b [m]</t>
  </si>
  <si>
    <t>A [m²]</t>
  </si>
  <si>
    <t>t [N/mm²]</t>
  </si>
  <si>
    <t>Grandezas</t>
  </si>
  <si>
    <t>Saída</t>
  </si>
  <si>
    <t>Entrada</t>
  </si>
  <si>
    <t>Legenda</t>
  </si>
  <si>
    <t>c1</t>
  </si>
  <si>
    <t>c2</t>
  </si>
  <si>
    <t>ϕ</t>
  </si>
  <si>
    <t>G [Gpa]</t>
  </si>
  <si>
    <t>a [mm]</t>
  </si>
  <si>
    <t>b [mm]</t>
  </si>
  <si>
    <t>L [mm]</t>
  </si>
  <si>
    <t>tmax [N/mm²]</t>
  </si>
  <si>
    <t>Tensão na haste (Flexão em seção circular)</t>
  </si>
  <si>
    <t xml:space="preserve"> F1 [N]</t>
  </si>
  <si>
    <t>T1 [Nm]</t>
  </si>
  <si>
    <t>T2 [Nm]</t>
  </si>
  <si>
    <t>b1 [m]</t>
  </si>
  <si>
    <t>b2 [m]</t>
  </si>
  <si>
    <t>1 = Referencia com o centro</t>
  </si>
  <si>
    <t>2 = Referencia com a haste</t>
  </si>
  <si>
    <t>I [m^4]</t>
  </si>
  <si>
    <t>w [m³]</t>
  </si>
  <si>
    <t>M [Nm]</t>
  </si>
  <si>
    <t>tA [N/mm²]</t>
  </si>
  <si>
    <t>c [mm]</t>
  </si>
  <si>
    <t>Torção no cilindro da Chave</t>
  </si>
  <si>
    <t>Cálculo de torção em barras de seção transversal não circular</t>
  </si>
  <si>
    <t>J [m^4]</t>
  </si>
  <si>
    <t>tmax [N/mm^2]</t>
  </si>
  <si>
    <t>Margem de segurança</t>
  </si>
  <si>
    <t>ts [N/mm²]</t>
  </si>
  <si>
    <t>Ms Cilindro</t>
  </si>
  <si>
    <t>Ms Haste</t>
  </si>
  <si>
    <t>Ms Dente</t>
  </si>
  <si>
    <t>Ferramenta e conjunto</t>
  </si>
  <si>
    <t>Propriedades LIGA DE AÇO AISI 6150</t>
  </si>
  <si>
    <t>Características finais da ferramenta</t>
  </si>
  <si>
    <t>.</t>
  </si>
  <si>
    <t>d2 [mm]</t>
  </si>
  <si>
    <t>d1 [mm]</t>
  </si>
  <si>
    <t>c2[mm]</t>
  </si>
  <si>
    <t>c1 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</si>
</sst>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38"/>
      <color rgb="FF262626"/>
      <name val="Georgia Pro Cond Black"/>
      <family val="1"/>
    </font>
    <font>
      <sz val="38"/>
      <color theme="1"/>
      <name val="Geogia pro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0" fontId="0" fillId="2" borderId="1" xfId="1" applyNumberFormat="1" applyFont="1" applyFill="1" applyBorder="1" applyAlignment="1">
      <alignment horizontal="center"/>
    </xf>
    <xf numFmtId="0" fontId="3" fillId="0" borderId="0" xfId="0" applyFont="1"/>
    <xf numFmtId="0" fontId="0" fillId="0" borderId="1" xfId="0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5" Type="http://schemas.openxmlformats.org/officeDocument/2006/relationships/image" Target="../media/image15.png"/><Relationship Id="rId4" Type="http://schemas.openxmlformats.org/officeDocument/2006/relationships/image" Target="../media/image1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9.png"/><Relationship Id="rId6" Type="http://schemas.openxmlformats.org/officeDocument/2006/relationships/image" Target="../media/image20.png"/><Relationship Id="rId5" Type="http://schemas.openxmlformats.org/officeDocument/2006/relationships/image" Target="../media/image19.png"/><Relationship Id="rId4" Type="http://schemas.openxmlformats.org/officeDocument/2006/relationships/image" Target="../media/image18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38100</xdr:rowOff>
    </xdr:from>
    <xdr:to>
      <xdr:col>5</xdr:col>
      <xdr:colOff>160346</xdr:colOff>
      <xdr:row>23</xdr:row>
      <xdr:rowOff>19050</xdr:rowOff>
    </xdr:to>
    <xdr:pic>
      <xdr:nvPicPr>
        <xdr:cNvPr id="2" name="Espaço Reservado para Conteúdo 7">
          <a:extLst>
            <a:ext uri="{FF2B5EF4-FFF2-40B4-BE49-F238E27FC236}">
              <a16:creationId xmlns:a16="http://schemas.microsoft.com/office/drawing/2014/main" id="{A44956C5-6460-4F60-8F33-D15FC0236783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"/>
          <a:ext cx="3208346" cy="3600450"/>
        </a:xfrm>
        <a:prstGeom prst="rect">
          <a:avLst/>
        </a:prstGeom>
      </xdr:spPr>
    </xdr:pic>
    <xdr:clientData/>
  </xdr:twoCellAnchor>
  <xdr:twoCellAnchor editAs="oneCell">
    <xdr:from>
      <xdr:col>14</xdr:col>
      <xdr:colOff>428287</xdr:colOff>
      <xdr:row>4</xdr:row>
      <xdr:rowOff>38100</xdr:rowOff>
    </xdr:from>
    <xdr:to>
      <xdr:col>18</xdr:col>
      <xdr:colOff>361725</xdr:colOff>
      <xdr:row>23</xdr:row>
      <xdr:rowOff>19052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9A8A397-B104-4C7F-8AEE-5FCB70BD4E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62687" y="800100"/>
          <a:ext cx="2371838" cy="3600452"/>
        </a:xfrm>
        <a:prstGeom prst="rect">
          <a:avLst/>
        </a:prstGeom>
      </xdr:spPr>
    </xdr:pic>
    <xdr:clientData/>
  </xdr:twoCellAnchor>
  <xdr:twoCellAnchor editAs="oneCell">
    <xdr:from>
      <xdr:col>10</xdr:col>
      <xdr:colOff>413077</xdr:colOff>
      <xdr:row>4</xdr:row>
      <xdr:rowOff>38100</xdr:rowOff>
    </xdr:from>
    <xdr:to>
      <xdr:col>14</xdr:col>
      <xdr:colOff>346515</xdr:colOff>
      <xdr:row>23</xdr:row>
      <xdr:rowOff>19050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A91E829-BC09-4EC5-AA44-640AFEB716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09077" y="800100"/>
          <a:ext cx="2371838" cy="3600450"/>
        </a:xfrm>
        <a:prstGeom prst="rect">
          <a:avLst/>
        </a:prstGeom>
      </xdr:spPr>
    </xdr:pic>
    <xdr:clientData/>
  </xdr:twoCellAnchor>
  <xdr:twoCellAnchor editAs="oneCell">
    <xdr:from>
      <xdr:col>5</xdr:col>
      <xdr:colOff>206539</xdr:colOff>
      <xdr:row>4</xdr:row>
      <xdr:rowOff>38101</xdr:rowOff>
    </xdr:from>
    <xdr:to>
      <xdr:col>10</xdr:col>
      <xdr:colOff>366885</xdr:colOff>
      <xdr:row>23</xdr:row>
      <xdr:rowOff>19051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6A2EBBC8-6799-4B32-A2B1-C0338E7EB2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254539" y="800101"/>
          <a:ext cx="3208346" cy="36004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13</xdr:col>
      <xdr:colOff>381000</xdr:colOff>
      <xdr:row>44</xdr:row>
      <xdr:rowOff>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567FCAA3-AC28-4F5C-8B85-BCCB81E1AF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00625"/>
          <a:ext cx="8305800" cy="3800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428625</xdr:colOff>
      <xdr:row>23</xdr:row>
      <xdr:rowOff>104775</xdr:rowOff>
    </xdr:from>
    <xdr:to>
      <xdr:col>20</xdr:col>
      <xdr:colOff>371475</xdr:colOff>
      <xdr:row>43</xdr:row>
      <xdr:rowOff>19050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A68A86F6-D4A8-413F-BE4F-A7E1586523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53425" y="4905375"/>
          <a:ext cx="4210050" cy="3724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9</xdr:col>
      <xdr:colOff>276225</xdr:colOff>
      <xdr:row>25</xdr:row>
      <xdr:rowOff>156541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1C54A45-20F7-445A-9E04-C60D33FF62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09600"/>
          <a:ext cx="5762625" cy="472854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2</xdr:row>
      <xdr:rowOff>57150</xdr:rowOff>
    </xdr:from>
    <xdr:to>
      <xdr:col>3</xdr:col>
      <xdr:colOff>44840</xdr:colOff>
      <xdr:row>16</xdr:row>
      <xdr:rowOff>187224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D17457A-8A66-4892-B03C-FBD605222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857250"/>
          <a:ext cx="1816490" cy="2797074"/>
        </a:xfrm>
        <a:prstGeom prst="rect">
          <a:avLst/>
        </a:prstGeom>
      </xdr:spPr>
    </xdr:pic>
    <xdr:clientData/>
  </xdr:twoCellAnchor>
  <xdr:twoCellAnchor editAs="oneCell">
    <xdr:from>
      <xdr:col>3</xdr:col>
      <xdr:colOff>200025</xdr:colOff>
      <xdr:row>3</xdr:row>
      <xdr:rowOff>9525</xdr:rowOff>
    </xdr:from>
    <xdr:to>
      <xdr:col>5</xdr:col>
      <xdr:colOff>304800</xdr:colOff>
      <xdr:row>5</xdr:row>
      <xdr:rowOff>47625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92F6D0D4-9078-4A47-A8E5-63B9D6B8D0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28825" y="1000125"/>
          <a:ext cx="1323975" cy="419100"/>
        </a:xfrm>
        <a:prstGeom prst="rect">
          <a:avLst/>
        </a:prstGeom>
      </xdr:spPr>
    </xdr:pic>
    <xdr:clientData/>
  </xdr:twoCellAnchor>
  <xdr:twoCellAnchor editAs="oneCell">
    <xdr:from>
      <xdr:col>3</xdr:col>
      <xdr:colOff>200025</xdr:colOff>
      <xdr:row>6</xdr:row>
      <xdr:rowOff>129829</xdr:rowOff>
    </xdr:from>
    <xdr:to>
      <xdr:col>4</xdr:col>
      <xdr:colOff>571500</xdr:colOff>
      <xdr:row>10</xdr:row>
      <xdr:rowOff>177454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DE81C1C5-CE3B-48C0-AD60-78A3F6C49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28825" y="1691929"/>
          <a:ext cx="981075" cy="809625"/>
        </a:xfrm>
        <a:prstGeom prst="rect">
          <a:avLst/>
        </a:prstGeom>
      </xdr:spPr>
    </xdr:pic>
    <xdr:clientData/>
  </xdr:twoCellAnchor>
  <xdr:twoCellAnchor>
    <xdr:from>
      <xdr:col>2</xdr:col>
      <xdr:colOff>590550</xdr:colOff>
      <xdr:row>10</xdr:row>
      <xdr:rowOff>167929</xdr:rowOff>
    </xdr:from>
    <xdr:to>
      <xdr:col>6</xdr:col>
      <xdr:colOff>457408</xdr:colOff>
      <xdr:row>18</xdr:row>
      <xdr:rowOff>121257</xdr:rowOff>
    </xdr:to>
    <xdr:sp macro="" textlink="">
      <xdr:nvSpPr>
        <xdr:cNvPr id="6" name="CaixaDeTexto 7">
          <a:extLst>
            <a:ext uri="{FF2B5EF4-FFF2-40B4-BE49-F238E27FC236}">
              <a16:creationId xmlns:a16="http://schemas.microsoft.com/office/drawing/2014/main" id="{E3870EFA-F956-4EF8-A64D-C50135084A5F}"/>
            </a:ext>
          </a:extLst>
        </xdr:cNvPr>
        <xdr:cNvSpPr txBox="1"/>
      </xdr:nvSpPr>
      <xdr:spPr>
        <a:xfrm>
          <a:off x="1809750" y="2492029"/>
          <a:ext cx="2305258" cy="1477328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T</a:t>
          </a:r>
          <a:r>
            <a:rPr lang="pt-BR">
              <a:latin typeface="Arial" panose="020B0604020202020204" pitchFamily="34" charset="0"/>
              <a:cs typeface="Arial" panose="020B0604020202020204" pitchFamily="34" charset="0"/>
            </a:rPr>
            <a:t> = Torque [Nm]</a:t>
          </a:r>
        </a:p>
        <a:p>
          <a:r>
            <a:rPr lang="pt-BR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t</a:t>
          </a:r>
          <a:r>
            <a:rPr lang="pt-BR">
              <a:latin typeface="Arial" panose="020B0604020202020204" pitchFamily="34" charset="0"/>
              <a:cs typeface="Arial" panose="020B0604020202020204" pitchFamily="34" charset="0"/>
            </a:rPr>
            <a:t> = Tensão [N/mm²]</a:t>
          </a:r>
        </a:p>
        <a:p>
          <a:r>
            <a:rPr lang="pt-BR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F</a:t>
          </a:r>
          <a:r>
            <a:rPr lang="pt-BR">
              <a:latin typeface="Arial" panose="020B0604020202020204" pitchFamily="34" charset="0"/>
              <a:cs typeface="Arial" panose="020B0604020202020204" pitchFamily="34" charset="0"/>
            </a:rPr>
            <a:t> = Força [N]</a:t>
          </a:r>
        </a:p>
        <a:p>
          <a:r>
            <a:rPr lang="pt-BR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A</a:t>
          </a:r>
          <a:r>
            <a:rPr lang="pt-BR">
              <a:latin typeface="Arial" panose="020B0604020202020204" pitchFamily="34" charset="0"/>
              <a:cs typeface="Arial" panose="020B0604020202020204" pitchFamily="34" charset="0"/>
            </a:rPr>
            <a:t> = Área [m²]</a:t>
          </a:r>
        </a:p>
        <a:p>
          <a:r>
            <a:rPr lang="pt-BR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b</a:t>
          </a:r>
          <a:r>
            <a:rPr lang="pt-BR">
              <a:latin typeface="Arial" panose="020B0604020202020204" pitchFamily="34" charset="0"/>
              <a:cs typeface="Arial" panose="020B0604020202020204" pitchFamily="34" charset="0"/>
            </a:rPr>
            <a:t> = Braço [m]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171450</xdr:rowOff>
    </xdr:from>
    <xdr:to>
      <xdr:col>5</xdr:col>
      <xdr:colOff>202773</xdr:colOff>
      <xdr:row>9</xdr:row>
      <xdr:rowOff>173677</xdr:rowOff>
    </xdr:to>
    <xdr:pic>
      <xdr:nvPicPr>
        <xdr:cNvPr id="2" name="Espaço Reservado para Conteúdo 3">
          <a:extLst>
            <a:ext uri="{FF2B5EF4-FFF2-40B4-BE49-F238E27FC236}">
              <a16:creationId xmlns:a16="http://schemas.microsoft.com/office/drawing/2014/main" id="{3C0894A2-C747-4E02-AA19-462D0111DB57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81050"/>
          <a:ext cx="3250773" cy="152622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146359</xdr:rowOff>
    </xdr:from>
    <xdr:to>
      <xdr:col>5</xdr:col>
      <xdr:colOff>202773</xdr:colOff>
      <xdr:row>20</xdr:row>
      <xdr:rowOff>161925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271B4254-8595-4516-B5D3-D6297A6A2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470459"/>
          <a:ext cx="3250773" cy="1920566"/>
        </a:xfrm>
        <a:prstGeom prst="rect">
          <a:avLst/>
        </a:prstGeom>
      </xdr:spPr>
    </xdr:pic>
    <xdr:clientData/>
  </xdr:twoCellAnchor>
  <xdr:twoCellAnchor editAs="oneCell">
    <xdr:from>
      <xdr:col>5</xdr:col>
      <xdr:colOff>362573</xdr:colOff>
      <xdr:row>7</xdr:row>
      <xdr:rowOff>86998</xdr:rowOff>
    </xdr:from>
    <xdr:to>
      <xdr:col>8</xdr:col>
      <xdr:colOff>126426</xdr:colOff>
      <xdr:row>10</xdr:row>
      <xdr:rowOff>111552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921BCE3-1BD2-4D1B-BE1C-FED976B8F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10573" y="1839598"/>
          <a:ext cx="1592653" cy="596054"/>
        </a:xfrm>
        <a:prstGeom prst="rect">
          <a:avLst/>
        </a:prstGeom>
      </xdr:spPr>
    </xdr:pic>
    <xdr:clientData/>
  </xdr:twoCellAnchor>
  <xdr:twoCellAnchor editAs="oneCell">
    <xdr:from>
      <xdr:col>5</xdr:col>
      <xdr:colOff>362573</xdr:colOff>
      <xdr:row>1</xdr:row>
      <xdr:rowOff>171450</xdr:rowOff>
    </xdr:from>
    <xdr:to>
      <xdr:col>8</xdr:col>
      <xdr:colOff>126428</xdr:colOff>
      <xdr:row>3</xdr:row>
      <xdr:rowOff>118280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EA3C30CF-B38C-4EBF-BA2E-7DB47FB08D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10573" y="781050"/>
          <a:ext cx="1592655" cy="327830"/>
        </a:xfrm>
        <a:prstGeom prst="rect">
          <a:avLst/>
        </a:prstGeom>
      </xdr:spPr>
    </xdr:pic>
    <xdr:clientData/>
  </xdr:twoCellAnchor>
  <xdr:twoCellAnchor editAs="oneCell">
    <xdr:from>
      <xdr:col>5</xdr:col>
      <xdr:colOff>362573</xdr:colOff>
      <xdr:row>4</xdr:row>
      <xdr:rowOff>126861</xdr:rowOff>
    </xdr:from>
    <xdr:to>
      <xdr:col>8</xdr:col>
      <xdr:colOff>126428</xdr:colOff>
      <xdr:row>6</xdr:row>
      <xdr:rowOff>73691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799378D8-78D2-424C-950D-5D55750B83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10573" y="1307961"/>
          <a:ext cx="1592655" cy="327830"/>
        </a:xfrm>
        <a:prstGeom prst="rect">
          <a:avLst/>
        </a:prstGeom>
      </xdr:spPr>
    </xdr:pic>
    <xdr:clientData/>
  </xdr:twoCellAnchor>
  <xdr:twoCellAnchor>
    <xdr:from>
      <xdr:col>5</xdr:col>
      <xdr:colOff>180975</xdr:colOff>
      <xdr:row>12</xdr:row>
      <xdr:rowOff>38100</xdr:rowOff>
    </xdr:from>
    <xdr:to>
      <xdr:col>12</xdr:col>
      <xdr:colOff>390525</xdr:colOff>
      <xdr:row>21</xdr:row>
      <xdr:rowOff>45803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ixaDeTexto 9">
              <a:extLst>
                <a:ext uri="{FF2B5EF4-FFF2-40B4-BE49-F238E27FC236}">
                  <a16:creationId xmlns:a16="http://schemas.microsoft.com/office/drawing/2014/main" id="{8ADBA86E-6B4D-45E5-A631-207F875384B7}"/>
                </a:ext>
              </a:extLst>
            </xdr:cNvPr>
            <xdr:cNvSpPr txBox="1"/>
          </xdr:nvSpPr>
          <xdr:spPr>
            <a:xfrm>
              <a:off x="3228975" y="2743200"/>
              <a:ext cx="4791075" cy="1722203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T</a:t>
              </a:r>
              <a:r>
                <a:rPr lang="pt-BR">
                  <a:latin typeface="Arial" panose="020B0604020202020204" pitchFamily="34" charset="0"/>
                  <a:cs typeface="Arial" panose="020B0604020202020204" pitchFamily="34" charset="0"/>
                </a:rPr>
                <a:t> = Torque [Nm]</a:t>
              </a:r>
            </a:p>
            <a:p>
              <a:r>
                <a:rPr lang="pt-BR"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tmax</a:t>
              </a:r>
              <a:r>
                <a:rPr lang="pt-BR">
                  <a:latin typeface="Arial" panose="020B0604020202020204" pitchFamily="34" charset="0"/>
                  <a:cs typeface="Arial" panose="020B0604020202020204" pitchFamily="34" charset="0"/>
                </a:rPr>
                <a:t> = Tensão máxima de cisalhamento [N/mm²]</a:t>
              </a:r>
            </a:p>
            <a:p>
              <a:r>
                <a:rPr lang="pt-BR"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G = Módulo de elasticidade transversal [Pa]</a:t>
              </a:r>
            </a:p>
            <a:p>
              <a:pPr algn="just"/>
              <a14:m>
                <m:oMath xmlns:m="http://schemas.openxmlformats.org/officeDocument/2006/math">
                  <m:r>
                    <a:rPr lang="pt-BR" i="1">
                      <a:latin typeface="Cambria Math" panose="02040503050406030204" pitchFamily="18" charset="0"/>
                    </a:rPr>
                    <m:t>𝜙</m:t>
                  </m:r>
                </m:oMath>
              </a14:m>
              <a:r>
                <a:rPr lang="pt-BR"/>
                <a:t> = </a:t>
              </a:r>
              <a:r>
                <a:rPr lang="pt-BR">
                  <a:latin typeface="Cambria Math" panose="02040503050406030204" pitchFamily="18" charset="0"/>
                  <a:ea typeface="Cambria Math" panose="02040503050406030204" pitchFamily="18" charset="0"/>
                </a:rPr>
                <a:t>Ângulo de torção</a:t>
              </a:r>
              <a:endParaRPr lang="pt-BR"/>
            </a:p>
            <a:p>
              <a:endParaRPr lang="pt-BR">
                <a:latin typeface="Cambria Math" panose="02040503050406030204" pitchFamily="18" charset="0"/>
                <a:ea typeface="Cambria Math" panose="02040503050406030204" pitchFamily="18" charset="0"/>
                <a:cs typeface="Arial" panose="020B0604020202020204" pitchFamily="34" charset="0"/>
              </a:endParaRPr>
            </a:p>
          </xdr:txBody>
        </xdr:sp>
      </mc:Choice>
      <mc:Fallback xmlns="">
        <xdr:sp macro="" textlink="">
          <xdr:nvSpPr>
            <xdr:cNvPr id="8" name="CaixaDeTexto 9">
              <a:extLst>
                <a:ext uri="{FF2B5EF4-FFF2-40B4-BE49-F238E27FC236}">
                  <a16:creationId xmlns:a16="http://schemas.microsoft.com/office/drawing/2014/main" id="{8ADBA86E-6B4D-45E5-A631-207F875384B7}"/>
                </a:ext>
              </a:extLst>
            </xdr:cNvPr>
            <xdr:cNvSpPr txBox="1"/>
          </xdr:nvSpPr>
          <xdr:spPr>
            <a:xfrm>
              <a:off x="3228975" y="2743200"/>
              <a:ext cx="4791075" cy="1722203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T</a:t>
              </a:r>
              <a:r>
                <a:rPr lang="pt-BR">
                  <a:latin typeface="Arial" panose="020B0604020202020204" pitchFamily="34" charset="0"/>
                  <a:cs typeface="Arial" panose="020B0604020202020204" pitchFamily="34" charset="0"/>
                </a:rPr>
                <a:t> = Torque [Nm]</a:t>
              </a:r>
            </a:p>
            <a:p>
              <a:r>
                <a:rPr lang="pt-BR"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tmax</a:t>
              </a:r>
              <a:r>
                <a:rPr lang="pt-BR">
                  <a:latin typeface="Arial" panose="020B0604020202020204" pitchFamily="34" charset="0"/>
                  <a:cs typeface="Arial" panose="020B0604020202020204" pitchFamily="34" charset="0"/>
                </a:rPr>
                <a:t> = Tensão máxima de cisalhamento [N/mm²]</a:t>
              </a:r>
            </a:p>
            <a:p>
              <a:r>
                <a:rPr lang="pt-BR">
                  <a:latin typeface="Cambria Math" panose="02040503050406030204" pitchFamily="18" charset="0"/>
                  <a:ea typeface="Cambria Math" panose="02040503050406030204" pitchFamily="18" charset="0"/>
                  <a:cs typeface="Arial" panose="020B0604020202020204" pitchFamily="34" charset="0"/>
                </a:rPr>
                <a:t>G = Módulo de elasticidade transversal [Pa]</a:t>
              </a:r>
            </a:p>
            <a:p>
              <a:pPr algn="just"/>
              <a:r>
                <a:rPr lang="pt-BR" i="0">
                  <a:latin typeface="Cambria Math" panose="02040503050406030204" pitchFamily="18" charset="0"/>
                </a:rPr>
                <a:t>𝜙</a:t>
              </a:r>
              <a:r>
                <a:rPr lang="pt-BR"/>
                <a:t> = </a:t>
              </a:r>
              <a:r>
                <a:rPr lang="pt-BR">
                  <a:latin typeface="Cambria Math" panose="02040503050406030204" pitchFamily="18" charset="0"/>
                  <a:ea typeface="Cambria Math" panose="02040503050406030204" pitchFamily="18" charset="0"/>
                </a:rPr>
                <a:t>Ângulo de torção</a:t>
              </a:r>
              <a:endParaRPr lang="pt-BR"/>
            </a:p>
            <a:p>
              <a:endParaRPr lang="pt-BR">
                <a:latin typeface="Cambria Math" panose="02040503050406030204" pitchFamily="18" charset="0"/>
                <a:ea typeface="Cambria Math" panose="02040503050406030204" pitchFamily="18" charset="0"/>
                <a:cs typeface="Arial" panose="020B0604020202020204" pitchFamily="34" charset="0"/>
              </a:endParaRP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485775</xdr:colOff>
      <xdr:row>2</xdr:row>
      <xdr:rowOff>19050</xdr:rowOff>
    </xdr:from>
    <xdr:to>
      <xdr:col>9</xdr:col>
      <xdr:colOff>590550</xdr:colOff>
      <xdr:row>4</xdr:row>
      <xdr:rowOff>57150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B44B4DC-967D-4770-BD4F-4F766BCB6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52975" y="819150"/>
          <a:ext cx="1323975" cy="4191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2</xdr:col>
      <xdr:colOff>336420</xdr:colOff>
      <xdr:row>21</xdr:row>
      <xdr:rowOff>115623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C342AD39-8CF3-47A3-9ABA-04D6BA3B0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086100"/>
          <a:ext cx="1555620" cy="1449123"/>
        </a:xfrm>
        <a:prstGeom prst="rect">
          <a:avLst/>
        </a:prstGeom>
      </xdr:spPr>
    </xdr:pic>
    <xdr:clientData/>
  </xdr:twoCellAnchor>
  <xdr:twoCellAnchor editAs="oneCell">
    <xdr:from>
      <xdr:col>2</xdr:col>
      <xdr:colOff>397564</xdr:colOff>
      <xdr:row>14</xdr:row>
      <xdr:rowOff>0</xdr:rowOff>
    </xdr:from>
    <xdr:to>
      <xdr:col>3</xdr:col>
      <xdr:colOff>485775</xdr:colOff>
      <xdr:row>16</xdr:row>
      <xdr:rowOff>92515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C3851D82-540E-4DCA-9850-B85F05BF83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6764" y="3086100"/>
          <a:ext cx="697811" cy="473515"/>
        </a:xfrm>
        <a:prstGeom prst="rect">
          <a:avLst/>
        </a:prstGeom>
      </xdr:spPr>
    </xdr:pic>
    <xdr:clientData/>
  </xdr:twoCellAnchor>
  <xdr:twoCellAnchor editAs="oneCell">
    <xdr:from>
      <xdr:col>2</xdr:col>
      <xdr:colOff>397564</xdr:colOff>
      <xdr:row>18</xdr:row>
      <xdr:rowOff>50316</xdr:rowOff>
    </xdr:from>
    <xdr:to>
      <xdr:col>3</xdr:col>
      <xdr:colOff>485775</xdr:colOff>
      <xdr:row>20</xdr:row>
      <xdr:rowOff>142831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991FA3E1-8BB1-4863-B9CF-54A0FB6AA9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16764" y="3898416"/>
          <a:ext cx="697811" cy="473515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14</xdr:row>
      <xdr:rowOff>1</xdr:rowOff>
    </xdr:from>
    <xdr:to>
      <xdr:col>10</xdr:col>
      <xdr:colOff>85725</xdr:colOff>
      <xdr:row>23</xdr:row>
      <xdr:rowOff>53806</xdr:rowOff>
    </xdr:to>
    <xdr:sp macro="" textlink="">
      <xdr:nvSpPr>
        <xdr:cNvPr id="8" name="CaixaDeTexto 16">
          <a:extLst>
            <a:ext uri="{FF2B5EF4-FFF2-40B4-BE49-F238E27FC236}">
              <a16:creationId xmlns:a16="http://schemas.microsoft.com/office/drawing/2014/main" id="{7134F37A-1A5A-4C70-BD5D-7F90054397BD}"/>
            </a:ext>
          </a:extLst>
        </xdr:cNvPr>
        <xdr:cNvSpPr txBox="1"/>
      </xdr:nvSpPr>
      <xdr:spPr>
        <a:xfrm>
          <a:off x="2438400" y="3086101"/>
          <a:ext cx="3743325" cy="17683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400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M</a:t>
          </a:r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 = Momento [Nm]</a:t>
          </a:r>
        </a:p>
        <a:p>
          <a:r>
            <a:rPr lang="pt-BR" sz="1400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tA</a:t>
          </a:r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 = Tensão no ponto A [N/mm²]</a:t>
          </a:r>
        </a:p>
        <a:p>
          <a:r>
            <a:rPr lang="pt-BR" sz="1400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I</a:t>
          </a:r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 = Momento de inércia [m^4]</a:t>
          </a:r>
        </a:p>
        <a:p>
          <a:r>
            <a:rPr lang="pt-BR" sz="1400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w = </a:t>
          </a:r>
          <a:r>
            <a:rPr lang="pt-BR" sz="1400"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Módulo resistente [m³]</a:t>
          </a:r>
        </a:p>
        <a:p>
          <a:r>
            <a:rPr lang="pt-BR" sz="1400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C = </a:t>
          </a:r>
          <a:r>
            <a:rPr lang="pt-BR" sz="1400"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Distância ponto A para linha neutra [mm]</a:t>
          </a:r>
        </a:p>
        <a:p>
          <a:r>
            <a:rPr lang="pt-BR" sz="1400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d2 = </a:t>
          </a:r>
          <a:r>
            <a:rPr lang="pt-BR" sz="1400"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Diâmetro maior [m]</a:t>
          </a:r>
        </a:p>
        <a:p>
          <a:r>
            <a:rPr lang="pt-BR" sz="1400"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d1 = Diâmetro menor [m]</a:t>
          </a:r>
        </a:p>
        <a:p>
          <a:endParaRPr lang="pt-BR" sz="1400">
            <a:latin typeface="Arial" panose="020B0604020202020204" pitchFamily="34" charset="0"/>
            <a:ea typeface="Cambria Math" panose="02040503050406030204" pitchFamily="18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0</xdr:colOff>
      <xdr:row>22</xdr:row>
      <xdr:rowOff>0</xdr:rowOff>
    </xdr:from>
    <xdr:to>
      <xdr:col>9</xdr:col>
      <xdr:colOff>364436</xdr:colOff>
      <xdr:row>25</xdr:row>
      <xdr:rowOff>140233</xdr:rowOff>
    </xdr:to>
    <xdr:sp macro="" textlink="">
      <xdr:nvSpPr>
        <xdr:cNvPr id="9" name="CaixaDeTexto 17">
          <a:extLst>
            <a:ext uri="{FF2B5EF4-FFF2-40B4-BE49-F238E27FC236}">
              <a16:creationId xmlns:a16="http://schemas.microsoft.com/office/drawing/2014/main" id="{8E01D7CC-A5B6-4646-A009-65066819F26F}"/>
            </a:ext>
          </a:extLst>
        </xdr:cNvPr>
        <xdr:cNvSpPr txBox="1"/>
      </xdr:nvSpPr>
      <xdr:spPr>
        <a:xfrm>
          <a:off x="2438400" y="4610100"/>
          <a:ext cx="3412436" cy="711733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***O Módulo de resistência à Flexão w é a característica geométrica da seção de uma viga que se opõe à flexão.</a:t>
          </a:r>
        </a:p>
      </xdr:txBody>
    </xdr:sp>
    <xdr:clientData/>
  </xdr:twoCellAnchor>
  <xdr:twoCellAnchor editAs="oneCell">
    <xdr:from>
      <xdr:col>0</xdr:col>
      <xdr:colOff>0</xdr:colOff>
      <xdr:row>1</xdr:row>
      <xdr:rowOff>85725</xdr:rowOff>
    </xdr:from>
    <xdr:to>
      <xdr:col>6</xdr:col>
      <xdr:colOff>419100</xdr:colOff>
      <xdr:row>12</xdr:row>
      <xdr:rowOff>104775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81DDD339-BCCD-4C78-B78C-4A5C99B3ED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5325"/>
          <a:ext cx="4076700" cy="2114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38101</xdr:colOff>
      <xdr:row>21</xdr:row>
      <xdr:rowOff>180976</xdr:rowOff>
    </xdr:from>
    <xdr:to>
      <xdr:col>3</xdr:col>
      <xdr:colOff>533401</xdr:colOff>
      <xdr:row>27</xdr:row>
      <xdr:rowOff>92004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82AA97E0-3518-49C3-92FD-613CEB50EC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1" y="4600576"/>
          <a:ext cx="2324100" cy="10540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9525</xdr:rowOff>
    </xdr:from>
    <xdr:to>
      <xdr:col>5</xdr:col>
      <xdr:colOff>2071</xdr:colOff>
      <xdr:row>9</xdr:row>
      <xdr:rowOff>47625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473D7123-6E25-4E81-8147-B3572C580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9625"/>
          <a:ext cx="3050071" cy="1371600"/>
        </a:xfrm>
        <a:prstGeom prst="rect">
          <a:avLst/>
        </a:prstGeom>
      </xdr:spPr>
    </xdr:pic>
    <xdr:clientData/>
  </xdr:twoCellAnchor>
  <xdr:twoCellAnchor>
    <xdr:from>
      <xdr:col>4</xdr:col>
      <xdr:colOff>600075</xdr:colOff>
      <xdr:row>10</xdr:row>
      <xdr:rowOff>95250</xdr:rowOff>
    </xdr:from>
    <xdr:to>
      <xdr:col>12</xdr:col>
      <xdr:colOff>228187</xdr:colOff>
      <xdr:row>17</xdr:row>
      <xdr:rowOff>109042</xdr:rowOff>
    </xdr:to>
    <xdr:sp macro="" textlink="">
      <xdr:nvSpPr>
        <xdr:cNvPr id="10" name="CaixaDeTexto 7">
          <a:extLst>
            <a:ext uri="{FF2B5EF4-FFF2-40B4-BE49-F238E27FC236}">
              <a16:creationId xmlns:a16="http://schemas.microsoft.com/office/drawing/2014/main" id="{A2CC5EA2-FBB0-4B23-B1D3-61218D3BC938}"/>
            </a:ext>
          </a:extLst>
        </xdr:cNvPr>
        <xdr:cNvSpPr txBox="1"/>
      </xdr:nvSpPr>
      <xdr:spPr>
        <a:xfrm>
          <a:off x="3038475" y="2419350"/>
          <a:ext cx="4933537" cy="134729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400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T</a:t>
          </a:r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 = Torque [Nm]</a:t>
          </a:r>
        </a:p>
        <a:p>
          <a:r>
            <a:rPr lang="pt-BR" sz="1400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tmax</a:t>
          </a:r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 = Tensão máxima de torção [N/mm²]</a:t>
          </a:r>
        </a:p>
        <a:p>
          <a:r>
            <a:rPr lang="pt-BR" sz="1400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J</a:t>
          </a:r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 = Momento de inércia polar [m^4]</a:t>
          </a:r>
        </a:p>
        <a:p>
          <a:r>
            <a:rPr lang="pt-BR" sz="1400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C1 = </a:t>
          </a:r>
          <a:r>
            <a:rPr lang="pt-BR" sz="1400"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Raio do cilindro menor [mm]</a:t>
          </a:r>
        </a:p>
        <a:p>
          <a:r>
            <a:rPr lang="pt-BR" sz="1400"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C2 = Raio do cilindro maior [mm]</a:t>
          </a:r>
        </a:p>
        <a:p>
          <a:endParaRPr lang="pt-BR" sz="1400">
            <a:latin typeface="Arial" panose="020B0604020202020204" pitchFamily="34" charset="0"/>
            <a:ea typeface="Cambria Math" panose="02040503050406030204" pitchFamily="18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5</xdr:col>
      <xdr:colOff>209551</xdr:colOff>
      <xdr:row>1</xdr:row>
      <xdr:rowOff>152400</xdr:rowOff>
    </xdr:from>
    <xdr:to>
      <xdr:col>9</xdr:col>
      <xdr:colOff>76201</xdr:colOff>
      <xdr:row>10</xdr:row>
      <xdr:rowOff>3057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554DE173-256D-4DC2-BA47-C589193C91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57551" y="762000"/>
          <a:ext cx="2305050" cy="15651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47625</xdr:rowOff>
    </xdr:from>
    <xdr:to>
      <xdr:col>4</xdr:col>
      <xdr:colOff>600075</xdr:colOff>
      <xdr:row>15</xdr:row>
      <xdr:rowOff>140406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8152CC91-5E67-4409-B970-958DD90779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71725"/>
          <a:ext cx="3038475" cy="10452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40172</xdr:colOff>
      <xdr:row>2</xdr:row>
      <xdr:rowOff>0</xdr:rowOff>
    </xdr:from>
    <xdr:to>
      <xdr:col>10</xdr:col>
      <xdr:colOff>287822</xdr:colOff>
      <xdr:row>6</xdr:row>
      <xdr:rowOff>123825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FA5E1EA2-81F7-40E3-9C31-B703BBD8D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07372" y="800100"/>
          <a:ext cx="2076450" cy="8858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6</xdr:col>
      <xdr:colOff>254277</xdr:colOff>
      <xdr:row>14</xdr:row>
      <xdr:rowOff>37743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574E2149-B6B8-4AD2-87F5-AAB3624EA1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00100"/>
          <a:ext cx="3911877" cy="2323743"/>
        </a:xfrm>
        <a:prstGeom prst="rect">
          <a:avLst/>
        </a:prstGeom>
      </xdr:spPr>
    </xdr:pic>
    <xdr:clientData/>
  </xdr:twoCellAnchor>
  <xdr:twoCellAnchor>
    <xdr:from>
      <xdr:col>7</xdr:col>
      <xdr:colOff>0</xdr:colOff>
      <xdr:row>9</xdr:row>
      <xdr:rowOff>0</xdr:rowOff>
    </xdr:from>
    <xdr:to>
      <xdr:col>12</xdr:col>
      <xdr:colOff>523875</xdr:colOff>
      <xdr:row>12</xdr:row>
      <xdr:rowOff>180975</xdr:rowOff>
    </xdr:to>
    <xdr:sp macro="" textlink="">
      <xdr:nvSpPr>
        <xdr:cNvPr id="7" name="CaixaDeTexto 9">
          <a:extLst>
            <a:ext uri="{FF2B5EF4-FFF2-40B4-BE49-F238E27FC236}">
              <a16:creationId xmlns:a16="http://schemas.microsoft.com/office/drawing/2014/main" id="{22630054-9DE0-418B-9B49-278DA9AA2DD9}"/>
            </a:ext>
          </a:extLst>
        </xdr:cNvPr>
        <xdr:cNvSpPr txBox="1"/>
      </xdr:nvSpPr>
      <xdr:spPr>
        <a:xfrm>
          <a:off x="4267200" y="2133600"/>
          <a:ext cx="3981450" cy="752475"/>
        </a:xfrm>
        <a:prstGeom prst="rect">
          <a:avLst/>
        </a:prstGeom>
        <a:noFill/>
      </xdr:spPr>
      <xdr:txBody>
        <a:bodyPr wrap="square" rtlCol="0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1400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Ms = </a:t>
          </a:r>
          <a:r>
            <a:rPr lang="pt-BR" sz="1400">
              <a:latin typeface="Arial" panose="020B0604020202020204" pitchFamily="34" charset="0"/>
              <a:ea typeface="Cambria Math" panose="02040503050406030204" pitchFamily="18" charset="0"/>
              <a:cs typeface="Arial" panose="020B0604020202020204" pitchFamily="34" charset="0"/>
            </a:rPr>
            <a:t>Margem de segurança</a:t>
          </a:r>
        </a:p>
        <a:p>
          <a:r>
            <a:rPr lang="pt-BR" sz="1400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t</a:t>
          </a:r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 = Tensão da peça[N/mm²]</a:t>
          </a:r>
        </a:p>
        <a:p>
          <a:r>
            <a:rPr lang="pt-BR" sz="1400">
              <a:latin typeface="Cambria Math" panose="02040503050406030204" pitchFamily="18" charset="0"/>
              <a:ea typeface="Cambria Math" panose="02040503050406030204" pitchFamily="18" charset="0"/>
              <a:cs typeface="Arial" panose="020B0604020202020204" pitchFamily="34" charset="0"/>
            </a:rPr>
            <a:t>ts</a:t>
          </a:r>
          <a:r>
            <a:rPr lang="pt-BR" sz="1400">
              <a:latin typeface="Arial" panose="020B0604020202020204" pitchFamily="34" charset="0"/>
              <a:cs typeface="Arial" panose="020B0604020202020204" pitchFamily="34" charset="0"/>
            </a:rPr>
            <a:t> = Tensão de escoamento do material[N/mm²]</a:t>
          </a:r>
        </a:p>
        <a:p>
          <a:endParaRPr lang="pt-BR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67811</xdr:rowOff>
    </xdr:from>
    <xdr:to>
      <xdr:col>10</xdr:col>
      <xdr:colOff>266700</xdr:colOff>
      <xdr:row>19</xdr:row>
      <xdr:rowOff>114300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8678998-F0B6-43A4-9823-F7F74FF1A1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7886"/>
          <a:ext cx="6362700" cy="34754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271A9-6781-4632-BA6B-32656BDD1204}">
  <dimension ref="A2:V45"/>
  <sheetViews>
    <sheetView topLeftCell="A24" workbookViewId="0">
      <selection activeCell="V44" sqref="V44"/>
    </sheetView>
  </sheetViews>
  <sheetFormatPr defaultRowHeight="15"/>
  <sheetData>
    <row r="2" spans="1:1" ht="48">
      <c r="A2" s="1" t="s">
        <v>40</v>
      </c>
    </row>
    <row r="44" spans="1:22">
      <c r="V44" t="s">
        <v>43</v>
      </c>
    </row>
    <row r="45" spans="1:22">
      <c r="A45" t="s">
        <v>43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15C56-5F15-4E57-8B34-072E87FCB4A5}">
  <dimension ref="A1"/>
  <sheetViews>
    <sheetView topLeftCell="A2" workbookViewId="0">
      <selection activeCell="C2" sqref="C2"/>
    </sheetView>
  </sheetViews>
  <sheetFormatPr defaultRowHeight="15"/>
  <sheetData>
    <row r="1" spans="1:1" ht="48">
      <c r="A1" s="1" t="s">
        <v>41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B8EF4-9939-4A02-B89F-B507A25A286B}">
  <dimension ref="B2:J13"/>
  <sheetViews>
    <sheetView workbookViewId="0">
      <selection activeCell="J9" sqref="J9"/>
    </sheetView>
  </sheetViews>
  <sheetFormatPr defaultRowHeight="15"/>
  <cols>
    <col min="9" max="10" width="10" bestFit="1" customWidth="1"/>
  </cols>
  <sheetData>
    <row r="2" spans="2:10" ht="48">
      <c r="B2" s="1" t="s">
        <v>0</v>
      </c>
    </row>
    <row r="4" spans="2:10">
      <c r="I4" s="2" t="s">
        <v>6</v>
      </c>
      <c r="J4" s="7"/>
    </row>
    <row r="5" spans="2:10">
      <c r="I5" s="2" t="s">
        <v>1</v>
      </c>
      <c r="J5" s="3">
        <f>J6/J7</f>
        <v>1600</v>
      </c>
    </row>
    <row r="6" spans="2:10">
      <c r="I6" s="2" t="s">
        <v>2</v>
      </c>
      <c r="J6" s="4">
        <v>20</v>
      </c>
    </row>
    <row r="7" spans="2:10">
      <c r="I7" s="2" t="s">
        <v>3</v>
      </c>
      <c r="J7" s="4">
        <v>1.2500000000000001E-2</v>
      </c>
    </row>
    <row r="8" spans="2:10">
      <c r="I8" s="2" t="s">
        <v>4</v>
      </c>
      <c r="J8" s="4">
        <v>1.95E-5</v>
      </c>
    </row>
    <row r="9" spans="2:10">
      <c r="I9" s="2" t="s">
        <v>5</v>
      </c>
      <c r="J9" s="3">
        <f>(J5/J8)/(1*10^6)</f>
        <v>82.051282051282044</v>
      </c>
    </row>
    <row r="11" spans="2:10">
      <c r="I11" s="6" t="s">
        <v>9</v>
      </c>
      <c r="J11" s="7"/>
    </row>
    <row r="12" spans="2:10">
      <c r="I12" s="4"/>
      <c r="J12" s="2" t="s">
        <v>8</v>
      </c>
    </row>
    <row r="13" spans="2:10">
      <c r="I13" s="3"/>
      <c r="J13" s="2" t="s">
        <v>7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E72B3-490A-416B-BE2C-22BEA70AAA37}">
  <dimension ref="A1:N12"/>
  <sheetViews>
    <sheetView topLeftCell="A2" workbookViewId="0">
      <selection activeCell="N13" sqref="N13"/>
    </sheetView>
  </sheetViews>
  <sheetFormatPr defaultRowHeight="15"/>
  <cols>
    <col min="10" max="10" width="13.85546875" bestFit="1" customWidth="1"/>
  </cols>
  <sheetData>
    <row r="1" spans="1:14" ht="48">
      <c r="A1" s="1" t="s">
        <v>32</v>
      </c>
    </row>
    <row r="3" spans="1:14">
      <c r="J3" s="2" t="s">
        <v>6</v>
      </c>
      <c r="K3" s="7"/>
      <c r="M3" s="6" t="s">
        <v>9</v>
      </c>
      <c r="N3" s="7"/>
    </row>
    <row r="4" spans="1:14">
      <c r="J4" s="2" t="s">
        <v>2</v>
      </c>
      <c r="K4" s="4">
        <v>20</v>
      </c>
      <c r="M4" s="4"/>
      <c r="N4" s="2" t="s">
        <v>8</v>
      </c>
    </row>
    <row r="5" spans="1:14">
      <c r="J5" s="2" t="s">
        <v>13</v>
      </c>
      <c r="K5" s="4">
        <v>80</v>
      </c>
      <c r="M5" s="3"/>
      <c r="N5" s="2" t="s">
        <v>7</v>
      </c>
    </row>
    <row r="6" spans="1:14">
      <c r="J6" s="2" t="s">
        <v>14</v>
      </c>
      <c r="K6" s="4">
        <v>25</v>
      </c>
    </row>
    <row r="7" spans="1:14">
      <c r="J7" s="2" t="s">
        <v>15</v>
      </c>
      <c r="K7" s="4">
        <v>6</v>
      </c>
    </row>
    <row r="8" spans="1:14">
      <c r="J8" s="2" t="s">
        <v>10</v>
      </c>
      <c r="K8" s="4">
        <v>0.28199999999999997</v>
      </c>
    </row>
    <row r="9" spans="1:14">
      <c r="J9" s="6" t="s">
        <v>11</v>
      </c>
      <c r="K9" s="4">
        <v>0.28100000000000003</v>
      </c>
    </row>
    <row r="10" spans="1:14">
      <c r="J10" s="6" t="s">
        <v>16</v>
      </c>
      <c r="K10" s="4">
        <v>7</v>
      </c>
    </row>
    <row r="11" spans="1:14">
      <c r="J11" s="2" t="s">
        <v>17</v>
      </c>
      <c r="K11" s="3">
        <f>(K4/(K8*(K6*10^-3)*(K7*10^-3)^2))/(1*10^6)</f>
        <v>78.802206461780926</v>
      </c>
    </row>
    <row r="12" spans="1:14">
      <c r="J12" s="2" t="s">
        <v>12</v>
      </c>
      <c r="K12" s="3">
        <f>(((K4*(K10*10^-3))/(K9*(K6*10^-3)*((K7*10^-3)^3)*(K5*10^9)))*180)/PI()</f>
        <v>6.6078564747524771E-2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FD1CB-6484-4659-875D-F64D5177C339}">
  <dimension ref="A1:S22"/>
  <sheetViews>
    <sheetView tabSelected="1" topLeftCell="A3" workbookViewId="0">
      <selection activeCell="P14" sqref="P14"/>
    </sheetView>
  </sheetViews>
  <sheetFormatPr defaultRowHeight="15"/>
  <cols>
    <col min="12" max="12" width="11.5703125" customWidth="1"/>
    <col min="13" max="13" width="12" bestFit="1" customWidth="1"/>
    <col min="15" max="15" width="10.140625" bestFit="1" customWidth="1"/>
  </cols>
  <sheetData>
    <row r="1" spans="1:19" ht="48">
      <c r="A1" s="1" t="s">
        <v>18</v>
      </c>
    </row>
    <row r="4" spans="1:19">
      <c r="L4" s="2" t="s">
        <v>6</v>
      </c>
      <c r="M4" s="7"/>
      <c r="O4" s="2" t="s">
        <v>6</v>
      </c>
      <c r="P4" s="7"/>
      <c r="R4" s="6" t="s">
        <v>9</v>
      </c>
      <c r="S4" s="7"/>
    </row>
    <row r="5" spans="1:19">
      <c r="L5" s="2" t="s">
        <v>19</v>
      </c>
      <c r="M5" s="3">
        <f>M6/M7</f>
        <v>307.69230769230768</v>
      </c>
      <c r="O5" s="2" t="s">
        <v>19</v>
      </c>
      <c r="P5" s="3">
        <f>M5</f>
        <v>307.69230769230768</v>
      </c>
      <c r="R5" s="4"/>
      <c r="S5" s="2" t="s">
        <v>8</v>
      </c>
    </row>
    <row r="6" spans="1:19">
      <c r="L6" s="2" t="s">
        <v>20</v>
      </c>
      <c r="M6" s="4">
        <v>20</v>
      </c>
      <c r="O6" s="2" t="s">
        <v>21</v>
      </c>
      <c r="P6" s="3">
        <f>P5*P7</f>
        <v>15.384615384615385</v>
      </c>
      <c r="R6" s="3"/>
      <c r="S6" s="2" t="s">
        <v>7</v>
      </c>
    </row>
    <row r="7" spans="1:19">
      <c r="L7" s="2" t="s">
        <v>22</v>
      </c>
      <c r="M7" s="4">
        <v>6.5000000000000002E-2</v>
      </c>
      <c r="O7" s="2" t="s">
        <v>23</v>
      </c>
      <c r="P7" s="4">
        <v>0.05</v>
      </c>
    </row>
    <row r="9" spans="1:19">
      <c r="L9" s="5" t="s">
        <v>24</v>
      </c>
      <c r="O9" s="5" t="s">
        <v>25</v>
      </c>
    </row>
    <row r="15" spans="1:19">
      <c r="L15" s="10" t="s">
        <v>6</v>
      </c>
      <c r="M15" s="7"/>
    </row>
    <row r="16" spans="1:19">
      <c r="L16" s="10" t="s">
        <v>44</v>
      </c>
      <c r="M16" s="4">
        <v>10</v>
      </c>
    </row>
    <row r="17" spans="12:13">
      <c r="L17" s="10" t="s">
        <v>45</v>
      </c>
      <c r="M17" s="4">
        <v>5</v>
      </c>
    </row>
    <row r="18" spans="12:13">
      <c r="L18" s="10" t="s">
        <v>26</v>
      </c>
      <c r="M18" s="3">
        <f>(PI()*(((M16*10^-3)^4)-(M17*10^-3)^4))/64</f>
        <v>4.6019423636569234E-10</v>
      </c>
    </row>
    <row r="19" spans="12:13">
      <c r="L19" s="10" t="s">
        <v>30</v>
      </c>
      <c r="M19" s="3">
        <f>M16/2</f>
        <v>5</v>
      </c>
    </row>
    <row r="20" spans="12:13">
      <c r="L20" s="6" t="s">
        <v>27</v>
      </c>
      <c r="M20" s="3">
        <f>M18/(M19*10^-3)</f>
        <v>9.2038847273138461E-8</v>
      </c>
    </row>
    <row r="21" spans="12:13">
      <c r="L21" s="10" t="s">
        <v>28</v>
      </c>
      <c r="M21" s="3">
        <f>P6</f>
        <v>15.384615384615385</v>
      </c>
    </row>
    <row r="22" spans="12:13">
      <c r="L22" s="10" t="s">
        <v>29</v>
      </c>
      <c r="M22" s="3">
        <f>(M21/M20)/10^6</f>
        <v>167.15349920625729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16117-7180-4050-9DEA-3AE3A89CADD1}">
  <dimension ref="A1:P10"/>
  <sheetViews>
    <sheetView workbookViewId="0">
      <selection activeCell="M4" sqref="M4"/>
    </sheetView>
  </sheetViews>
  <sheetFormatPr defaultRowHeight="15"/>
  <cols>
    <col min="12" max="12" width="15.5703125" customWidth="1"/>
    <col min="13" max="13" width="12" bestFit="1" customWidth="1"/>
  </cols>
  <sheetData>
    <row r="1" spans="1:16" ht="48">
      <c r="A1" s="1" t="s">
        <v>31</v>
      </c>
    </row>
    <row r="3" spans="1:16">
      <c r="L3" s="10" t="s">
        <v>6</v>
      </c>
      <c r="M3" s="7"/>
      <c r="O3" s="6" t="s">
        <v>9</v>
      </c>
      <c r="P3" s="7"/>
    </row>
    <row r="4" spans="1:16">
      <c r="L4" s="10" t="s">
        <v>45</v>
      </c>
      <c r="M4" s="4">
        <v>25</v>
      </c>
      <c r="O4" s="4"/>
      <c r="P4" s="2" t="s">
        <v>8</v>
      </c>
    </row>
    <row r="5" spans="1:16">
      <c r="L5" s="10" t="s">
        <v>44</v>
      </c>
      <c r="M5" s="4">
        <v>30</v>
      </c>
      <c r="O5" s="3"/>
      <c r="P5" s="2" t="s">
        <v>7</v>
      </c>
    </row>
    <row r="6" spans="1:16">
      <c r="L6" s="10" t="s">
        <v>47</v>
      </c>
      <c r="M6" s="3">
        <f>M4/2</f>
        <v>12.5</v>
      </c>
    </row>
    <row r="7" spans="1:16">
      <c r="L7" s="6" t="s">
        <v>46</v>
      </c>
      <c r="M7" s="3">
        <f>M5/2</f>
        <v>15</v>
      </c>
    </row>
    <row r="8" spans="1:16">
      <c r="L8" s="10" t="s">
        <v>2</v>
      </c>
      <c r="M8" s="4">
        <v>20</v>
      </c>
    </row>
    <row r="9" spans="1:16">
      <c r="L9" s="6" t="s">
        <v>33</v>
      </c>
      <c r="M9" s="3">
        <f>0.5*PI()*(((M7*10^-3)^4)-((M6*10^-3)^4))</f>
        <v>4.1172044346850589E-8</v>
      </c>
    </row>
    <row r="10" spans="1:16">
      <c r="L10" s="10" t="s">
        <v>34</v>
      </c>
      <c r="M10" s="3">
        <f>((M8*(M7*10^-3))/M9)/10^6</f>
        <v>7.2864975436408752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009D1-7273-483E-A647-380A8E13698C}">
  <dimension ref="A1:P7"/>
  <sheetViews>
    <sheetView workbookViewId="0">
      <selection activeCell="M5" sqref="M5"/>
    </sheetView>
  </sheetViews>
  <sheetFormatPr defaultRowHeight="15"/>
  <cols>
    <col min="12" max="12" width="15.28515625" customWidth="1"/>
  </cols>
  <sheetData>
    <row r="1" spans="1:16" ht="48">
      <c r="A1" s="1" t="s">
        <v>35</v>
      </c>
    </row>
    <row r="3" spans="1:16">
      <c r="L3" s="2" t="s">
        <v>6</v>
      </c>
      <c r="M3" s="7"/>
      <c r="O3" s="6" t="s">
        <v>9</v>
      </c>
      <c r="P3" s="7"/>
    </row>
    <row r="4" spans="1:16">
      <c r="L4" s="2" t="s">
        <v>36</v>
      </c>
      <c r="M4" s="4">
        <v>500</v>
      </c>
      <c r="O4" s="4"/>
      <c r="P4" s="2" t="s">
        <v>8</v>
      </c>
    </row>
    <row r="5" spans="1:16">
      <c r="L5" s="2" t="s">
        <v>37</v>
      </c>
      <c r="M5" s="8">
        <f>(1-('Torção no cilindro da chave'!M10/'Margem de segurança'!M4))</f>
        <v>0.98542700491271829</v>
      </c>
      <c r="O5" s="3"/>
      <c r="P5" s="2" t="s">
        <v>7</v>
      </c>
    </row>
    <row r="6" spans="1:16">
      <c r="L6" s="2" t="s">
        <v>38</v>
      </c>
      <c r="M6" s="8">
        <f>(1-('Tensão na haste'!M22/'Margem de segurança'!M4))</f>
        <v>0.66569300158748534</v>
      </c>
    </row>
    <row r="7" spans="1:16">
      <c r="L7" s="6" t="s">
        <v>39</v>
      </c>
      <c r="M7" s="8">
        <f>1-('Torção no dente'!K11/'Margem de segurança'!M4)</f>
        <v>0.84239558707643813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354DB-1EFA-4256-BE2D-9758D4A5CEE8}">
  <dimension ref="A1"/>
  <sheetViews>
    <sheetView topLeftCell="A2" workbookViewId="0">
      <selection activeCell="M10" sqref="M10"/>
    </sheetView>
  </sheetViews>
  <sheetFormatPr defaultRowHeight="15"/>
  <sheetData>
    <row r="1" spans="1:1" ht="47.25">
      <c r="A1" s="9" t="s">
        <v>42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Apresentação</vt:lpstr>
      <vt:lpstr>Material</vt:lpstr>
      <vt:lpstr>Tensão no contato</vt:lpstr>
      <vt:lpstr>Torção no dente</vt:lpstr>
      <vt:lpstr>Tensão na haste</vt:lpstr>
      <vt:lpstr>Torção no cilindro da chave</vt:lpstr>
      <vt:lpstr>Margem de segurança</vt:lpstr>
      <vt:lpstr>Características finais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queiroz</dc:creator>
  <cp:lastModifiedBy>christian queiroz</cp:lastModifiedBy>
  <dcterms:created xsi:type="dcterms:W3CDTF">2020-06-09T14:07:13Z</dcterms:created>
  <dcterms:modified xsi:type="dcterms:W3CDTF">2020-06-18T17:20:34Z</dcterms:modified>
</cp:coreProperties>
</file>