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"/>
    </mc:Choice>
  </mc:AlternateContent>
  <xr:revisionPtr revIDLastSave="0" documentId="13_ncr:1_{A5472786-1D44-4858-AD62-8DE8E97C89FB}" xr6:coauthVersionLast="45" xr6:coauthVersionMax="45" xr10:uidLastSave="{00000000-0000-0000-0000-000000000000}"/>
  <bookViews>
    <workbookView xWindow="-120" yWindow="-120" windowWidth="20730" windowHeight="11160" activeTab="4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5" l="1"/>
  <c r="M7" i="4" l="1"/>
  <c r="M6" i="4"/>
  <c r="M18" i="3"/>
  <c r="M19" i="3"/>
  <c r="M9" i="4" l="1"/>
  <c r="M10" i="4" s="1"/>
  <c r="J9" i="1"/>
  <c r="M7" i="5" l="1"/>
  <c r="M20" i="3"/>
  <c r="M5" i="3"/>
  <c r="P5" i="3" s="1"/>
  <c r="P6" i="3" s="1"/>
  <c r="M21" i="3" s="1"/>
  <c r="K12" i="2"/>
  <c r="K11" i="2"/>
  <c r="J5" i="1"/>
  <c r="M5" i="5" l="1"/>
  <c r="M22" i="3"/>
  <c r="M13" i="5" s="1"/>
  <c r="M6" i="5" l="1"/>
</calcChain>
</file>

<file path=xl/sharedStrings.xml><?xml version="1.0" encoding="utf-8"?>
<sst xmlns="http://schemas.openxmlformats.org/spreadsheetml/2006/main" count="80" uniqueCount="55">
  <si>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</si>
  <si>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</si>
  <si>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</si>
  <si>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</si>
  <si>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</si>
  <si>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</si>
  <si>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</si>
  <si>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</si>
  <si>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</si>
  <si>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</si>
  <si>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</si>
  <si>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</si>
  <si>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</si>
  <si>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</si>
  <si>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</si>
  <si>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</si>
  <si>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</si>
  <si>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</si>
  <si>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</si>
  <si>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</si>
  <si>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</si>
  <si>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</si>
  <si>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</si>
  <si>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</si>
  <si>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</si>
  <si>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</si>
  <si>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</si>
  <si>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</si>
  <si>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</si>
  <si>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</si>
  <si>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</si>
  <si>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</si>
  <si>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</si>
  <si>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</si>
  <si>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</si>
  <si>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</si>
  <si>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</si>
  <si>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</si>
  <si>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</si>
  <si>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</si>
  <si>
    <t>.</t>
  </si>
  <si>
    <t>d2 [mm]</t>
  </si>
  <si>
    <t>d1 [mm]</t>
  </si>
  <si>
    <t>c2[mm]</t>
  </si>
  <si>
    <t>c1 [mm]</t>
  </si>
  <si>
    <t>Cisalhamento</t>
  </si>
  <si>
    <t>Ruptura</t>
  </si>
  <si>
    <t>Fator de segurança</t>
  </si>
  <si>
    <t>trup [N/mm²]</t>
  </si>
  <si>
    <t>ϕ [°]</t>
  </si>
  <si>
    <t>Já convertido para Graus</t>
  </si>
  <si>
    <t>Entrada do dado</t>
  </si>
  <si>
    <t>Saída do resultado</t>
  </si>
  <si>
    <t>1 = Referência com o centro</t>
  </si>
  <si>
    <t>2 = Referência com a haste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</si>
</sst>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8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95250</xdr:rowOff>
    </xdr:from>
    <xdr:to>
      <xdr:col>15</xdr:col>
      <xdr:colOff>552450</xdr:colOff>
      <xdr:row>48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90D89F7-06E8-4C62-83F8-F0781D617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895850"/>
          <a:ext cx="9658350" cy="473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9</xdr:col>
      <xdr:colOff>295275</xdr:colOff>
      <xdr:row>28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C95ECA-AD46-4E0C-B79C-5609F6384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57816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285750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133600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12</xdr:row>
      <xdr:rowOff>38100</xdr:rowOff>
    </xdr:from>
    <xdr:to>
      <xdr:col>12</xdr:col>
      <xdr:colOff>390525</xdr:colOff>
      <xdr:row>21</xdr:row>
      <xdr:rowOff>45803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 [°]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 [°]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23</xdr:row>
      <xdr:rowOff>53806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7683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d2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maior [m]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d1 = Diâmetro menor [m]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  <xdr:twoCellAnchor editAs="oneCell">
    <xdr:from>
      <xdr:col>0</xdr:col>
      <xdr:colOff>0</xdr:colOff>
      <xdr:row>1</xdr:row>
      <xdr:rowOff>85725</xdr:rowOff>
    </xdr:from>
    <xdr:to>
      <xdr:col>6</xdr:col>
      <xdr:colOff>419100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DDD339-BCCD-4C78-B78C-4A5C99B3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40767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21</xdr:row>
      <xdr:rowOff>180976</xdr:rowOff>
    </xdr:from>
    <xdr:to>
      <xdr:col>3</xdr:col>
      <xdr:colOff>533401</xdr:colOff>
      <xdr:row>27</xdr:row>
      <xdr:rowOff>92004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2AA97E0-3518-49C3-92FD-613CEB50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4600576"/>
          <a:ext cx="2324100" cy="105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600076</xdr:colOff>
      <xdr:row>10</xdr:row>
      <xdr:rowOff>95250</xdr:rowOff>
    </xdr:from>
    <xdr:to>
      <xdr:col>10</xdr:col>
      <xdr:colOff>447676</xdr:colOff>
      <xdr:row>17</xdr:row>
      <xdr:rowOff>109042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6" y="2419350"/>
          <a:ext cx="3505200" cy="134729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C1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Raio do cilindro menor [mm]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C2 = Raio do cilindro maior [mm]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209551</xdr:colOff>
      <xdr:row>1</xdr:row>
      <xdr:rowOff>152400</xdr:rowOff>
    </xdr:from>
    <xdr:to>
      <xdr:col>9</xdr:col>
      <xdr:colOff>76201</xdr:colOff>
      <xdr:row>10</xdr:row>
      <xdr:rowOff>3057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4DE173-256D-4DC2-BA47-C589193C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1" y="762000"/>
          <a:ext cx="2305050" cy="15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47625</xdr:rowOff>
    </xdr:from>
    <xdr:to>
      <xdr:col>4</xdr:col>
      <xdr:colOff>600075</xdr:colOff>
      <xdr:row>15</xdr:row>
      <xdr:rowOff>140406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152CC91-5E67-4409-B970-958DD907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3038475" cy="104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</xdr:row>
      <xdr:rowOff>190499</xdr:rowOff>
    </xdr:from>
    <xdr:to>
      <xdr:col>12</xdr:col>
      <xdr:colOff>495300</xdr:colOff>
      <xdr:row>19</xdr:row>
      <xdr:rowOff>142874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3086099"/>
          <a:ext cx="4124325" cy="10953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trup = Tensão de escoamento do material[N/mm²]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f = Fator de segurança</a:t>
          </a:r>
        </a:p>
        <a:p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</xdr:col>
      <xdr:colOff>19050</xdr:colOff>
      <xdr:row>7</xdr:row>
      <xdr:rowOff>95250</xdr:rowOff>
    </xdr:from>
    <xdr:to>
      <xdr:col>10</xdr:col>
      <xdr:colOff>295275</xdr:colOff>
      <xdr:row>12</xdr:row>
      <xdr:rowOff>123825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0A36F58-FBCA-4903-BD6D-BCAF6062D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1847850"/>
          <a:ext cx="21050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</xdr:row>
      <xdr:rowOff>19051</xdr:rowOff>
    </xdr:from>
    <xdr:to>
      <xdr:col>6</xdr:col>
      <xdr:colOff>585047</xdr:colOff>
      <xdr:row>14</xdr:row>
      <xdr:rowOff>152401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9DABFA3-7C19-4870-B373-6289A2BED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28651"/>
          <a:ext cx="4242646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12</xdr:col>
      <xdr:colOff>85725</xdr:colOff>
      <xdr:row>21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014D03-F7E1-4B10-BD02-DB28FBC0E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7400925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:V45"/>
  <sheetViews>
    <sheetView topLeftCell="A30" workbookViewId="0">
      <selection activeCell="A25" sqref="A25"/>
    </sheetView>
  </sheetViews>
  <sheetFormatPr defaultRowHeight="15"/>
  <sheetData>
    <row r="2" spans="1:1" ht="48">
      <c r="A2" s="1" t="s">
        <v>37</v>
      </c>
    </row>
    <row r="44" spans="1:22">
      <c r="V44" t="s">
        <v>40</v>
      </c>
    </row>
    <row r="45" spans="1:22">
      <c r="A45" t="s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workbookViewId="0">
      <selection activeCell="P11" sqref="P11"/>
    </sheetView>
  </sheetViews>
  <sheetFormatPr defaultRowHeight="15"/>
  <sheetData>
    <row r="1" spans="1:1" ht="48">
      <c r="A1" s="1" t="s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topLeftCell="A2" workbookViewId="0">
      <selection activeCell="I11" sqref="I11:J13"/>
    </sheetView>
  </sheetViews>
  <sheetFormatPr defaultRowHeight="15"/>
  <cols>
    <col min="9" max="9" width="10" bestFit="1" customWidth="1"/>
    <col min="10" max="10" width="17.42578125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51</v>
      </c>
    </row>
    <row r="13" spans="2:10">
      <c r="I13" s="3"/>
      <c r="J13" s="2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AA12"/>
  <sheetViews>
    <sheetView workbookViewId="0">
      <selection activeCell="J3" sqref="J3:K12"/>
    </sheetView>
  </sheetViews>
  <sheetFormatPr defaultRowHeight="15"/>
  <cols>
    <col min="10" max="10" width="13.85546875" bestFit="1" customWidth="1"/>
  </cols>
  <sheetData>
    <row r="1" spans="1:27" ht="48">
      <c r="A1" s="1" t="s">
        <v>29</v>
      </c>
      <c r="AA1" t="s">
        <v>40</v>
      </c>
    </row>
    <row r="3" spans="1:27">
      <c r="J3" s="2" t="s">
        <v>6</v>
      </c>
      <c r="K3" s="7"/>
      <c r="M3" s="6" t="s">
        <v>9</v>
      </c>
      <c r="N3" s="7"/>
    </row>
    <row r="4" spans="1:27">
      <c r="J4" s="2" t="s">
        <v>2</v>
      </c>
      <c r="K4" s="4">
        <v>20</v>
      </c>
      <c r="M4" s="4"/>
      <c r="N4" s="2" t="s">
        <v>8</v>
      </c>
    </row>
    <row r="5" spans="1:27">
      <c r="J5" s="2" t="s">
        <v>12</v>
      </c>
      <c r="K5" s="4">
        <v>80</v>
      </c>
      <c r="M5" s="3"/>
      <c r="N5" s="2" t="s">
        <v>7</v>
      </c>
    </row>
    <row r="6" spans="1:27">
      <c r="J6" s="2" t="s">
        <v>13</v>
      </c>
      <c r="K6" s="4">
        <v>25</v>
      </c>
    </row>
    <row r="7" spans="1:27">
      <c r="J7" s="2" t="s">
        <v>14</v>
      </c>
      <c r="K7" s="4">
        <v>6</v>
      </c>
    </row>
    <row r="8" spans="1:27">
      <c r="J8" s="2" t="s">
        <v>10</v>
      </c>
      <c r="K8" s="4">
        <v>0.28199999999999997</v>
      </c>
    </row>
    <row r="9" spans="1:27">
      <c r="J9" s="6" t="s">
        <v>11</v>
      </c>
      <c r="K9" s="4">
        <v>0.28100000000000003</v>
      </c>
    </row>
    <row r="10" spans="1:27">
      <c r="J10" s="6" t="s">
        <v>15</v>
      </c>
      <c r="K10" s="4">
        <v>4.5</v>
      </c>
    </row>
    <row r="11" spans="1:27">
      <c r="J11" s="2" t="s">
        <v>16</v>
      </c>
      <c r="K11" s="3">
        <f>(K4/(K8*(K6*10^-3)*(K7*10^-3)^2))/(1*10^6)</f>
        <v>78.802206461780926</v>
      </c>
    </row>
    <row r="12" spans="1:27">
      <c r="J12" s="2" t="s">
        <v>49</v>
      </c>
      <c r="K12" s="3">
        <f>(((K4*(K10*10^-3))/(K9*(K6*10^-3)*((K7*10^-3)^3)*(K5*10^9)))*180)/PI()</f>
        <v>4.2479077337694481E-2</v>
      </c>
      <c r="L12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2"/>
  <sheetViews>
    <sheetView tabSelected="1" topLeftCell="A2" workbookViewId="0">
      <selection activeCell="N9" sqref="N9:P9"/>
    </sheetView>
  </sheetViews>
  <sheetFormatPr defaultRowHeight="15"/>
  <cols>
    <col min="12" max="12" width="11.5703125" customWidth="1"/>
    <col min="13" max="13" width="12" bestFit="1" customWidth="1"/>
    <col min="15" max="15" width="10.140625" bestFit="1" customWidth="1"/>
  </cols>
  <sheetData>
    <row r="1" spans="1:19" ht="48">
      <c r="A1" s="1" t="s">
        <v>17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18</v>
      </c>
      <c r="M5" s="3">
        <f>M6/M7</f>
        <v>307.69230769230768</v>
      </c>
      <c r="O5" s="2" t="s">
        <v>18</v>
      </c>
      <c r="P5" s="3">
        <f>M5</f>
        <v>307.69230769230768</v>
      </c>
      <c r="R5" s="4"/>
      <c r="S5" s="2" t="s">
        <v>8</v>
      </c>
    </row>
    <row r="6" spans="1:19">
      <c r="L6" s="2" t="s">
        <v>19</v>
      </c>
      <c r="M6" s="4">
        <v>20</v>
      </c>
      <c r="O6" s="2" t="s">
        <v>20</v>
      </c>
      <c r="P6" s="3">
        <f>P5*P7</f>
        <v>15.384615384615385</v>
      </c>
      <c r="R6" s="3"/>
      <c r="S6" s="2" t="s">
        <v>7</v>
      </c>
    </row>
    <row r="7" spans="1:19">
      <c r="L7" s="2" t="s">
        <v>21</v>
      </c>
      <c r="M7" s="4">
        <v>6.5000000000000002E-2</v>
      </c>
      <c r="O7" s="2" t="s">
        <v>22</v>
      </c>
      <c r="P7" s="4">
        <v>0.05</v>
      </c>
    </row>
    <row r="9" spans="1:19">
      <c r="L9" s="5" t="s">
        <v>53</v>
      </c>
      <c r="O9" s="5" t="s">
        <v>54</v>
      </c>
    </row>
    <row r="15" spans="1:19">
      <c r="L15" s="10" t="s">
        <v>6</v>
      </c>
      <c r="M15" s="7"/>
    </row>
    <row r="16" spans="1:19">
      <c r="L16" s="10" t="s">
        <v>41</v>
      </c>
      <c r="M16" s="4">
        <v>12</v>
      </c>
    </row>
    <row r="17" spans="12:13">
      <c r="L17" s="10" t="s">
        <v>42</v>
      </c>
      <c r="M17" s="4">
        <v>6</v>
      </c>
    </row>
    <row r="18" spans="12:13">
      <c r="L18" s="10" t="s">
        <v>23</v>
      </c>
      <c r="M18" s="3">
        <f>(PI()*(((M16*10^-3)^4)-(M17*10^-3)^4))/64</f>
        <v>9.5425876852789962E-10</v>
      </c>
    </row>
    <row r="19" spans="12:13">
      <c r="L19" s="10" t="s">
        <v>27</v>
      </c>
      <c r="M19" s="3">
        <f>M16/2</f>
        <v>6</v>
      </c>
    </row>
    <row r="20" spans="12:13">
      <c r="L20" s="6" t="s">
        <v>24</v>
      </c>
      <c r="M20" s="3">
        <f>M18/(M19*10^-3)</f>
        <v>1.5904312808798326E-7</v>
      </c>
    </row>
    <row r="21" spans="12:13">
      <c r="L21" s="10" t="s">
        <v>25</v>
      </c>
      <c r="M21" s="3">
        <f>P6</f>
        <v>15.384615384615385</v>
      </c>
    </row>
    <row r="22" spans="12:13">
      <c r="L22" s="10" t="s">
        <v>26</v>
      </c>
      <c r="M22" s="3">
        <f>(M21/M20)/10^6</f>
        <v>96.73234907769519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10"/>
  <sheetViews>
    <sheetView workbookViewId="0">
      <selection activeCell="L3" sqref="L3:M10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28</v>
      </c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42</v>
      </c>
      <c r="M4" s="4">
        <v>24</v>
      </c>
      <c r="O4" s="4"/>
      <c r="P4" s="2" t="s">
        <v>8</v>
      </c>
    </row>
    <row r="5" spans="1:16">
      <c r="L5" s="10" t="s">
        <v>41</v>
      </c>
      <c r="M5" s="4">
        <v>30</v>
      </c>
      <c r="O5" s="3"/>
      <c r="P5" s="2" t="s">
        <v>7</v>
      </c>
    </row>
    <row r="6" spans="1:16">
      <c r="L6" s="10" t="s">
        <v>44</v>
      </c>
      <c r="M6" s="3">
        <f>M4/2</f>
        <v>12</v>
      </c>
    </row>
    <row r="7" spans="1:16">
      <c r="L7" s="6" t="s">
        <v>43</v>
      </c>
      <c r="M7" s="3">
        <f>M5/2</f>
        <v>15</v>
      </c>
    </row>
    <row r="8" spans="1:16">
      <c r="L8" s="10" t="s">
        <v>2</v>
      </c>
      <c r="M8" s="4">
        <v>20</v>
      </c>
    </row>
    <row r="9" spans="1:16">
      <c r="L9" s="6" t="s">
        <v>30</v>
      </c>
      <c r="M9" s="3">
        <f>0.5*PI()*(((M7*10^-3)^4)-((M6*10^-3)^4))</f>
        <v>4.694953141157266E-8</v>
      </c>
    </row>
    <row r="10" spans="1:16">
      <c r="L10" s="10" t="s">
        <v>31</v>
      </c>
      <c r="M10" s="3">
        <f>((M8*(M7*10^-3))/M9)/10^6</f>
        <v>6.3898401321648235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13"/>
  <sheetViews>
    <sheetView topLeftCell="A2" workbookViewId="0">
      <selection activeCell="L9" sqref="L9:M13"/>
    </sheetView>
  </sheetViews>
  <sheetFormatPr defaultRowHeight="15"/>
  <cols>
    <col min="12" max="12" width="17.85546875" bestFit="1" customWidth="1"/>
  </cols>
  <sheetData>
    <row r="1" spans="1:16" ht="48">
      <c r="A1" s="1" t="s">
        <v>32</v>
      </c>
    </row>
    <row r="2" spans="1:16">
      <c r="L2" s="11" t="s">
        <v>45</v>
      </c>
      <c r="M2" s="11"/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33</v>
      </c>
      <c r="M4" s="4">
        <f>670*0.75</f>
        <v>502.5</v>
      </c>
      <c r="O4" s="4"/>
      <c r="P4" s="2" t="s">
        <v>8</v>
      </c>
    </row>
    <row r="5" spans="1:16">
      <c r="L5" s="10" t="s">
        <v>34</v>
      </c>
      <c r="M5" s="8">
        <f>(1-('Torção no cilindro da chave'!M10/'Margem de segurança'!M4))</f>
        <v>0.98728390023449786</v>
      </c>
      <c r="O5" s="3"/>
      <c r="P5" s="2" t="s">
        <v>7</v>
      </c>
    </row>
    <row r="6" spans="1:16">
      <c r="L6" s="10" t="s">
        <v>35</v>
      </c>
      <c r="M6" s="8">
        <f>(1-('Tensão na haste'!M22/'Margem de segurança'!M4))</f>
        <v>0.80749781278070609</v>
      </c>
    </row>
    <row r="7" spans="1:16">
      <c r="L7" s="6" t="s">
        <v>36</v>
      </c>
      <c r="M7" s="8">
        <f>1-('Torção no dente'!K11/'Margem de segurança'!M4)</f>
        <v>0.84317968863327175</v>
      </c>
    </row>
    <row r="9" spans="1:16">
      <c r="L9" s="12" t="s">
        <v>46</v>
      </c>
      <c r="M9" s="13"/>
    </row>
    <row r="10" spans="1:16">
      <c r="L10" s="6" t="s">
        <v>6</v>
      </c>
      <c r="M10" s="7"/>
    </row>
    <row r="11" spans="1:16">
      <c r="L11" s="6" t="s">
        <v>48</v>
      </c>
      <c r="M11" s="4">
        <v>670</v>
      </c>
    </row>
    <row r="12" spans="1:16">
      <c r="L12" s="6" t="s">
        <v>47</v>
      </c>
      <c r="M12" s="4">
        <v>2</v>
      </c>
    </row>
    <row r="13" spans="1:16">
      <c r="L13" s="6" t="s">
        <v>35</v>
      </c>
      <c r="M13" s="8">
        <f>1-((M12*'Tensão na haste'!M22)/('Margem de segurança'!M11))</f>
        <v>0.71124671917105919</v>
      </c>
    </row>
  </sheetData>
  <mergeCells count="2">
    <mergeCell ref="L2:M2"/>
    <mergeCell ref="L9:M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topLeftCell="A3" workbookViewId="0">
      <selection activeCell="P3" sqref="P3"/>
    </sheetView>
  </sheetViews>
  <sheetFormatPr defaultRowHeight="15"/>
  <sheetData>
    <row r="1" spans="1:1" ht="47.25">
      <c r="A1" s="9" t="s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2020-06-24T19:00:43Z</dcterms:modified>
</cp:coreProperties>
</file>