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45" yWindow="30" windowWidth="12795" windowHeight="8010"/>
  </bookViews>
  <sheets>
    <sheet name="Fazenda B fixa" sheetId="8" r:id="rId1"/>
    <sheet name="Fazenda B média" sheetId="15" r:id="rId2"/>
    <sheet name="Fazenda B máx" sheetId="13" r:id="rId3"/>
    <sheet name="Fazenda B mín" sheetId="14" r:id="rId4"/>
    <sheet name="VPL inf" sheetId="10" r:id="rId5"/>
    <sheet name="VPL inf (2)" sheetId="16" r:id="rId6"/>
    <sheet name="VPL inf (3)" sheetId="17" r:id="rId7"/>
    <sheet name="Taxa Selic" sheetId="11" r:id="rId8"/>
    <sheet name="Plan2" sheetId="12" r:id="rId9"/>
  </sheets>
  <calcPr calcId="145621"/>
</workbook>
</file>

<file path=xl/calcChain.xml><?xml version="1.0" encoding="utf-8"?>
<calcChain xmlns="http://schemas.openxmlformats.org/spreadsheetml/2006/main">
  <c r="B117" i="15" l="1"/>
  <c r="B116" i="15"/>
  <c r="D116" i="15" s="1"/>
  <c r="B115" i="15"/>
  <c r="D115" i="15" s="1"/>
  <c r="B114" i="15"/>
  <c r="D114" i="15" s="1"/>
  <c r="B110" i="15"/>
  <c r="B109" i="15"/>
  <c r="D109" i="15" s="1"/>
  <c r="B108" i="15"/>
  <c r="D108" i="15" s="1"/>
  <c r="B107" i="15"/>
  <c r="D107" i="15" s="1"/>
  <c r="B106" i="15"/>
  <c r="D106" i="15" s="1"/>
  <c r="B102" i="15"/>
  <c r="B101" i="15"/>
  <c r="D101" i="15" s="1"/>
  <c r="B100" i="15"/>
  <c r="D100" i="15" s="1"/>
  <c r="B99" i="15"/>
  <c r="D99" i="15" s="1"/>
  <c r="B98" i="15"/>
  <c r="D98" i="15" s="1"/>
  <c r="B97" i="15"/>
  <c r="D97" i="15" s="1"/>
  <c r="B93" i="15"/>
  <c r="B92" i="15"/>
  <c r="D92" i="15" s="1"/>
  <c r="B91" i="15"/>
  <c r="D91" i="15" s="1"/>
  <c r="B90" i="15"/>
  <c r="D90" i="15" s="1"/>
  <c r="B89" i="15"/>
  <c r="D89" i="15" s="1"/>
  <c r="B88" i="15"/>
  <c r="D88" i="15" s="1"/>
  <c r="B87" i="15"/>
  <c r="D87" i="15" s="1"/>
  <c r="B83" i="15"/>
  <c r="B82" i="15"/>
  <c r="D82" i="15" s="1"/>
  <c r="B81" i="15"/>
  <c r="D81" i="15" s="1"/>
  <c r="B80" i="15"/>
  <c r="D80" i="15" s="1"/>
  <c r="B79" i="15"/>
  <c r="D79" i="15" s="1"/>
  <c r="B78" i="15"/>
  <c r="D78" i="15" s="1"/>
  <c r="B77" i="15"/>
  <c r="D77" i="15" s="1"/>
  <c r="B76" i="15"/>
  <c r="D76" i="15" s="1"/>
  <c r="B71" i="15"/>
  <c r="B70" i="15"/>
  <c r="D70" i="15" s="1"/>
  <c r="B69" i="15"/>
  <c r="D69" i="15" s="1"/>
  <c r="B68" i="15"/>
  <c r="D68" i="15" s="1"/>
  <c r="B67" i="15"/>
  <c r="D67" i="15" s="1"/>
  <c r="B66" i="15"/>
  <c r="D66" i="15" s="1"/>
  <c r="B65" i="15"/>
  <c r="D65" i="15" s="1"/>
  <c r="B64" i="15"/>
  <c r="D64" i="15" s="1"/>
  <c r="B63" i="15"/>
  <c r="D63" i="15" s="1"/>
  <c r="B58" i="15"/>
  <c r="B57" i="15"/>
  <c r="D57" i="15" s="1"/>
  <c r="B56" i="15"/>
  <c r="D56" i="15" s="1"/>
  <c r="B55" i="15"/>
  <c r="D55" i="15" s="1"/>
  <c r="B54" i="15"/>
  <c r="D54" i="15" s="1"/>
  <c r="B53" i="15"/>
  <c r="D53" i="15" s="1"/>
  <c r="B52" i="15"/>
  <c r="D52" i="15" s="1"/>
  <c r="B51" i="15"/>
  <c r="D51" i="15" s="1"/>
  <c r="B50" i="15"/>
  <c r="D50" i="15" s="1"/>
  <c r="B49" i="15"/>
  <c r="D49" i="15" s="1"/>
  <c r="B44" i="15"/>
  <c r="B43" i="15"/>
  <c r="D43" i="15" s="1"/>
  <c r="B42" i="15"/>
  <c r="D42" i="15" s="1"/>
  <c r="B41" i="15"/>
  <c r="D41" i="15" s="1"/>
  <c r="B40" i="15"/>
  <c r="D40" i="15" s="1"/>
  <c r="B39" i="15"/>
  <c r="D39" i="15" s="1"/>
  <c r="B38" i="15"/>
  <c r="D38" i="15" s="1"/>
  <c r="B37" i="15"/>
  <c r="D37" i="15" s="1"/>
  <c r="B36" i="15"/>
  <c r="D36" i="15" s="1"/>
  <c r="B35" i="15"/>
  <c r="D35" i="15" s="1"/>
  <c r="B34" i="15"/>
  <c r="D34" i="15" s="1"/>
  <c r="I20" i="15"/>
  <c r="H20" i="15"/>
  <c r="C58" i="15" s="1"/>
  <c r="D58" i="15" s="1"/>
  <c r="G20" i="15"/>
  <c r="F20" i="15"/>
  <c r="C83" i="15" s="1"/>
  <c r="E20" i="15"/>
  <c r="D20" i="15"/>
  <c r="C102" i="15" s="1"/>
  <c r="D102" i="15" s="1"/>
  <c r="C20" i="15"/>
  <c r="B20" i="15"/>
  <c r="C117" i="15" s="1"/>
  <c r="D117" i="15" s="1"/>
  <c r="I18" i="15"/>
  <c r="I17" i="15"/>
  <c r="H17" i="15"/>
  <c r="I16" i="15"/>
  <c r="H16" i="15"/>
  <c r="G16" i="15"/>
  <c r="I15" i="15"/>
  <c r="H15" i="15"/>
  <c r="G15" i="15"/>
  <c r="F15" i="15"/>
  <c r="I14" i="15"/>
  <c r="H14" i="15"/>
  <c r="G14" i="15"/>
  <c r="F14" i="15"/>
  <c r="E14" i="15"/>
  <c r="I13" i="15"/>
  <c r="H13" i="15"/>
  <c r="G13" i="15"/>
  <c r="F13" i="15"/>
  <c r="E13" i="15"/>
  <c r="D13" i="15"/>
  <c r="I12" i="15"/>
  <c r="H12" i="15"/>
  <c r="G12" i="15"/>
  <c r="F12" i="15"/>
  <c r="E12" i="15"/>
  <c r="D12" i="15"/>
  <c r="C12" i="15"/>
  <c r="I11" i="15"/>
  <c r="H11" i="15"/>
  <c r="G11" i="15"/>
  <c r="F11" i="15"/>
  <c r="E11" i="15"/>
  <c r="D11" i="15"/>
  <c r="C11" i="15"/>
  <c r="B11" i="15"/>
  <c r="I10" i="15"/>
  <c r="H10" i="15"/>
  <c r="G10" i="15"/>
  <c r="F10" i="15"/>
  <c r="E10" i="15"/>
  <c r="D10" i="15"/>
  <c r="C10" i="15"/>
  <c r="B10" i="15"/>
  <c r="I9" i="15"/>
  <c r="H9" i="15"/>
  <c r="G9" i="15"/>
  <c r="F9" i="15"/>
  <c r="E9" i="15"/>
  <c r="D9" i="15"/>
  <c r="C9" i="15"/>
  <c r="B9" i="15"/>
  <c r="I8" i="15"/>
  <c r="H8" i="15"/>
  <c r="G8" i="15"/>
  <c r="F8" i="15"/>
  <c r="E8" i="15"/>
  <c r="D8" i="15"/>
  <c r="C8" i="15"/>
  <c r="B8" i="15"/>
  <c r="B21" i="15" s="1"/>
  <c r="B27" i="15" s="1"/>
  <c r="B117" i="14"/>
  <c r="B116" i="14"/>
  <c r="D116" i="14" s="1"/>
  <c r="B115" i="14"/>
  <c r="D115" i="14" s="1"/>
  <c r="D114" i="14"/>
  <c r="B114" i="14"/>
  <c r="B110" i="14"/>
  <c r="B109" i="14"/>
  <c r="D109" i="14" s="1"/>
  <c r="B108" i="14"/>
  <c r="D108" i="14" s="1"/>
  <c r="B107" i="14"/>
  <c r="D107" i="14" s="1"/>
  <c r="D106" i="14"/>
  <c r="B106" i="14"/>
  <c r="B102" i="14"/>
  <c r="B101" i="14"/>
  <c r="D101" i="14" s="1"/>
  <c r="B100" i="14"/>
  <c r="D100" i="14" s="1"/>
  <c r="B99" i="14"/>
  <c r="D99" i="14" s="1"/>
  <c r="B98" i="14"/>
  <c r="D98" i="14" s="1"/>
  <c r="D97" i="14"/>
  <c r="B97" i="14"/>
  <c r="B93" i="14"/>
  <c r="B92" i="14"/>
  <c r="D92" i="14" s="1"/>
  <c r="B91" i="14"/>
  <c r="D91" i="14" s="1"/>
  <c r="B90" i="14"/>
  <c r="D90" i="14" s="1"/>
  <c r="B89" i="14"/>
  <c r="D89" i="14" s="1"/>
  <c r="B88" i="14"/>
  <c r="D88" i="14" s="1"/>
  <c r="D87" i="14"/>
  <c r="B87" i="14"/>
  <c r="B83" i="14"/>
  <c r="B82" i="14"/>
  <c r="D82" i="14" s="1"/>
  <c r="B81" i="14"/>
  <c r="D81" i="14" s="1"/>
  <c r="B80" i="14"/>
  <c r="D80" i="14" s="1"/>
  <c r="B79" i="14"/>
  <c r="D79" i="14" s="1"/>
  <c r="B78" i="14"/>
  <c r="D78" i="14" s="1"/>
  <c r="B77" i="14"/>
  <c r="D77" i="14" s="1"/>
  <c r="B76" i="14"/>
  <c r="D76" i="14" s="1"/>
  <c r="B71" i="14"/>
  <c r="B70" i="14"/>
  <c r="D70" i="14" s="1"/>
  <c r="B69" i="14"/>
  <c r="D69" i="14" s="1"/>
  <c r="B68" i="14"/>
  <c r="D68" i="14" s="1"/>
  <c r="B67" i="14"/>
  <c r="D67" i="14" s="1"/>
  <c r="B66" i="14"/>
  <c r="D66" i="14" s="1"/>
  <c r="B65" i="14"/>
  <c r="D65" i="14" s="1"/>
  <c r="B64" i="14"/>
  <c r="D64" i="14" s="1"/>
  <c r="B63" i="14"/>
  <c r="D63" i="14" s="1"/>
  <c r="B58" i="14"/>
  <c r="B57" i="14"/>
  <c r="D57" i="14" s="1"/>
  <c r="B56" i="14"/>
  <c r="D56" i="14" s="1"/>
  <c r="B55" i="14"/>
  <c r="D55" i="14" s="1"/>
  <c r="B54" i="14"/>
  <c r="D54" i="14" s="1"/>
  <c r="B53" i="14"/>
  <c r="D53" i="14" s="1"/>
  <c r="B52" i="14"/>
  <c r="D52" i="14" s="1"/>
  <c r="B51" i="14"/>
  <c r="D51" i="14" s="1"/>
  <c r="B50" i="14"/>
  <c r="D50" i="14" s="1"/>
  <c r="B49" i="14"/>
  <c r="D49" i="14" s="1"/>
  <c r="B44" i="14"/>
  <c r="B43" i="14"/>
  <c r="D43" i="14" s="1"/>
  <c r="B42" i="14"/>
  <c r="D42" i="14" s="1"/>
  <c r="B41" i="14"/>
  <c r="D41" i="14" s="1"/>
  <c r="B40" i="14"/>
  <c r="D40" i="14" s="1"/>
  <c r="B39" i="14"/>
  <c r="D39" i="14" s="1"/>
  <c r="B38" i="14"/>
  <c r="D38" i="14" s="1"/>
  <c r="B37" i="14"/>
  <c r="D37" i="14" s="1"/>
  <c r="B36" i="14"/>
  <c r="D36" i="14" s="1"/>
  <c r="B35" i="14"/>
  <c r="D35" i="14" s="1"/>
  <c r="B34" i="14"/>
  <c r="D34" i="14" s="1"/>
  <c r="I20" i="14"/>
  <c r="H20" i="14"/>
  <c r="G20" i="14"/>
  <c r="F20" i="14"/>
  <c r="E20" i="14"/>
  <c r="D20" i="14"/>
  <c r="C20" i="14"/>
  <c r="B20" i="14"/>
  <c r="I18" i="14"/>
  <c r="I17" i="14"/>
  <c r="H17" i="14"/>
  <c r="I16" i="14"/>
  <c r="H16" i="14"/>
  <c r="G16" i="14"/>
  <c r="I15" i="14"/>
  <c r="H15" i="14"/>
  <c r="G15" i="14"/>
  <c r="F15" i="14"/>
  <c r="I14" i="14"/>
  <c r="H14" i="14"/>
  <c r="G14" i="14"/>
  <c r="F14" i="14"/>
  <c r="E14" i="14"/>
  <c r="I13" i="14"/>
  <c r="H13" i="14"/>
  <c r="G13" i="14"/>
  <c r="F13" i="14"/>
  <c r="E13" i="14"/>
  <c r="D13" i="14"/>
  <c r="I12" i="14"/>
  <c r="H12" i="14"/>
  <c r="G12" i="14"/>
  <c r="F12" i="14"/>
  <c r="E12" i="14"/>
  <c r="D12" i="14"/>
  <c r="C12" i="14"/>
  <c r="I11" i="14"/>
  <c r="H11" i="14"/>
  <c r="G11" i="14"/>
  <c r="F11" i="14"/>
  <c r="E11" i="14"/>
  <c r="D11" i="14"/>
  <c r="C11" i="14"/>
  <c r="B11" i="14"/>
  <c r="I10" i="14"/>
  <c r="H10" i="14"/>
  <c r="G10" i="14"/>
  <c r="F10" i="14"/>
  <c r="E10" i="14"/>
  <c r="D10" i="14"/>
  <c r="C10" i="14"/>
  <c r="B10" i="14"/>
  <c r="I9" i="14"/>
  <c r="H9" i="14"/>
  <c r="G9" i="14"/>
  <c r="F9" i="14"/>
  <c r="E9" i="14"/>
  <c r="D9" i="14"/>
  <c r="C9" i="14"/>
  <c r="B9" i="14"/>
  <c r="I8" i="14"/>
  <c r="H8" i="14"/>
  <c r="G8" i="14"/>
  <c r="F8" i="14"/>
  <c r="E8" i="14"/>
  <c r="D8" i="14"/>
  <c r="C8" i="14"/>
  <c r="B8" i="14"/>
  <c r="B21" i="14" s="1"/>
  <c r="B27" i="14" s="1"/>
  <c r="B117" i="13"/>
  <c r="B116" i="13"/>
  <c r="D116" i="13" s="1"/>
  <c r="B115" i="13"/>
  <c r="D115" i="13" s="1"/>
  <c r="D114" i="13"/>
  <c r="B114" i="13"/>
  <c r="B110" i="13"/>
  <c r="B109" i="13"/>
  <c r="D109" i="13" s="1"/>
  <c r="B108" i="13"/>
  <c r="D108" i="13" s="1"/>
  <c r="B107" i="13"/>
  <c r="D107" i="13" s="1"/>
  <c r="D106" i="13"/>
  <c r="B106" i="13"/>
  <c r="B102" i="13"/>
  <c r="B101" i="13"/>
  <c r="D101" i="13" s="1"/>
  <c r="B100" i="13"/>
  <c r="D100" i="13" s="1"/>
  <c r="B99" i="13"/>
  <c r="D99" i="13" s="1"/>
  <c r="B98" i="13"/>
  <c r="D98" i="13" s="1"/>
  <c r="D97" i="13"/>
  <c r="B97" i="13"/>
  <c r="B93" i="13"/>
  <c r="B92" i="13"/>
  <c r="D92" i="13" s="1"/>
  <c r="B91" i="13"/>
  <c r="D91" i="13" s="1"/>
  <c r="B90" i="13"/>
  <c r="D90" i="13" s="1"/>
  <c r="B89" i="13"/>
  <c r="D89" i="13" s="1"/>
  <c r="B88" i="13"/>
  <c r="D88" i="13" s="1"/>
  <c r="D87" i="13"/>
  <c r="B87" i="13"/>
  <c r="B83" i="13"/>
  <c r="B82" i="13"/>
  <c r="D82" i="13" s="1"/>
  <c r="B81" i="13"/>
  <c r="D81" i="13" s="1"/>
  <c r="B80" i="13"/>
  <c r="D80" i="13" s="1"/>
  <c r="B79" i="13"/>
  <c r="D79" i="13" s="1"/>
  <c r="B78" i="13"/>
  <c r="D78" i="13" s="1"/>
  <c r="B77" i="13"/>
  <c r="D77" i="13" s="1"/>
  <c r="D76" i="13"/>
  <c r="B76" i="13"/>
  <c r="B71" i="13"/>
  <c r="B70" i="13"/>
  <c r="D70" i="13" s="1"/>
  <c r="B69" i="13"/>
  <c r="D69" i="13" s="1"/>
  <c r="B68" i="13"/>
  <c r="D68" i="13" s="1"/>
  <c r="B67" i="13"/>
  <c r="D67" i="13" s="1"/>
  <c r="B66" i="13"/>
  <c r="D66" i="13" s="1"/>
  <c r="B65" i="13"/>
  <c r="D65" i="13" s="1"/>
  <c r="B64" i="13"/>
  <c r="D64" i="13" s="1"/>
  <c r="D63" i="13"/>
  <c r="B63" i="13"/>
  <c r="B58" i="13"/>
  <c r="B57" i="13"/>
  <c r="D57" i="13" s="1"/>
  <c r="B56" i="13"/>
  <c r="D56" i="13" s="1"/>
  <c r="B55" i="13"/>
  <c r="D55" i="13" s="1"/>
  <c r="B54" i="13"/>
  <c r="D54" i="13" s="1"/>
  <c r="B53" i="13"/>
  <c r="D53" i="13" s="1"/>
  <c r="B52" i="13"/>
  <c r="D52" i="13" s="1"/>
  <c r="B51" i="13"/>
  <c r="D51" i="13" s="1"/>
  <c r="B50" i="13"/>
  <c r="D50" i="13" s="1"/>
  <c r="D49" i="13"/>
  <c r="B49" i="13"/>
  <c r="B44" i="13"/>
  <c r="B43" i="13"/>
  <c r="D43" i="13" s="1"/>
  <c r="B42" i="13"/>
  <c r="D42" i="13" s="1"/>
  <c r="B41" i="13"/>
  <c r="D41" i="13" s="1"/>
  <c r="B40" i="13"/>
  <c r="D40" i="13" s="1"/>
  <c r="B39" i="13"/>
  <c r="D39" i="13" s="1"/>
  <c r="B38" i="13"/>
  <c r="D38" i="13" s="1"/>
  <c r="B37" i="13"/>
  <c r="D37" i="13" s="1"/>
  <c r="B36" i="13"/>
  <c r="D36" i="13" s="1"/>
  <c r="B35" i="13"/>
  <c r="D35" i="13" s="1"/>
  <c r="D34" i="13"/>
  <c r="B34" i="13"/>
  <c r="I20" i="13"/>
  <c r="C44" i="13" s="1"/>
  <c r="H20" i="13"/>
  <c r="C58" i="13" s="1"/>
  <c r="G20" i="13"/>
  <c r="F20" i="13"/>
  <c r="C83" i="13" s="1"/>
  <c r="D83" i="13" s="1"/>
  <c r="E20" i="13"/>
  <c r="E22" i="13" s="1"/>
  <c r="D20" i="13"/>
  <c r="C102" i="13" s="1"/>
  <c r="C20" i="13"/>
  <c r="C110" i="13" s="1"/>
  <c r="D110" i="13" s="1"/>
  <c r="B20" i="13"/>
  <c r="C117" i="13" s="1"/>
  <c r="I18" i="13"/>
  <c r="I17" i="13"/>
  <c r="H17" i="13"/>
  <c r="I16" i="13"/>
  <c r="H16" i="13"/>
  <c r="G16" i="13"/>
  <c r="I15" i="13"/>
  <c r="H15" i="13"/>
  <c r="G15" i="13"/>
  <c r="F15" i="13"/>
  <c r="I14" i="13"/>
  <c r="H14" i="13"/>
  <c r="G14" i="13"/>
  <c r="F14" i="13"/>
  <c r="E14" i="13"/>
  <c r="I13" i="13"/>
  <c r="H13" i="13"/>
  <c r="G13" i="13"/>
  <c r="F13" i="13"/>
  <c r="E13" i="13"/>
  <c r="D13" i="13"/>
  <c r="I12" i="13"/>
  <c r="H12" i="13"/>
  <c r="G12" i="13"/>
  <c r="F12" i="13"/>
  <c r="E12" i="13"/>
  <c r="D12" i="13"/>
  <c r="C12" i="13"/>
  <c r="I11" i="13"/>
  <c r="H11" i="13"/>
  <c r="G11" i="13"/>
  <c r="F11" i="13"/>
  <c r="E11" i="13"/>
  <c r="D11" i="13"/>
  <c r="C11" i="13"/>
  <c r="B11" i="13"/>
  <c r="I10" i="13"/>
  <c r="H10" i="13"/>
  <c r="G10" i="13"/>
  <c r="F10" i="13"/>
  <c r="E10" i="13"/>
  <c r="D10" i="13"/>
  <c r="C10" i="13"/>
  <c r="B10" i="13"/>
  <c r="I9" i="13"/>
  <c r="H9" i="13"/>
  <c r="G9" i="13"/>
  <c r="F9" i="13"/>
  <c r="E9" i="13"/>
  <c r="D9" i="13"/>
  <c r="C9" i="13"/>
  <c r="B9" i="13"/>
  <c r="I8" i="13"/>
  <c r="H8" i="13"/>
  <c r="G8" i="13"/>
  <c r="F8" i="13"/>
  <c r="E8" i="13"/>
  <c r="E21" i="13" s="1"/>
  <c r="E27" i="13" s="1"/>
  <c r="D8" i="13"/>
  <c r="C8" i="13"/>
  <c r="C21" i="13" s="1"/>
  <c r="C27" i="13" s="1"/>
  <c r="B8" i="13"/>
  <c r="B21" i="13" s="1"/>
  <c r="B27" i="13" s="1"/>
  <c r="F2" i="11"/>
  <c r="E2" i="11"/>
  <c r="D2" i="11"/>
  <c r="G21" i="13" l="1"/>
  <c r="G27" i="13" s="1"/>
  <c r="I21" i="13"/>
  <c r="I27" i="13" s="1"/>
  <c r="D44" i="13"/>
  <c r="C21" i="14"/>
  <c r="C27" i="14" s="1"/>
  <c r="E21" i="14"/>
  <c r="E27" i="14" s="1"/>
  <c r="G21" i="14"/>
  <c r="G27" i="14" s="1"/>
  <c r="I21" i="14"/>
  <c r="I27" i="14" s="1"/>
  <c r="D21" i="15"/>
  <c r="D27" i="15" s="1"/>
  <c r="F21" i="15"/>
  <c r="F27" i="15" s="1"/>
  <c r="H21" i="15"/>
  <c r="H27" i="15" s="1"/>
  <c r="D83" i="15"/>
  <c r="D84" i="15" s="1"/>
  <c r="F29" i="15" s="1"/>
  <c r="F30" i="15" s="1"/>
  <c r="D117" i="13"/>
  <c r="D84" i="13"/>
  <c r="F29" i="13" s="1"/>
  <c r="D21" i="14"/>
  <c r="D27" i="14" s="1"/>
  <c r="F21" i="14"/>
  <c r="F27" i="14" s="1"/>
  <c r="H21" i="14"/>
  <c r="H27" i="14" s="1"/>
  <c r="D21" i="13"/>
  <c r="D27" i="13" s="1"/>
  <c r="F21" i="13"/>
  <c r="F27" i="13" s="1"/>
  <c r="H21" i="13"/>
  <c r="H27" i="13" s="1"/>
  <c r="D58" i="13"/>
  <c r="D59" i="13" s="1"/>
  <c r="H29" i="13" s="1"/>
  <c r="H30" i="13" s="1"/>
  <c r="D102" i="13"/>
  <c r="D103" i="13" s="1"/>
  <c r="D29" i="13" s="1"/>
  <c r="D30" i="13" s="1"/>
  <c r="D118" i="13"/>
  <c r="B29" i="13" s="1"/>
  <c r="B30" i="13" s="1"/>
  <c r="C21" i="15"/>
  <c r="C27" i="15" s="1"/>
  <c r="E21" i="15"/>
  <c r="E27" i="15" s="1"/>
  <c r="G21" i="15"/>
  <c r="G27" i="15" s="1"/>
  <c r="I21" i="15"/>
  <c r="I27" i="15" s="1"/>
  <c r="C110" i="15"/>
  <c r="D110" i="15" s="1"/>
  <c r="C93" i="15"/>
  <c r="D93" i="15" s="1"/>
  <c r="D94" i="15" s="1"/>
  <c r="E29" i="15" s="1"/>
  <c r="E30" i="15" s="1"/>
  <c r="C71" i="15"/>
  <c r="D71" i="15" s="1"/>
  <c r="C44" i="15"/>
  <c r="D44" i="15" s="1"/>
  <c r="D45" i="15" s="1"/>
  <c r="I29" i="15" s="1"/>
  <c r="I30" i="15" s="1"/>
  <c r="C22" i="15"/>
  <c r="E22" i="15"/>
  <c r="G22" i="15"/>
  <c r="I22" i="15"/>
  <c r="D59" i="15"/>
  <c r="H29" i="15" s="1"/>
  <c r="H30" i="15" s="1"/>
  <c r="D118" i="15"/>
  <c r="B29" i="15" s="1"/>
  <c r="B30" i="15" s="1"/>
  <c r="B22" i="15"/>
  <c r="D22" i="15"/>
  <c r="F22" i="15"/>
  <c r="H22" i="15"/>
  <c r="D72" i="15"/>
  <c r="G29" i="15" s="1"/>
  <c r="G30" i="15" s="1"/>
  <c r="D103" i="15"/>
  <c r="D29" i="15" s="1"/>
  <c r="D30" i="15" s="1"/>
  <c r="D111" i="15"/>
  <c r="C29" i="15" s="1"/>
  <c r="C30" i="15" s="1"/>
  <c r="C110" i="14"/>
  <c r="D110" i="14" s="1"/>
  <c r="C22" i="14"/>
  <c r="C93" i="14"/>
  <c r="D93" i="14" s="1"/>
  <c r="D94" i="14" s="1"/>
  <c r="E29" i="14" s="1"/>
  <c r="E30" i="14" s="1"/>
  <c r="E22" i="14"/>
  <c r="C71" i="14"/>
  <c r="D71" i="14" s="1"/>
  <c r="G22" i="14"/>
  <c r="C44" i="14"/>
  <c r="D44" i="14" s="1"/>
  <c r="I22" i="14"/>
  <c r="D45" i="14"/>
  <c r="I29" i="14" s="1"/>
  <c r="I30" i="14" s="1"/>
  <c r="C117" i="14"/>
  <c r="D117" i="14" s="1"/>
  <c r="D118" i="14" s="1"/>
  <c r="B29" i="14" s="1"/>
  <c r="B30" i="14" s="1"/>
  <c r="B22" i="14"/>
  <c r="C102" i="14"/>
  <c r="D102" i="14" s="1"/>
  <c r="D103" i="14" s="1"/>
  <c r="D29" i="14" s="1"/>
  <c r="D30" i="14" s="1"/>
  <c r="D22" i="14"/>
  <c r="C83" i="14"/>
  <c r="D83" i="14" s="1"/>
  <c r="D84" i="14" s="1"/>
  <c r="F29" i="14" s="1"/>
  <c r="F30" i="14" s="1"/>
  <c r="F22" i="14"/>
  <c r="C58" i="14"/>
  <c r="D58" i="14" s="1"/>
  <c r="H22" i="14"/>
  <c r="D59" i="14"/>
  <c r="H29" i="14" s="1"/>
  <c r="H30" i="14" s="1"/>
  <c r="D72" i="14"/>
  <c r="G29" i="14" s="1"/>
  <c r="G30" i="14" s="1"/>
  <c r="D111" i="14"/>
  <c r="C29" i="14" s="1"/>
  <c r="C30" i="14" s="1"/>
  <c r="E28" i="13"/>
  <c r="E23" i="13"/>
  <c r="E24" i="13" s="1"/>
  <c r="D45" i="13"/>
  <c r="I29" i="13" s="1"/>
  <c r="I30" i="13" s="1"/>
  <c r="F30" i="13"/>
  <c r="D111" i="13"/>
  <c r="C29" i="13" s="1"/>
  <c r="C30" i="13" s="1"/>
  <c r="C22" i="13"/>
  <c r="G22" i="13"/>
  <c r="I22" i="13"/>
  <c r="C71" i="13"/>
  <c r="D71" i="13" s="1"/>
  <c r="D72" i="13" s="1"/>
  <c r="G29" i="13" s="1"/>
  <c r="G30" i="13" s="1"/>
  <c r="C93" i="13"/>
  <c r="D93" i="13" s="1"/>
  <c r="D94" i="13" s="1"/>
  <c r="E29" i="13" s="1"/>
  <c r="E30" i="13" s="1"/>
  <c r="B22" i="13"/>
  <c r="D22" i="13"/>
  <c r="F22" i="13"/>
  <c r="H22" i="13"/>
  <c r="B117" i="8"/>
  <c r="B116" i="8"/>
  <c r="D116" i="8" s="1"/>
  <c r="B115" i="8"/>
  <c r="D115" i="8" s="1"/>
  <c r="D114" i="8"/>
  <c r="B114" i="8"/>
  <c r="B110" i="8"/>
  <c r="D109" i="8"/>
  <c r="B109" i="8"/>
  <c r="D108" i="8"/>
  <c r="B108" i="8"/>
  <c r="D107" i="8"/>
  <c r="B107" i="8"/>
  <c r="D106" i="8"/>
  <c r="B106" i="8"/>
  <c r="B102" i="8"/>
  <c r="B101" i="8"/>
  <c r="D101" i="8" s="1"/>
  <c r="B100" i="8"/>
  <c r="D100" i="8" s="1"/>
  <c r="B99" i="8"/>
  <c r="D99" i="8" s="1"/>
  <c r="B98" i="8"/>
  <c r="D98" i="8" s="1"/>
  <c r="D97" i="8"/>
  <c r="B97" i="8"/>
  <c r="B93" i="8"/>
  <c r="D92" i="8"/>
  <c r="B92" i="8"/>
  <c r="D91" i="8"/>
  <c r="B91" i="8"/>
  <c r="D90" i="8"/>
  <c r="B90" i="8"/>
  <c r="D89" i="8"/>
  <c r="B89" i="8"/>
  <c r="D88" i="8"/>
  <c r="B88" i="8"/>
  <c r="D87" i="8"/>
  <c r="B87" i="8"/>
  <c r="B83" i="8"/>
  <c r="B82" i="8"/>
  <c r="D82" i="8" s="1"/>
  <c r="B81" i="8"/>
  <c r="D81" i="8" s="1"/>
  <c r="B80" i="8"/>
  <c r="D80" i="8" s="1"/>
  <c r="B79" i="8"/>
  <c r="D79" i="8" s="1"/>
  <c r="B78" i="8"/>
  <c r="D78" i="8" s="1"/>
  <c r="B77" i="8"/>
  <c r="D77" i="8" s="1"/>
  <c r="D76" i="8"/>
  <c r="B76" i="8"/>
  <c r="B71" i="8"/>
  <c r="D70" i="8"/>
  <c r="B70" i="8"/>
  <c r="D69" i="8"/>
  <c r="B69" i="8"/>
  <c r="D68" i="8"/>
  <c r="B68" i="8"/>
  <c r="D67" i="8"/>
  <c r="B67" i="8"/>
  <c r="D66" i="8"/>
  <c r="B66" i="8"/>
  <c r="D65" i="8"/>
  <c r="B65" i="8"/>
  <c r="D64" i="8"/>
  <c r="B64" i="8"/>
  <c r="D63" i="8"/>
  <c r="B63" i="8"/>
  <c r="B58" i="8"/>
  <c r="B57" i="8"/>
  <c r="D57" i="8" s="1"/>
  <c r="B56" i="8"/>
  <c r="D56" i="8" s="1"/>
  <c r="B55" i="8"/>
  <c r="D55" i="8" s="1"/>
  <c r="B54" i="8"/>
  <c r="D54" i="8" s="1"/>
  <c r="B53" i="8"/>
  <c r="D53" i="8" s="1"/>
  <c r="B52" i="8"/>
  <c r="D52" i="8" s="1"/>
  <c r="B51" i="8"/>
  <c r="D51" i="8" s="1"/>
  <c r="B50" i="8"/>
  <c r="D50" i="8" s="1"/>
  <c r="D49" i="8"/>
  <c r="B49" i="8"/>
  <c r="B44" i="8"/>
  <c r="B43" i="8"/>
  <c r="D43" i="8" s="1"/>
  <c r="D42" i="8"/>
  <c r="B42" i="8"/>
  <c r="D41" i="8"/>
  <c r="B41" i="8"/>
  <c r="D40" i="8"/>
  <c r="B40" i="8"/>
  <c r="D39" i="8"/>
  <c r="B39" i="8"/>
  <c r="D38" i="8"/>
  <c r="B38" i="8"/>
  <c r="D37" i="8"/>
  <c r="B37" i="8"/>
  <c r="D36" i="8"/>
  <c r="B36" i="8"/>
  <c r="D35" i="8"/>
  <c r="B35" i="8"/>
  <c r="D34" i="8"/>
  <c r="B34" i="8"/>
  <c r="I20" i="8"/>
  <c r="C44" i="8" s="1"/>
  <c r="H20" i="8"/>
  <c r="C58" i="8" s="1"/>
  <c r="G20" i="8"/>
  <c r="C71" i="8" s="1"/>
  <c r="F20" i="8"/>
  <c r="C83" i="8" s="1"/>
  <c r="E20" i="8"/>
  <c r="C93" i="8" s="1"/>
  <c r="D20" i="8"/>
  <c r="C102" i="8" s="1"/>
  <c r="C20" i="8"/>
  <c r="C110" i="8" s="1"/>
  <c r="B20" i="8"/>
  <c r="C117" i="8" s="1"/>
  <c r="I18" i="8"/>
  <c r="I17" i="8"/>
  <c r="H17" i="8"/>
  <c r="I16" i="8"/>
  <c r="H16" i="8"/>
  <c r="G16" i="8"/>
  <c r="I15" i="8"/>
  <c r="H15" i="8"/>
  <c r="G15" i="8"/>
  <c r="F15" i="8"/>
  <c r="I14" i="8"/>
  <c r="H14" i="8"/>
  <c r="G14" i="8"/>
  <c r="F14" i="8"/>
  <c r="E14" i="8"/>
  <c r="I13" i="8"/>
  <c r="H13" i="8"/>
  <c r="G13" i="8"/>
  <c r="F13" i="8"/>
  <c r="E13" i="8"/>
  <c r="D13" i="8"/>
  <c r="I12" i="8"/>
  <c r="H12" i="8"/>
  <c r="G12" i="8"/>
  <c r="F12" i="8"/>
  <c r="E12" i="8"/>
  <c r="D12" i="8"/>
  <c r="C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I21" i="8" s="1"/>
  <c r="I27" i="8" s="1"/>
  <c r="H8" i="8"/>
  <c r="G8" i="8"/>
  <c r="F8" i="8"/>
  <c r="E8" i="8"/>
  <c r="E21" i="8" s="1"/>
  <c r="E27" i="8" s="1"/>
  <c r="D8" i="8"/>
  <c r="C8" i="8"/>
  <c r="B8" i="8"/>
  <c r="B21" i="8" s="1"/>
  <c r="B27" i="8" s="1"/>
  <c r="F21" i="8" l="1"/>
  <c r="F27" i="8" s="1"/>
  <c r="D21" i="8"/>
  <c r="D27" i="8" s="1"/>
  <c r="H21" i="8"/>
  <c r="H27" i="8" s="1"/>
  <c r="D117" i="8"/>
  <c r="D102" i="8"/>
  <c r="D103" i="8" s="1"/>
  <c r="D29" i="8" s="1"/>
  <c r="D30" i="8" s="1"/>
  <c r="D83" i="8"/>
  <c r="D58" i="8"/>
  <c r="D59" i="8" s="1"/>
  <c r="H29" i="8" s="1"/>
  <c r="H30" i="8" s="1"/>
  <c r="F23" i="15"/>
  <c r="F24" i="15" s="1"/>
  <c r="F28" i="15"/>
  <c r="B23" i="15"/>
  <c r="B24" i="15" s="1"/>
  <c r="B28" i="15"/>
  <c r="I28" i="15"/>
  <c r="I23" i="15"/>
  <c r="I24" i="15" s="1"/>
  <c r="E28" i="15"/>
  <c r="E23" i="15"/>
  <c r="E24" i="15" s="1"/>
  <c r="H28" i="15"/>
  <c r="H23" i="15"/>
  <c r="H24" i="15" s="1"/>
  <c r="D28" i="15"/>
  <c r="D23" i="15"/>
  <c r="D24" i="15" s="1"/>
  <c r="G28" i="15"/>
  <c r="G23" i="15"/>
  <c r="G24" i="15" s="1"/>
  <c r="C28" i="15"/>
  <c r="C23" i="15"/>
  <c r="C24" i="15" s="1"/>
  <c r="H28" i="14"/>
  <c r="H23" i="14"/>
  <c r="H24" i="14" s="1"/>
  <c r="D28" i="14"/>
  <c r="D23" i="14"/>
  <c r="D24" i="14" s="1"/>
  <c r="I28" i="14"/>
  <c r="I23" i="14"/>
  <c r="I24" i="14" s="1"/>
  <c r="E28" i="14"/>
  <c r="E23" i="14"/>
  <c r="E24" i="14" s="1"/>
  <c r="F28" i="14"/>
  <c r="F23" i="14"/>
  <c r="F24" i="14" s="1"/>
  <c r="B28" i="14"/>
  <c r="B23" i="14"/>
  <c r="B24" i="14" s="1"/>
  <c r="G28" i="14"/>
  <c r="G23" i="14"/>
  <c r="G24" i="14" s="1"/>
  <c r="C28" i="14"/>
  <c r="C23" i="14"/>
  <c r="C24" i="14" s="1"/>
  <c r="F28" i="13"/>
  <c r="F23" i="13"/>
  <c r="F24" i="13" s="1"/>
  <c r="B28" i="13"/>
  <c r="B23" i="13"/>
  <c r="B24" i="13" s="1"/>
  <c r="I28" i="13"/>
  <c r="I23" i="13"/>
  <c r="I24" i="13" s="1"/>
  <c r="C23" i="13"/>
  <c r="C24" i="13" s="1"/>
  <c r="C28" i="13"/>
  <c r="E26" i="13"/>
  <c r="E25" i="13"/>
  <c r="H28" i="13"/>
  <c r="H23" i="13"/>
  <c r="H24" i="13" s="1"/>
  <c r="D28" i="13"/>
  <c r="D23" i="13"/>
  <c r="D24" i="13" s="1"/>
  <c r="G28" i="13"/>
  <c r="G23" i="13"/>
  <c r="G24" i="13" s="1"/>
  <c r="C21" i="8"/>
  <c r="C27" i="8" s="1"/>
  <c r="G21" i="8"/>
  <c r="G27" i="8" s="1"/>
  <c r="D110" i="8"/>
  <c r="D93" i="8"/>
  <c r="D94" i="8" s="1"/>
  <c r="E29" i="8" s="1"/>
  <c r="E30" i="8" s="1"/>
  <c r="D71" i="8"/>
  <c r="D44" i="8"/>
  <c r="D45" i="8" s="1"/>
  <c r="I29" i="8" s="1"/>
  <c r="I30" i="8" s="1"/>
  <c r="D84" i="8"/>
  <c r="F29" i="8" s="1"/>
  <c r="F30" i="8" s="1"/>
  <c r="D118" i="8"/>
  <c r="B29" i="8" s="1"/>
  <c r="B30" i="8" s="1"/>
  <c r="D72" i="8"/>
  <c r="G29" i="8" s="1"/>
  <c r="G30" i="8" s="1"/>
  <c r="D111" i="8"/>
  <c r="C29" i="8" s="1"/>
  <c r="C30" i="8" s="1"/>
  <c r="B22" i="8"/>
  <c r="D22" i="8"/>
  <c r="F22" i="8"/>
  <c r="H22" i="8"/>
  <c r="C22" i="8"/>
  <c r="E22" i="8"/>
  <c r="G22" i="8"/>
  <c r="I22" i="8"/>
  <c r="C26" i="15" l="1"/>
  <c r="C25" i="15"/>
  <c r="D26" i="15"/>
  <c r="D25" i="15"/>
  <c r="H26" i="15"/>
  <c r="H25" i="15"/>
  <c r="E26" i="15"/>
  <c r="E25" i="15"/>
  <c r="I26" i="15"/>
  <c r="I25" i="15"/>
  <c r="G26" i="15"/>
  <c r="G25" i="15"/>
  <c r="B26" i="15"/>
  <c r="B25" i="15"/>
  <c r="F26" i="15"/>
  <c r="F25" i="15"/>
  <c r="C26" i="14"/>
  <c r="C25" i="14"/>
  <c r="G26" i="14"/>
  <c r="G25" i="14"/>
  <c r="B26" i="14"/>
  <c r="B25" i="14"/>
  <c r="F26" i="14"/>
  <c r="F25" i="14"/>
  <c r="E26" i="14"/>
  <c r="E25" i="14"/>
  <c r="I26" i="14"/>
  <c r="I25" i="14"/>
  <c r="D26" i="14"/>
  <c r="D25" i="14"/>
  <c r="H26" i="14"/>
  <c r="H25" i="14"/>
  <c r="G25" i="13"/>
  <c r="G26" i="13"/>
  <c r="H26" i="13"/>
  <c r="H25" i="13"/>
  <c r="I26" i="13"/>
  <c r="I25" i="13"/>
  <c r="B26" i="13"/>
  <c r="B25" i="13"/>
  <c r="F26" i="13"/>
  <c r="F25" i="13"/>
  <c r="D26" i="13"/>
  <c r="D25" i="13"/>
  <c r="C25" i="13"/>
  <c r="C26" i="13"/>
  <c r="I28" i="8"/>
  <c r="I23" i="8"/>
  <c r="I24" i="8" s="1"/>
  <c r="E28" i="8"/>
  <c r="E23" i="8"/>
  <c r="E24" i="8" s="1"/>
  <c r="H28" i="8"/>
  <c r="H23" i="8"/>
  <c r="H24" i="8" s="1"/>
  <c r="D28" i="8"/>
  <c r="D23" i="8"/>
  <c r="D24" i="8" s="1"/>
  <c r="G28" i="8"/>
  <c r="G23" i="8"/>
  <c r="G24" i="8" s="1"/>
  <c r="C28" i="8"/>
  <c r="C23" i="8"/>
  <c r="C24" i="8" s="1"/>
  <c r="F28" i="8"/>
  <c r="F23" i="8"/>
  <c r="F24" i="8" s="1"/>
  <c r="B28" i="8"/>
  <c r="B23" i="8"/>
  <c r="B24" i="8" s="1"/>
  <c r="B26" i="8" l="1"/>
  <c r="B25" i="8"/>
  <c r="F26" i="8"/>
  <c r="F25" i="8"/>
  <c r="C26" i="8"/>
  <c r="C25" i="8"/>
  <c r="G26" i="8"/>
  <c r="G25" i="8"/>
  <c r="D26" i="8"/>
  <c r="D25" i="8"/>
  <c r="H26" i="8"/>
  <c r="H25" i="8"/>
  <c r="E26" i="8"/>
  <c r="E25" i="8"/>
  <c r="I26" i="8"/>
  <c r="I25" i="8"/>
</calcChain>
</file>

<file path=xl/comments1.xml><?xml version="1.0" encoding="utf-8"?>
<comments xmlns="http://schemas.openxmlformats.org/spreadsheetml/2006/main">
  <authors>
    <author>user</author>
  </authors>
  <commentList>
    <comment ref="J20" authorId="0">
      <text>
        <r>
          <rPr>
            <b/>
            <sz val="9"/>
            <color indexed="81"/>
            <rFont val="Tahoma"/>
            <family val="2"/>
          </rPr>
          <t xml:space="preserve">nessa linha de Produção ele usou uma função no R e copiou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J20" authorId="0">
      <text>
        <r>
          <rPr>
            <b/>
            <sz val="9"/>
            <color indexed="81"/>
            <rFont val="Tahoma"/>
            <family val="2"/>
          </rPr>
          <t xml:space="preserve">nessa linha de Produção ele usou uma função no R e copiou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J20" authorId="0">
      <text>
        <r>
          <rPr>
            <b/>
            <sz val="9"/>
            <color indexed="81"/>
            <rFont val="Tahoma"/>
            <family val="2"/>
          </rPr>
          <t xml:space="preserve">nessa linha de Produção ele usou uma função no R e copiou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J20" authorId="0">
      <text>
        <r>
          <rPr>
            <b/>
            <sz val="9"/>
            <color indexed="81"/>
            <rFont val="Tahoma"/>
            <family val="2"/>
          </rPr>
          <t xml:space="preserve">nessa linha de Produção ele usou uma função no R e copiou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<sst xmlns="http://schemas.openxmlformats.org/spreadsheetml/2006/main" count="319" uniqueCount="83">
  <si>
    <t>Terra (R$/há)</t>
  </si>
  <si>
    <t>Dist. Consu(Km)</t>
  </si>
  <si>
    <t>Implant. (R$/há)</t>
  </si>
  <si>
    <t>Transp/Km/m³(R$)</t>
  </si>
  <si>
    <t>Capina(R$/ha)</t>
  </si>
  <si>
    <t>Roçada(R$/há)</t>
  </si>
  <si>
    <t>Taxa anual</t>
  </si>
  <si>
    <t>Bat. Pré corte(R$/há)</t>
  </si>
  <si>
    <t>Prot.Conser.(R$/há)</t>
  </si>
  <si>
    <t>Colheita(R$/m³)</t>
  </si>
  <si>
    <t>Venda (R$/m³)</t>
  </si>
  <si>
    <t>Idade/Rotação</t>
  </si>
  <si>
    <t>Produção (m³/há)</t>
  </si>
  <si>
    <t>Receita</t>
  </si>
  <si>
    <t>VPR(R$/há)</t>
  </si>
  <si>
    <t>VPC(R$/há)</t>
  </si>
  <si>
    <t>VPL(R$/há)</t>
  </si>
  <si>
    <t>VET (R$/ha)</t>
  </si>
  <si>
    <t>VPLinf(R$/ha)</t>
  </si>
  <si>
    <t>CMPr (R$/m³)</t>
  </si>
  <si>
    <t>B/C</t>
  </si>
  <si>
    <t>RLPE/ B(C)PE (R$/ha.ano)</t>
  </si>
  <si>
    <t>TIR</t>
  </si>
  <si>
    <t>VPL(TIR)</t>
  </si>
  <si>
    <t>Custos</t>
  </si>
  <si>
    <t>Receitas</t>
  </si>
  <si>
    <t>RL</t>
  </si>
  <si>
    <t>TIR 7</t>
  </si>
  <si>
    <t>VPL3</t>
  </si>
  <si>
    <t>VPL4</t>
  </si>
  <si>
    <t>VPL5</t>
  </si>
  <si>
    <t>VPL6</t>
  </si>
  <si>
    <t>VPL7</t>
  </si>
  <si>
    <t>VPL8</t>
  </si>
  <si>
    <t>VPL9</t>
  </si>
  <si>
    <t>VPL10</t>
  </si>
  <si>
    <t>data</t>
  </si>
  <si>
    <t>vigência</t>
  </si>
  <si>
    <t>taxa</t>
  </si>
  <si>
    <t>máximo</t>
  </si>
  <si>
    <t>média</t>
  </si>
  <si>
    <t>mínimo</t>
  </si>
  <si>
    <t>21/07/2016 - 31/08/2016</t>
  </si>
  <si>
    <t>09/06/2016 - 20/07/2016</t>
  </si>
  <si>
    <t>28/04/2016 - 08/06/2016</t>
  </si>
  <si>
    <t>03/03/2016 - 27/04/2016</t>
  </si>
  <si>
    <t>21/01/2016 - 02/03/2016</t>
  </si>
  <si>
    <t xml:space="preserve">26/11/2015 - 20/01/2016 </t>
  </si>
  <si>
    <t>22/10/2015 - 25/11/2015</t>
  </si>
  <si>
    <t>03/09/2015 - 21/10/2015</t>
  </si>
  <si>
    <t>30/07/2015 - 02/09/2015</t>
  </si>
  <si>
    <t>04/06/2015 - 29/07/2015</t>
  </si>
  <si>
    <t>30/04/2015 - 03/06/2015</t>
  </si>
  <si>
    <t>05/03/2015 - 29/04/2015</t>
  </si>
  <si>
    <t>22/01/2015 - 04/03/2015</t>
  </si>
  <si>
    <t>04/12/2014 - 21/01/2015</t>
  </si>
  <si>
    <t>30/10/2014 - 03/12/2014</t>
  </si>
  <si>
    <t>04/09/2014 - 29/10/2014</t>
  </si>
  <si>
    <t>17/07/2014 - 03/09/2014</t>
  </si>
  <si>
    <t>29/05/2014 - 16/07/2014</t>
  </si>
  <si>
    <t>03/04/2014 - 28/05/2014</t>
  </si>
  <si>
    <t>27/02/2014 - 02/04/2014</t>
  </si>
  <si>
    <t>16/01/2014 - 26/02/2014</t>
  </si>
  <si>
    <t>28/11/2013 - 15/01/2014</t>
  </si>
  <si>
    <t>10/10/2013 - 27/11/2013</t>
  </si>
  <si>
    <t>29/08/2013 - 09/10/2013</t>
  </si>
  <si>
    <t>11/07/2013 - 28/08/2013</t>
  </si>
  <si>
    <t>30/05/2013 - 10/07/2013</t>
  </si>
  <si>
    <t>18/04/2013 - 29/05/2013</t>
  </si>
  <si>
    <t>07/03/2013 - 17/04/2013</t>
  </si>
  <si>
    <t>17/01/2013 - 06/03/2013</t>
  </si>
  <si>
    <t>29/11/2012 - 16/01/2013</t>
  </si>
  <si>
    <t>11/10/2012 - 28/11/2012</t>
  </si>
  <si>
    <t>30/08/2012 - 10/10/2012</t>
  </si>
  <si>
    <t>12/07/2012 - 29/08/2012</t>
  </si>
  <si>
    <t>31/05/2012 - 11/07/2012</t>
  </si>
  <si>
    <t>19/04/2012 - 30/05/2012</t>
  </si>
  <si>
    <t>08/03/2012 - 18/04/2012</t>
  </si>
  <si>
    <t>19/01/2012 - 07/03/2012</t>
  </si>
  <si>
    <t>01/12/2011 - 18/01/2012</t>
  </si>
  <si>
    <t>20/10/2011 - 30/11/2011</t>
  </si>
  <si>
    <t>01/09/2011 - 19/10/2011</t>
  </si>
  <si>
    <t>21/07/2011 - 31/08/2011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</si>
</sst>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4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0" fillId="0" borderId="0" xfId="2" applyNumberFormat="1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'VPL inf'!$C$4</c:f>
              <c:strCache>
                <c:ptCount val="1"/>
                <c:pt idx="0">
                  <c:v>7,25%</c:v>
                </c:pt>
              </c:strCache>
            </c:strRef>
          </c:tx>
          <c:marker>
            <c:symbol val="none"/>
          </c:marker>
          <c:xVal>
            <c:strRef>
              <c:f>'VPL inf'!$D$3:$K$3</c:f>
              <c:strCache>
                <c:ptCount val="8"/>
                <c:pt idx="0">
                  <c:v>VPL3</c:v>
                </c:pt>
                <c:pt idx="1">
                  <c:v>VPL4</c:v>
                </c:pt>
                <c:pt idx="2">
                  <c:v>VPL5</c:v>
                </c:pt>
                <c:pt idx="3">
                  <c:v>VPL6</c:v>
                </c:pt>
                <c:pt idx="4">
                  <c:v>VPL7</c:v>
                </c:pt>
                <c:pt idx="5">
                  <c:v>VPL8</c:v>
                </c:pt>
                <c:pt idx="6">
                  <c:v>VPL9</c:v>
                </c:pt>
                <c:pt idx="7">
                  <c:v>VPL10</c:v>
                </c:pt>
              </c:strCache>
            </c:strRef>
          </c:xVal>
          <c:yVal>
            <c:numRef>
              <c:f>'VPL inf'!$D$4:$K$4</c:f>
              <c:numCache>
                <c:formatCode>General</c:formatCode>
                <c:ptCount val="8"/>
                <c:pt idx="0">
                  <c:v>689.80178237372968</c:v>
                </c:pt>
                <c:pt idx="1">
                  <c:v>6689.8916168712312</c:v>
                </c:pt>
                <c:pt idx="2">
                  <c:v>8601.9023104177613</c:v>
                </c:pt>
                <c:pt idx="3">
                  <c:v>8744.6938257768907</c:v>
                </c:pt>
                <c:pt idx="4">
                  <c:v>8114.2462411060105</c:v>
                </c:pt>
                <c:pt idx="5">
                  <c:v>7162.0390931519532</c:v>
                </c:pt>
                <c:pt idx="6">
                  <c:v>6100.8645631466752</c:v>
                </c:pt>
                <c:pt idx="7">
                  <c:v>5032.774796348016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'VPL inf'!$C$5</c:f>
              <c:strCache>
                <c:ptCount val="1"/>
                <c:pt idx="0">
                  <c:v>8,00%</c:v>
                </c:pt>
              </c:strCache>
            </c:strRef>
          </c:tx>
          <c:marker>
            <c:symbol val="none"/>
          </c:marker>
          <c:xVal>
            <c:strRef>
              <c:f>'VPL inf'!$D$3:$K$3</c:f>
              <c:strCache>
                <c:ptCount val="8"/>
                <c:pt idx="0">
                  <c:v>VPL3</c:v>
                </c:pt>
                <c:pt idx="1">
                  <c:v>VPL4</c:v>
                </c:pt>
                <c:pt idx="2">
                  <c:v>VPL5</c:v>
                </c:pt>
                <c:pt idx="3">
                  <c:v>VPL6</c:v>
                </c:pt>
                <c:pt idx="4">
                  <c:v>VPL7</c:v>
                </c:pt>
                <c:pt idx="5">
                  <c:v>VPL8</c:v>
                </c:pt>
                <c:pt idx="6">
                  <c:v>VPL9</c:v>
                </c:pt>
                <c:pt idx="7">
                  <c:v>VPL10</c:v>
                </c:pt>
              </c:strCache>
            </c:strRef>
          </c:xVal>
          <c:yVal>
            <c:numRef>
              <c:f>'VPL inf'!$D$5:$K$5</c:f>
              <c:numCache>
                <c:formatCode>General</c:formatCode>
                <c:ptCount val="8"/>
                <c:pt idx="0">
                  <c:v>-155.88882834914884</c:v>
                </c:pt>
                <c:pt idx="1">
                  <c:v>5190.0888761956994</c:v>
                </c:pt>
                <c:pt idx="2">
                  <c:v>6844.7757162669823</c:v>
                </c:pt>
                <c:pt idx="3">
                  <c:v>6912.0588524547684</c:v>
                </c:pt>
                <c:pt idx="4">
                  <c:v>6292.6237282206257</c:v>
                </c:pt>
                <c:pt idx="5">
                  <c:v>5393.0768179709557</c:v>
                </c:pt>
                <c:pt idx="6">
                  <c:v>4403.9920536963818</c:v>
                </c:pt>
                <c:pt idx="7">
                  <c:v>3416.01474454451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'VPL inf'!$C$6</c:f>
              <c:strCache>
                <c:ptCount val="1"/>
                <c:pt idx="0">
                  <c:v>10,98%</c:v>
                </c:pt>
              </c:strCache>
            </c:strRef>
          </c:tx>
          <c:marker>
            <c:symbol val="none"/>
          </c:marker>
          <c:xVal>
            <c:strRef>
              <c:f>'VPL inf'!$D$3:$K$3</c:f>
              <c:strCache>
                <c:ptCount val="8"/>
                <c:pt idx="0">
                  <c:v>VPL3</c:v>
                </c:pt>
                <c:pt idx="1">
                  <c:v>VPL4</c:v>
                </c:pt>
                <c:pt idx="2">
                  <c:v>VPL5</c:v>
                </c:pt>
                <c:pt idx="3">
                  <c:v>VPL6</c:v>
                </c:pt>
                <c:pt idx="4">
                  <c:v>VPL7</c:v>
                </c:pt>
                <c:pt idx="5">
                  <c:v>VPL8</c:v>
                </c:pt>
                <c:pt idx="6">
                  <c:v>VPL9</c:v>
                </c:pt>
                <c:pt idx="7">
                  <c:v>VPL10</c:v>
                </c:pt>
              </c:strCache>
            </c:strRef>
          </c:xVal>
          <c:yVal>
            <c:numRef>
              <c:f>'VPL inf'!$D$6:$K$6</c:f>
              <c:numCache>
                <c:formatCode>General</c:formatCode>
                <c:ptCount val="8"/>
                <c:pt idx="0">
                  <c:v>-2370.09993686907</c:v>
                </c:pt>
                <c:pt idx="1">
                  <c:v>1269.090181604889</c:v>
                </c:pt>
                <c:pt idx="2">
                  <c:v>2260.1943484970448</c:v>
                </c:pt>
                <c:pt idx="3">
                  <c:v>2142.1585409040126</c:v>
                </c:pt>
                <c:pt idx="4">
                  <c:v>1565.0844616666143</c:v>
                </c:pt>
                <c:pt idx="5">
                  <c:v>817.48213677161903</c:v>
                </c:pt>
                <c:pt idx="6">
                  <c:v>31.380500546273797</c:v>
                </c:pt>
                <c:pt idx="7">
                  <c:v>-732.68647355467795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'VPL inf'!$C$7</c:f>
              <c:strCache>
                <c:ptCount val="1"/>
                <c:pt idx="0">
                  <c:v>14,25%</c:v>
                </c:pt>
              </c:strCache>
            </c:strRef>
          </c:tx>
          <c:marker>
            <c:symbol val="none"/>
          </c:marker>
          <c:xVal>
            <c:strRef>
              <c:f>'VPL inf'!$D$3:$K$3</c:f>
              <c:strCache>
                <c:ptCount val="8"/>
                <c:pt idx="0">
                  <c:v>VPL3</c:v>
                </c:pt>
                <c:pt idx="1">
                  <c:v>VPL4</c:v>
                </c:pt>
                <c:pt idx="2">
                  <c:v>VPL5</c:v>
                </c:pt>
                <c:pt idx="3">
                  <c:v>VPL6</c:v>
                </c:pt>
                <c:pt idx="4">
                  <c:v>VPL7</c:v>
                </c:pt>
                <c:pt idx="5">
                  <c:v>VPL8</c:v>
                </c:pt>
                <c:pt idx="6">
                  <c:v>VPL9</c:v>
                </c:pt>
                <c:pt idx="7">
                  <c:v>VPL10</c:v>
                </c:pt>
              </c:strCache>
            </c:strRef>
          </c:xVal>
          <c:yVal>
            <c:numRef>
              <c:f>'VPL inf'!$D$7:$K$7</c:f>
              <c:numCache>
                <c:formatCode>General</c:formatCode>
                <c:ptCount val="8"/>
                <c:pt idx="0">
                  <c:v>-3727.9703880355069</c:v>
                </c:pt>
                <c:pt idx="1">
                  <c:v>-1127.532327648375</c:v>
                </c:pt>
                <c:pt idx="2">
                  <c:v>-529.62054716654825</c:v>
                </c:pt>
                <c:pt idx="3">
                  <c:v>-744.66518402091435</c:v>
                </c:pt>
                <c:pt idx="4">
                  <c:v>-1277.7655899222837</c:v>
                </c:pt>
                <c:pt idx="5">
                  <c:v>-1913.7109199234517</c:v>
                </c:pt>
                <c:pt idx="6">
                  <c:v>-2556.9209356786073</c:v>
                </c:pt>
                <c:pt idx="7">
                  <c:v>-3165.6920602955097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3520"/>
        <c:axId val="174046592"/>
      </c:scatterChart>
      <c:valAx>
        <c:axId val="17404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Idade</a:t>
                </a:r>
                <a:r>
                  <a:rPr lang="pt-BR" baseline="0"/>
                  <a:t> (anos)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74046592"/>
        <c:crosses val="autoZero"/>
        <c:crossBetween val="midCat"/>
      </c:valAx>
      <c:valAx>
        <c:axId val="17404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VPL</a:t>
                </a:r>
                <a:r>
                  <a:rPr lang="pt-BR" baseline="0"/>
                  <a:t> Infinito (R$/ha)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043520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'VPL inf (2)'!$C$4</c:f>
              <c:strCache>
                <c:ptCount val="1"/>
                <c:pt idx="0">
                  <c:v> R$ 55,00 </c:v>
                </c:pt>
              </c:strCache>
            </c:strRef>
          </c:tx>
          <c:marker>
            <c:symbol val="none"/>
          </c:marker>
          <c:xVal>
            <c:numRef>
              <c:f>'VPL inf (2)'!$D$3:$K$3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'VPL inf (2)'!$D$4:$K$4</c:f>
              <c:numCache>
                <c:formatCode>General</c:formatCode>
                <c:ptCount val="8"/>
                <c:pt idx="0">
                  <c:v>-11233.999195131228</c:v>
                </c:pt>
                <c:pt idx="1">
                  <c:v>-6577.5044053513784</c:v>
                </c:pt>
                <c:pt idx="2">
                  <c:v>-4565.5358435062944</c:v>
                </c:pt>
                <c:pt idx="3">
                  <c:v>-3746.5553792229312</c:v>
                </c:pt>
                <c:pt idx="4">
                  <c:v>-3498.9622062485323</c:v>
                </c:pt>
                <c:pt idx="5">
                  <c:v>-3533.843419864615</c:v>
                </c:pt>
                <c:pt idx="6">
                  <c:v>-3708.3665908746434</c:v>
                </c:pt>
                <c:pt idx="7">
                  <c:v>-3948.691604954694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'VPL inf (2)'!$C$5</c:f>
              <c:strCache>
                <c:ptCount val="1"/>
                <c:pt idx="0">
                  <c:v> R$ 71,33 </c:v>
                </c:pt>
              </c:strCache>
            </c:strRef>
          </c:tx>
          <c:marker>
            <c:symbol val="none"/>
          </c:marker>
          <c:xVal>
            <c:numRef>
              <c:f>'VPL inf (2)'!$D$3:$K$3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'VPL inf (2)'!$D$5:$K$5</c:f>
              <c:numCache>
                <c:formatCode>General</c:formatCode>
                <c:ptCount val="8"/>
                <c:pt idx="0">
                  <c:v>-155.88882834914884</c:v>
                </c:pt>
                <c:pt idx="1">
                  <c:v>5190.0888761956994</c:v>
                </c:pt>
                <c:pt idx="2">
                  <c:v>6844.7757162669823</c:v>
                </c:pt>
                <c:pt idx="3">
                  <c:v>6912.0588524547684</c:v>
                </c:pt>
                <c:pt idx="4">
                  <c:v>6292.6237282206257</c:v>
                </c:pt>
                <c:pt idx="5">
                  <c:v>5393.0768179709557</c:v>
                </c:pt>
                <c:pt idx="6">
                  <c:v>4403.9920536963818</c:v>
                </c:pt>
                <c:pt idx="7">
                  <c:v>3416.01474454451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'VPL inf (2)'!$C$6</c:f>
              <c:strCache>
                <c:ptCount val="1"/>
                <c:pt idx="0">
                  <c:v> R$ 65,00 </c:v>
                </c:pt>
              </c:strCache>
            </c:strRef>
          </c:tx>
          <c:marker>
            <c:symbol val="none"/>
          </c:marker>
          <c:xVal>
            <c:numRef>
              <c:f>'VPL inf (2)'!$D$3:$K$3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'VPL inf (2)'!$D$6:$K$6</c:f>
              <c:numCache>
                <c:formatCode>General</c:formatCode>
                <c:ptCount val="8"/>
                <c:pt idx="0">
                  <c:v>-4450.0981744441024</c:v>
                </c:pt>
                <c:pt idx="1">
                  <c:v>628.61517918449852</c:v>
                </c:pt>
                <c:pt idx="2">
                  <c:v>2421.7951790125562</c:v>
                </c:pt>
                <c:pt idx="3">
                  <c:v>2780.4588471565548</c:v>
                </c:pt>
                <c:pt idx="4">
                  <c:v>2497.1100132671827</c:v>
                </c:pt>
                <c:pt idx="5">
                  <c:v>1932.7335781975828</c:v>
                </c:pt>
                <c:pt idx="6">
                  <c:v>1259.3974290708732</c:v>
                </c:pt>
                <c:pt idx="7">
                  <c:v>561.23267520403419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'VPL inf (2)'!$C$7</c:f>
              <c:strCache>
                <c:ptCount val="1"/>
                <c:pt idx="0">
                  <c:v> R$ 85,00 </c:v>
                </c:pt>
              </c:strCache>
            </c:strRef>
          </c:tx>
          <c:marker>
            <c:symbol val="none"/>
          </c:marker>
          <c:xVal>
            <c:numRef>
              <c:f>'VPL inf (2)'!$D$3:$K$3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'VPL inf (2)'!$D$7:$K$7</c:f>
              <c:numCache>
                <c:formatCode>General</c:formatCode>
                <c:ptCount val="8"/>
                <c:pt idx="0">
                  <c:v>9117.7038669301401</c:v>
                </c:pt>
                <c:pt idx="1">
                  <c:v>15040.854348256231</c:v>
                </c:pt>
                <c:pt idx="2">
                  <c:v>16396.457224050246</c:v>
                </c:pt>
                <c:pt idx="3">
                  <c:v>15834.487299915523</c:v>
                </c:pt>
                <c:pt idx="4">
                  <c:v>14489.254452298605</c:v>
                </c:pt>
                <c:pt idx="5">
                  <c:v>12865.887574321987</c:v>
                </c:pt>
                <c:pt idx="6">
                  <c:v>11194.925468961907</c:v>
                </c:pt>
                <c:pt idx="7">
                  <c:v>9581.0812355214948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78688"/>
        <c:axId val="166980608"/>
      </c:scatterChart>
      <c:valAx>
        <c:axId val="166978688"/>
        <c:scaling>
          <c:orientation val="minMax"/>
          <c:max val="11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Idade</a:t>
                </a:r>
                <a:r>
                  <a:rPr lang="pt-BR" baseline="0"/>
                  <a:t> (anos)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980608"/>
        <c:crosses val="autoZero"/>
        <c:crossBetween val="midCat"/>
      </c:valAx>
      <c:valAx>
        <c:axId val="16698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VPL</a:t>
                </a:r>
                <a:r>
                  <a:rPr lang="pt-BR" baseline="0"/>
                  <a:t> Infinito (R$/ha)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978688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'VPL inf (3)'!$C$4</c:f>
              <c:strCache>
                <c:ptCount val="1"/>
                <c:pt idx="0">
                  <c:v> R$ 0,07 </c:v>
                </c:pt>
              </c:strCache>
            </c:strRef>
          </c:tx>
          <c:marker>
            <c:symbol val="none"/>
          </c:marker>
          <c:xVal>
            <c:strRef>
              <c:f>'VPL inf (3)'!$D$3:$K$3</c:f>
              <c:strCache>
                <c:ptCount val="8"/>
                <c:pt idx="0">
                  <c:v>VPL3</c:v>
                </c:pt>
                <c:pt idx="1">
                  <c:v>VPL4</c:v>
                </c:pt>
                <c:pt idx="2">
                  <c:v>VPL5</c:v>
                </c:pt>
                <c:pt idx="3">
                  <c:v>VPL6</c:v>
                </c:pt>
                <c:pt idx="4">
                  <c:v>VPL7</c:v>
                </c:pt>
                <c:pt idx="5">
                  <c:v>VPL8</c:v>
                </c:pt>
                <c:pt idx="6">
                  <c:v>VPL9</c:v>
                </c:pt>
                <c:pt idx="7">
                  <c:v>VPL10</c:v>
                </c:pt>
              </c:strCache>
            </c:strRef>
          </c:xVal>
          <c:yVal>
            <c:numRef>
              <c:f>'VPL inf (3)'!$D$4:$K$4</c:f>
              <c:numCache>
                <c:formatCode>General</c:formatCode>
                <c:ptCount val="8"/>
                <c:pt idx="0">
                  <c:v>2150.4917662469757</c:v>
                </c:pt>
                <c:pt idx="1">
                  <c:v>8252.7237479330252</c:v>
                </c:pt>
                <c:pt idx="2">
                  <c:v>10121.007173366268</c:v>
                </c:pt>
                <c:pt idx="3">
                  <c:v>10164.318076087531</c:v>
                </c:pt>
                <c:pt idx="4">
                  <c:v>9417.3938379891533</c:v>
                </c:pt>
                <c:pt idx="5">
                  <c:v>8348.1842411166781</c:v>
                </c:pt>
                <c:pt idx="6">
                  <c:v>7176.2534992130486</c:v>
                </c:pt>
                <c:pt idx="7">
                  <c:v>6006.1146381321742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'VPL inf (3)'!$C$5</c:f>
              <c:strCache>
                <c:ptCount val="1"/>
                <c:pt idx="0">
                  <c:v> R$ 0,08 </c:v>
                </c:pt>
              </c:strCache>
            </c:strRef>
          </c:tx>
          <c:marker>
            <c:symbol val="none"/>
          </c:marker>
          <c:xVal>
            <c:strRef>
              <c:f>'VPL inf (3)'!$D$3:$K$3</c:f>
              <c:strCache>
                <c:ptCount val="8"/>
                <c:pt idx="0">
                  <c:v>VPL3</c:v>
                </c:pt>
                <c:pt idx="1">
                  <c:v>VPL4</c:v>
                </c:pt>
                <c:pt idx="2">
                  <c:v>VPL5</c:v>
                </c:pt>
                <c:pt idx="3">
                  <c:v>VPL6</c:v>
                </c:pt>
                <c:pt idx="4">
                  <c:v>VPL7</c:v>
                </c:pt>
                <c:pt idx="5">
                  <c:v>VPL8</c:v>
                </c:pt>
                <c:pt idx="6">
                  <c:v>VPL9</c:v>
                </c:pt>
                <c:pt idx="7">
                  <c:v>VPL10</c:v>
                </c:pt>
              </c:strCache>
            </c:strRef>
          </c:xVal>
          <c:yVal>
            <c:numRef>
              <c:f>'VPL inf (3)'!$D$5:$K$5</c:f>
              <c:numCache>
                <c:formatCode>General</c:formatCode>
                <c:ptCount val="8"/>
                <c:pt idx="0">
                  <c:v>1150.1162182996939</c:v>
                </c:pt>
                <c:pt idx="1">
                  <c:v>6582.4038416665198</c:v>
                </c:pt>
                <c:pt idx="2">
                  <c:v>8192.3659238902928</c:v>
                </c:pt>
                <c:pt idx="3">
                  <c:v>8165.5511006112711</c:v>
                </c:pt>
                <c:pt idx="4">
                  <c:v>7437.5808113340308</c:v>
                </c:pt>
                <c:pt idx="5">
                  <c:v>6429.7944879148408</c:v>
                </c:pt>
                <c:pt idx="6">
                  <c:v>5338.7423746536469</c:v>
                </c:pt>
                <c:pt idx="7">
                  <c:v>4257.1734658945606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'VPL inf (3)'!$C$6</c:f>
              <c:strCache>
                <c:ptCount val="1"/>
                <c:pt idx="0">
                  <c:v> R$ 0,11 </c:v>
                </c:pt>
              </c:strCache>
            </c:strRef>
          </c:tx>
          <c:marker>
            <c:symbol val="none"/>
          </c:marker>
          <c:xVal>
            <c:strRef>
              <c:f>'VPL inf (3)'!$D$3:$K$3</c:f>
              <c:strCache>
                <c:ptCount val="8"/>
                <c:pt idx="0">
                  <c:v>VPL3</c:v>
                </c:pt>
                <c:pt idx="1">
                  <c:v>VPL4</c:v>
                </c:pt>
                <c:pt idx="2">
                  <c:v>VPL5</c:v>
                </c:pt>
                <c:pt idx="3">
                  <c:v>VPL6</c:v>
                </c:pt>
                <c:pt idx="4">
                  <c:v>VPL7</c:v>
                </c:pt>
                <c:pt idx="5">
                  <c:v>VPL8</c:v>
                </c:pt>
                <c:pt idx="6">
                  <c:v>VPL9</c:v>
                </c:pt>
                <c:pt idx="7">
                  <c:v>VPL10</c:v>
                </c:pt>
              </c:strCache>
            </c:strRef>
          </c:xVal>
          <c:yVal>
            <c:numRef>
              <c:f>'VPL inf (3)'!$D$6:$K$6</c:f>
              <c:numCache>
                <c:formatCode>General</c:formatCode>
                <c:ptCount val="8"/>
                <c:pt idx="0">
                  <c:v>-1469.2096194013029</c:v>
                </c:pt>
                <c:pt idx="1">
                  <c:v>2215.508706537214</c:v>
                </c:pt>
                <c:pt idx="2">
                  <c:v>3160.1585730812849</c:v>
                </c:pt>
                <c:pt idx="3">
                  <c:v>2963.1078250681089</c:v>
                </c:pt>
                <c:pt idx="4">
                  <c:v>2299.332906350452</c:v>
                </c:pt>
                <c:pt idx="5">
                  <c:v>1467.4955376387868</c:v>
                </c:pt>
                <c:pt idx="6">
                  <c:v>603.49706861721768</c:v>
                </c:pt>
                <c:pt idx="7">
                  <c:v>-230.97393615099239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'VPL inf (3)'!$C$7</c:f>
              <c:strCache>
                <c:ptCount val="1"/>
                <c:pt idx="0">
                  <c:v> R$ 0,14 </c:v>
                </c:pt>
              </c:strCache>
            </c:strRef>
          </c:tx>
          <c:marker>
            <c:symbol val="none"/>
          </c:marker>
          <c:xVal>
            <c:strRef>
              <c:f>'VPL inf (3)'!$D$3:$K$3</c:f>
              <c:strCache>
                <c:ptCount val="8"/>
                <c:pt idx="0">
                  <c:v>VPL3</c:v>
                </c:pt>
                <c:pt idx="1">
                  <c:v>VPL4</c:v>
                </c:pt>
                <c:pt idx="2">
                  <c:v>VPL5</c:v>
                </c:pt>
                <c:pt idx="3">
                  <c:v>VPL6</c:v>
                </c:pt>
                <c:pt idx="4">
                  <c:v>VPL7</c:v>
                </c:pt>
                <c:pt idx="5">
                  <c:v>VPL8</c:v>
                </c:pt>
                <c:pt idx="6">
                  <c:v>VPL9</c:v>
                </c:pt>
                <c:pt idx="7">
                  <c:v>VPL10</c:v>
                </c:pt>
              </c:strCache>
            </c:strRef>
          </c:xVal>
          <c:yVal>
            <c:numRef>
              <c:f>'VPL inf (3)'!$D$7:$K$7</c:f>
              <c:numCache>
                <c:formatCode>General</c:formatCode>
                <c:ptCount val="8"/>
                <c:pt idx="0">
                  <c:v>-3075.6743310997035</c:v>
                </c:pt>
                <c:pt idx="1">
                  <c:v>-453.80405250532976</c:v>
                </c:pt>
                <c:pt idx="2">
                  <c:v>97.786713234212783</c:v>
                </c:pt>
                <c:pt idx="3">
                  <c:v>-185.69455128918892</c:v>
                </c:pt>
                <c:pt idx="4">
                  <c:v>-790.72298066245946</c:v>
                </c:pt>
                <c:pt idx="5">
                  <c:v>-1494.7931949565775</c:v>
                </c:pt>
                <c:pt idx="6">
                  <c:v>-2199.7733286305811</c:v>
                </c:pt>
                <c:pt idx="7">
                  <c:v>-2863.4081786251618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4544"/>
        <c:axId val="195406464"/>
      </c:scatterChart>
      <c:valAx>
        <c:axId val="19540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Idade</a:t>
                </a:r>
                <a:r>
                  <a:rPr lang="pt-BR" baseline="0"/>
                  <a:t> (anos)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95406464"/>
        <c:crosses val="autoZero"/>
        <c:crossBetween val="midCat"/>
      </c:valAx>
      <c:valAx>
        <c:axId val="19540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VPL</a:t>
                </a:r>
                <a:r>
                  <a:rPr lang="pt-BR" baseline="0"/>
                  <a:t> Infinito (R$/ha)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540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8</xdr:row>
      <xdr:rowOff>4762</xdr:rowOff>
    </xdr:from>
    <xdr:to>
      <xdr:col>10</xdr:col>
      <xdr:colOff>566737</xdr:colOff>
      <xdr:row>22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8</xdr:row>
      <xdr:rowOff>4762</xdr:rowOff>
    </xdr:from>
    <xdr:to>
      <xdr:col>10</xdr:col>
      <xdr:colOff>566737</xdr:colOff>
      <xdr:row>22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8</xdr:row>
      <xdr:rowOff>4762</xdr:rowOff>
    </xdr:from>
    <xdr:to>
      <xdr:col>10</xdr:col>
      <xdr:colOff>566737</xdr:colOff>
      <xdr:row>22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tabSelected="1" topLeftCell="A11" zoomScaleNormal="100" workbookViewId="0">
      <selection activeCell="E29" sqref="E29"/>
    </sheetView>
  </sheetViews>
  <sheetFormatPr defaultRowHeight="15" x14ac:dyDescent="0.25"/>
  <cols>
    <col min="1" max="1" width="23.5703125" bestFit="1" customWidth="1"/>
    <col min="2" max="2" width="19.28515625" customWidth="1"/>
    <col min="3" max="3" width="18" customWidth="1"/>
    <col min="4" max="4" width="17.85546875" bestFit="1" customWidth="1"/>
    <col min="5" max="5" width="14.28515625" customWidth="1"/>
    <col min="6" max="6" width="13.85546875" customWidth="1"/>
    <col min="7" max="9" width="12.5703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25">
      <c r="A2" s="8">
        <v>4140.67</v>
      </c>
      <c r="B2">
        <v>134.71</v>
      </c>
      <c r="C2">
        <v>3500</v>
      </c>
      <c r="D2">
        <v>0.22</v>
      </c>
      <c r="E2">
        <v>80</v>
      </c>
      <c r="F2">
        <v>70</v>
      </c>
    </row>
    <row r="4" spans="1:9" x14ac:dyDescent="0.25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</row>
    <row r="5" spans="1:9" x14ac:dyDescent="0.25">
      <c r="A5" s="1">
        <v>0.08</v>
      </c>
      <c r="B5">
        <v>50</v>
      </c>
      <c r="C5">
        <v>30</v>
      </c>
      <c r="D5">
        <v>9</v>
      </c>
      <c r="E5">
        <v>71.33</v>
      </c>
    </row>
    <row r="7" spans="1:9" x14ac:dyDescent="0.25">
      <c r="A7" s="4" t="s">
        <v>11</v>
      </c>
      <c r="B7" s="4">
        <v>3</v>
      </c>
      <c r="C7" s="4">
        <v>4</v>
      </c>
      <c r="D7" s="4">
        <v>5</v>
      </c>
      <c r="E7" s="4">
        <v>6</v>
      </c>
      <c r="F7" s="4">
        <v>7</v>
      </c>
      <c r="G7" s="4">
        <v>8</v>
      </c>
      <c r="H7" s="4">
        <v>9</v>
      </c>
      <c r="I7" s="4">
        <v>10</v>
      </c>
    </row>
    <row r="8" spans="1:9" x14ac:dyDescent="0.25">
      <c r="A8">
        <v>0</v>
      </c>
      <c r="B8">
        <f>$C$2</f>
        <v>3500</v>
      </c>
      <c r="C8">
        <f t="shared" ref="C8:I8" si="0">$C$2</f>
        <v>3500</v>
      </c>
      <c r="D8">
        <f t="shared" si="0"/>
        <v>3500</v>
      </c>
      <c r="E8">
        <f t="shared" si="0"/>
        <v>3500</v>
      </c>
      <c r="F8">
        <f t="shared" si="0"/>
        <v>3500</v>
      </c>
      <c r="G8">
        <f t="shared" si="0"/>
        <v>3500</v>
      </c>
      <c r="H8">
        <f t="shared" si="0"/>
        <v>3500</v>
      </c>
      <c r="I8">
        <f t="shared" si="0"/>
        <v>3500</v>
      </c>
    </row>
    <row r="9" spans="1:9" x14ac:dyDescent="0.25">
      <c r="A9">
        <v>1</v>
      </c>
      <c r="B9">
        <f>$E$2+$C$5+$A$2*$A$5</f>
        <v>441.25360000000001</v>
      </c>
      <c r="C9">
        <f t="shared" ref="C9:I9" si="1">$E$2+$C$5+$A$2*$A$5</f>
        <v>441.25360000000001</v>
      </c>
      <c r="D9">
        <f t="shared" si="1"/>
        <v>441.25360000000001</v>
      </c>
      <c r="E9">
        <f t="shared" si="1"/>
        <v>441.25360000000001</v>
      </c>
      <c r="F9">
        <f t="shared" si="1"/>
        <v>441.25360000000001</v>
      </c>
      <c r="G9">
        <f t="shared" si="1"/>
        <v>441.25360000000001</v>
      </c>
      <c r="H9">
        <f t="shared" si="1"/>
        <v>441.25360000000001</v>
      </c>
      <c r="I9">
        <f t="shared" si="1"/>
        <v>441.25360000000001</v>
      </c>
    </row>
    <row r="10" spans="1:9" x14ac:dyDescent="0.25">
      <c r="A10">
        <v>2</v>
      </c>
      <c r="B10">
        <f>$F$2+$C$5+$A$2*$A$5</f>
        <v>431.25360000000001</v>
      </c>
      <c r="C10">
        <f t="shared" ref="C10:I10" si="2">$F$2+$C$5+$A$2*$A$5</f>
        <v>431.25360000000001</v>
      </c>
      <c r="D10">
        <f t="shared" si="2"/>
        <v>431.25360000000001</v>
      </c>
      <c r="E10">
        <f t="shared" si="2"/>
        <v>431.25360000000001</v>
      </c>
      <c r="F10">
        <f t="shared" si="2"/>
        <v>431.25360000000001</v>
      </c>
      <c r="G10">
        <f t="shared" si="2"/>
        <v>431.25360000000001</v>
      </c>
      <c r="H10">
        <f t="shared" si="2"/>
        <v>431.25360000000001</v>
      </c>
      <c r="I10">
        <f t="shared" si="2"/>
        <v>431.25360000000001</v>
      </c>
    </row>
    <row r="11" spans="1:9" x14ac:dyDescent="0.25">
      <c r="A11">
        <v>3</v>
      </c>
      <c r="B11">
        <f>$C$5+$A$2*$A$5+$D$5*$B$19+$D$2*$B$2*$B$19+$B$5</f>
        <v>7218.4130722917453</v>
      </c>
      <c r="C11">
        <f t="shared" ref="C11:I17" si="3">$C$5+$A$2*$A$5</f>
        <v>361.25360000000001</v>
      </c>
      <c r="D11">
        <f t="shared" si="3"/>
        <v>361.25360000000001</v>
      </c>
      <c r="E11">
        <f t="shared" si="3"/>
        <v>361.25360000000001</v>
      </c>
      <c r="F11">
        <f t="shared" si="3"/>
        <v>361.25360000000001</v>
      </c>
      <c r="G11">
        <f t="shared" si="3"/>
        <v>361.25360000000001</v>
      </c>
      <c r="H11">
        <f t="shared" si="3"/>
        <v>361.25360000000001</v>
      </c>
      <c r="I11">
        <f t="shared" si="3"/>
        <v>361.25360000000001</v>
      </c>
    </row>
    <row r="12" spans="1:9" x14ac:dyDescent="0.25">
      <c r="A12">
        <v>4</v>
      </c>
      <c r="C12">
        <f>$C$5+$A$2*$A$5+$D$5*$C$19+$D$2*$B$2*$C$19+$B$5</f>
        <v>10447.881871134672</v>
      </c>
      <c r="D12">
        <f t="shared" si="3"/>
        <v>361.25360000000001</v>
      </c>
      <c r="E12">
        <f t="shared" si="3"/>
        <v>361.25360000000001</v>
      </c>
      <c r="F12">
        <f t="shared" si="3"/>
        <v>361.25360000000001</v>
      </c>
      <c r="G12">
        <f t="shared" si="3"/>
        <v>361.25360000000001</v>
      </c>
      <c r="H12">
        <f t="shared" si="3"/>
        <v>361.25360000000001</v>
      </c>
      <c r="I12">
        <f t="shared" si="3"/>
        <v>361.25360000000001</v>
      </c>
    </row>
    <row r="13" spans="1:9" x14ac:dyDescent="0.25">
      <c r="A13">
        <v>5</v>
      </c>
      <c r="D13">
        <f>$C$5+$A$2*$A$5+$D$5*$D$19+$D$2*$B$2*$D$19+$B$5</f>
        <v>13081.418284031442</v>
      </c>
      <c r="E13">
        <f t="shared" si="3"/>
        <v>361.25360000000001</v>
      </c>
      <c r="F13">
        <f t="shared" si="3"/>
        <v>361.25360000000001</v>
      </c>
      <c r="G13">
        <f t="shared" si="3"/>
        <v>361.25360000000001</v>
      </c>
      <c r="H13">
        <f t="shared" si="3"/>
        <v>361.25360000000001</v>
      </c>
      <c r="I13">
        <f t="shared" si="3"/>
        <v>361.25360000000001</v>
      </c>
    </row>
    <row r="14" spans="1:9" x14ac:dyDescent="0.25">
      <c r="A14">
        <v>6</v>
      </c>
      <c r="E14">
        <f>$C$5+$A$2*$A$5+$D$5*$E$19+$D$2*$B$2*$E$19+$B$5</f>
        <v>15210.993176254884</v>
      </c>
      <c r="F14">
        <f t="shared" si="3"/>
        <v>361.25360000000001</v>
      </c>
      <c r="G14">
        <f t="shared" si="3"/>
        <v>361.25360000000001</v>
      </c>
      <c r="H14">
        <f t="shared" si="3"/>
        <v>361.25360000000001</v>
      </c>
      <c r="I14">
        <f t="shared" si="3"/>
        <v>361.25360000000001</v>
      </c>
    </row>
    <row r="15" spans="1:9" x14ac:dyDescent="0.25">
      <c r="A15">
        <v>7</v>
      </c>
      <c r="F15">
        <f>$C$5+$A$2*$A$5+$D$5*$F$19+$D$2*$B$2*$F$19+$B$5</f>
        <v>16948.095322670575</v>
      </c>
      <c r="G15">
        <f t="shared" si="3"/>
        <v>361.25360000000001</v>
      </c>
      <c r="H15">
        <f t="shared" si="3"/>
        <v>361.25360000000001</v>
      </c>
      <c r="I15">
        <f t="shared" si="3"/>
        <v>361.25360000000001</v>
      </c>
    </row>
    <row r="16" spans="1:9" x14ac:dyDescent="0.25">
      <c r="A16">
        <v>8</v>
      </c>
      <c r="G16">
        <f>$C$5+$A$2*$A$5+$D$5*$G$19+$D$2*$B$2*$G$19+$B$5</f>
        <v>18383.560151267466</v>
      </c>
      <c r="H16">
        <f t="shared" si="3"/>
        <v>361.25360000000001</v>
      </c>
      <c r="I16">
        <f t="shared" si="3"/>
        <v>361.25360000000001</v>
      </c>
    </row>
    <row r="17" spans="1:10" x14ac:dyDescent="0.25">
      <c r="A17">
        <v>9</v>
      </c>
      <c r="H17">
        <f>$C$5+$A$2*$A$5+$D$5*$H$19+$D$2*$B$2*$H$19+$B$5</f>
        <v>19585.701280890655</v>
      </c>
      <c r="I17">
        <f t="shared" si="3"/>
        <v>361.25360000000001</v>
      </c>
    </row>
    <row r="18" spans="1:10" x14ac:dyDescent="0.25">
      <c r="A18" s="3">
        <v>10</v>
      </c>
      <c r="B18" s="3"/>
      <c r="C18" s="3"/>
      <c r="D18" s="3"/>
      <c r="E18" s="3"/>
      <c r="F18" s="3"/>
      <c r="G18" s="3"/>
      <c r="H18" s="3"/>
      <c r="I18" s="3">
        <f>$C$5+$A$2*$A$5+$D$5*$I$19+$D$2*$B$2*$I$19+$B$5</f>
        <v>20605.097102184438</v>
      </c>
    </row>
    <row r="19" spans="1:10" x14ac:dyDescent="0.25">
      <c r="A19" t="s">
        <v>12</v>
      </c>
      <c r="B19" s="5">
        <v>176.18605018846949</v>
      </c>
      <c r="C19" s="5">
        <v>259.77265546649699</v>
      </c>
      <c r="D19" s="5">
        <v>327.935063076375</v>
      </c>
      <c r="E19" s="5">
        <v>383.05370549523201</v>
      </c>
      <c r="F19" s="5">
        <v>428.01418676449998</v>
      </c>
      <c r="G19" s="5">
        <v>465.167551448317</v>
      </c>
      <c r="H19" s="5">
        <v>496.28192422884899</v>
      </c>
      <c r="I19" s="5">
        <v>522.66639840834341</v>
      </c>
    </row>
    <row r="20" spans="1:10" x14ac:dyDescent="0.25">
      <c r="A20" t="s">
        <v>13</v>
      </c>
      <c r="B20" s="5">
        <f>B19*$E$5</f>
        <v>12567.350959943529</v>
      </c>
      <c r="C20" s="5">
        <f t="shared" ref="C20:I20" si="4">C19*$E$5</f>
        <v>18529.583514425231</v>
      </c>
      <c r="D20" s="5">
        <f t="shared" si="4"/>
        <v>23391.608049237828</v>
      </c>
      <c r="E20" s="5">
        <f t="shared" si="4"/>
        <v>27323.220812974898</v>
      </c>
      <c r="F20" s="5">
        <f t="shared" si="4"/>
        <v>30530.251941911782</v>
      </c>
      <c r="G20" s="5">
        <f t="shared" si="4"/>
        <v>33180.401444808449</v>
      </c>
      <c r="H20" s="5">
        <f t="shared" si="4"/>
        <v>35399.789655243796</v>
      </c>
      <c r="I20" s="5">
        <f t="shared" si="4"/>
        <v>37281.794198467134</v>
      </c>
    </row>
    <row r="21" spans="1:10" x14ac:dyDescent="0.25">
      <c r="A21" t="s">
        <v>15</v>
      </c>
      <c r="B21" s="5">
        <f>NPV($A$5,B$9:B$18)+B$8</f>
        <v>10008.507626609688</v>
      </c>
      <c r="C21" s="5">
        <f t="shared" ref="C21:I21" si="5">NPV($A$5,C9:C18)+C8</f>
        <v>12244.578429462499</v>
      </c>
      <c r="D21" s="5">
        <f t="shared" si="5"/>
        <v>13733.599013599749</v>
      </c>
      <c r="E21" s="5">
        <f t="shared" si="5"/>
        <v>14661.974560547782</v>
      </c>
      <c r="F21" s="5">
        <f t="shared" si="5"/>
        <v>15193.170551233345</v>
      </c>
      <c r="G21" s="5">
        <f t="shared" si="5"/>
        <v>15446.973254422084</v>
      </c>
      <c r="H21" s="5">
        <f t="shared" si="5"/>
        <v>15507.808634127003</v>
      </c>
      <c r="I21" s="5">
        <f t="shared" si="5"/>
        <v>15434.945337173111</v>
      </c>
    </row>
    <row r="22" spans="1:10" x14ac:dyDescent="0.25">
      <c r="A22" t="s">
        <v>14</v>
      </c>
      <c r="B22" s="5">
        <f>B$20/((1+$A$5)^B$7)</f>
        <v>9976.3683762189521</v>
      </c>
      <c r="C22" s="5">
        <f t="shared" ref="C22:I22" si="6">C20/((1+$A$5)^C7)</f>
        <v>13619.797042987564</v>
      </c>
      <c r="D22" s="5">
        <f t="shared" si="6"/>
        <v>15919.935389910752</v>
      </c>
      <c r="E22" s="5">
        <f t="shared" si="6"/>
        <v>17218.263864957069</v>
      </c>
      <c r="F22" s="5">
        <f t="shared" si="6"/>
        <v>17814.108773038635</v>
      </c>
      <c r="G22" s="5">
        <f t="shared" si="6"/>
        <v>17926.338475914406</v>
      </c>
      <c r="H22" s="5">
        <f t="shared" si="6"/>
        <v>17708.708211706617</v>
      </c>
      <c r="I22" s="5">
        <f t="shared" si="6"/>
        <v>17268.684296843338</v>
      </c>
    </row>
    <row r="23" spans="1:10" x14ac:dyDescent="0.25">
      <c r="A23" t="s">
        <v>16</v>
      </c>
      <c r="B23" s="5">
        <f>B22-B21</f>
        <v>-32.139250390735469</v>
      </c>
      <c r="C23" s="5">
        <f t="shared" ref="C23:I23" si="7">C22-C21</f>
        <v>1375.2186135250649</v>
      </c>
      <c r="D23" s="5">
        <f t="shared" si="7"/>
        <v>2186.3363763110028</v>
      </c>
      <c r="E23" s="5">
        <f t="shared" si="7"/>
        <v>2556.2893044092871</v>
      </c>
      <c r="F23" s="5">
        <f t="shared" si="7"/>
        <v>2620.9382218052906</v>
      </c>
      <c r="G23" s="5">
        <f t="shared" si="7"/>
        <v>2479.3652214923222</v>
      </c>
      <c r="H23" s="5">
        <f t="shared" si="7"/>
        <v>2200.8995775796138</v>
      </c>
      <c r="I23" s="5">
        <f t="shared" si="7"/>
        <v>1833.7389596702269</v>
      </c>
    </row>
    <row r="24" spans="1:10" x14ac:dyDescent="0.25">
      <c r="A24" t="s">
        <v>18</v>
      </c>
      <c r="B24" s="5">
        <f t="shared" ref="B24:I24" si="8">(B23*(1+$A$5)^B7)/(((1+$A$5)^B7)-1)</f>
        <v>-155.88882834914884</v>
      </c>
      <c r="C24" s="5">
        <f t="shared" si="8"/>
        <v>5190.0888761956994</v>
      </c>
      <c r="D24" s="5">
        <f t="shared" si="8"/>
        <v>6844.7757162669823</v>
      </c>
      <c r="E24" s="5">
        <f t="shared" si="8"/>
        <v>6912.0588524547684</v>
      </c>
      <c r="F24" s="5">
        <f t="shared" si="8"/>
        <v>6292.6237282206257</v>
      </c>
      <c r="G24" s="5">
        <f t="shared" si="8"/>
        <v>5393.0768179709557</v>
      </c>
      <c r="H24" s="5">
        <f t="shared" si="8"/>
        <v>4403.9920536963818</v>
      </c>
      <c r="I24" s="5">
        <f t="shared" si="8"/>
        <v>3416.01474454451</v>
      </c>
    </row>
    <row r="25" spans="1:10" x14ac:dyDescent="0.25">
      <c r="A25" t="s">
        <v>21</v>
      </c>
      <c r="B25" s="5">
        <f>B24*$A$5</f>
        <v>-12.471106267931907</v>
      </c>
      <c r="C25" s="5">
        <f t="shared" ref="C25:I25" si="9">C24*$A$5</f>
        <v>415.20711009565593</v>
      </c>
      <c r="D25" s="5">
        <f t="shared" si="9"/>
        <v>547.58205730135865</v>
      </c>
      <c r="E25" s="5">
        <f t="shared" si="9"/>
        <v>552.96470819638148</v>
      </c>
      <c r="F25" s="5">
        <f t="shared" si="9"/>
        <v>503.40989825765007</v>
      </c>
      <c r="G25" s="5">
        <f t="shared" si="9"/>
        <v>431.44614543767648</v>
      </c>
      <c r="H25" s="5">
        <f t="shared" si="9"/>
        <v>352.31936429571056</v>
      </c>
      <c r="I25" s="5">
        <f t="shared" si="9"/>
        <v>273.28117956356078</v>
      </c>
    </row>
    <row r="26" spans="1:10" x14ac:dyDescent="0.25">
      <c r="A26" t="s">
        <v>17</v>
      </c>
      <c r="B26" s="5">
        <f>B24+$A$2</f>
        <v>3984.7811716508513</v>
      </c>
      <c r="C26" s="5">
        <f t="shared" ref="C26:I26" si="10">C24+$A$2</f>
        <v>9330.7588761956995</v>
      </c>
      <c r="D26" s="5">
        <f t="shared" si="10"/>
        <v>10985.445716266982</v>
      </c>
      <c r="E26" s="5">
        <f t="shared" si="10"/>
        <v>11052.728852454769</v>
      </c>
      <c r="F26" s="5">
        <f t="shared" si="10"/>
        <v>10433.293728220626</v>
      </c>
      <c r="G26" s="5">
        <f t="shared" si="10"/>
        <v>9533.7468179709558</v>
      </c>
      <c r="H26" s="5">
        <f t="shared" si="10"/>
        <v>8544.6620536963819</v>
      </c>
      <c r="I26" s="5">
        <f t="shared" si="10"/>
        <v>7556.6847445445101</v>
      </c>
    </row>
    <row r="27" spans="1:10" x14ac:dyDescent="0.25">
      <c r="A27" t="s">
        <v>19</v>
      </c>
      <c r="B27" s="5">
        <f t="shared" ref="B27:I27" si="11">(B21*(1+$A$5)^B7)/B19</f>
        <v>71.559792309577901</v>
      </c>
      <c r="C27" s="5">
        <f t="shared" si="11"/>
        <v>64.127664796829791</v>
      </c>
      <c r="D27" s="5">
        <f t="shared" si="11"/>
        <v>61.534019683327493</v>
      </c>
      <c r="E27" s="5">
        <f t="shared" si="11"/>
        <v>60.740075399377723</v>
      </c>
      <c r="F27" s="5">
        <f t="shared" si="11"/>
        <v>60.835423720982348</v>
      </c>
      <c r="G27" s="5">
        <f t="shared" si="11"/>
        <v>61.46445375436457</v>
      </c>
      <c r="H27" s="5">
        <f t="shared" si="11"/>
        <v>62.464860601239501</v>
      </c>
      <c r="I27" s="5">
        <f t="shared" si="11"/>
        <v>63.755560758141421</v>
      </c>
    </row>
    <row r="28" spans="1:10" x14ac:dyDescent="0.25">
      <c r="A28" t="s">
        <v>20</v>
      </c>
      <c r="B28" s="5">
        <f>B22/B21</f>
        <v>0.99678880692409255</v>
      </c>
      <c r="C28" s="5">
        <f t="shared" ref="C28:I28" si="12">C22/C21</f>
        <v>1.1123124508897799</v>
      </c>
      <c r="D28" s="5">
        <f t="shared" si="12"/>
        <v>1.1591961709487786</v>
      </c>
      <c r="E28" s="5">
        <f t="shared" si="12"/>
        <v>1.1743482294184107</v>
      </c>
      <c r="F28" s="5">
        <f t="shared" si="12"/>
        <v>1.1725076548681623</v>
      </c>
      <c r="G28" s="5">
        <f t="shared" si="12"/>
        <v>1.1605081578543255</v>
      </c>
      <c r="H28" s="5">
        <f t="shared" si="12"/>
        <v>1.1419220232532559</v>
      </c>
      <c r="I28" s="5">
        <f t="shared" si="12"/>
        <v>1.1188043701880757</v>
      </c>
    </row>
    <row r="29" spans="1:10" x14ac:dyDescent="0.25">
      <c r="A29" t="s">
        <v>22</v>
      </c>
      <c r="B29" s="6">
        <f>D118</f>
        <v>7.7022309771696884E-2</v>
      </c>
      <c r="C29" s="6">
        <f>D111</f>
        <v>0.16224883319509709</v>
      </c>
      <c r="D29" s="6">
        <f>D103</f>
        <v>0.17518714086522102</v>
      </c>
      <c r="E29" s="6">
        <f>D94</f>
        <v>0.16752203470991045</v>
      </c>
      <c r="F29" s="6">
        <f>D84</f>
        <v>0.15433988152214018</v>
      </c>
      <c r="G29" s="6">
        <f>D72</f>
        <v>0.14044392850498366</v>
      </c>
      <c r="H29" s="6">
        <f>D59</f>
        <v>0.1273836771709782</v>
      </c>
      <c r="I29" s="6">
        <f>D45</f>
        <v>0.1155904071103262</v>
      </c>
    </row>
    <row r="30" spans="1:10" x14ac:dyDescent="0.25">
      <c r="A30" t="s">
        <v>23</v>
      </c>
      <c r="B30" s="5">
        <f t="shared" ref="B30:I30" si="13">B$20/((1+B29)^B$7)-(NPV(B29,B$9:B$18)+B$8)</f>
        <v>9.7134034149348736E-10</v>
      </c>
      <c r="C30" s="5">
        <f t="shared" si="13"/>
        <v>1.6007106751203537E-10</v>
      </c>
      <c r="D30" s="5">
        <f t="shared" si="13"/>
        <v>5.4758857004344463E-8</v>
      </c>
      <c r="E30" s="5">
        <f t="shared" si="13"/>
        <v>0</v>
      </c>
      <c r="F30" s="5">
        <f t="shared" si="13"/>
        <v>0</v>
      </c>
      <c r="G30" s="5">
        <f t="shared" si="13"/>
        <v>3.6630808608606458E-8</v>
      </c>
      <c r="H30" s="5">
        <f t="shared" si="13"/>
        <v>1.8899299902841449E-9</v>
      </c>
      <c r="I30" s="5">
        <f t="shared" si="13"/>
        <v>0</v>
      </c>
    </row>
    <row r="31" spans="1:10" x14ac:dyDescent="0.25">
      <c r="B31" s="5"/>
      <c r="C31" s="5"/>
      <c r="D31" s="5"/>
      <c r="E31" s="5"/>
      <c r="F31" s="5"/>
      <c r="G31" s="5"/>
      <c r="H31" s="5"/>
      <c r="I31" s="5"/>
    </row>
    <row r="32" spans="1:10" x14ac:dyDescent="0.25"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4" t="s">
        <v>11</v>
      </c>
      <c r="B33" t="s">
        <v>24</v>
      </c>
      <c r="C33" t="s">
        <v>25</v>
      </c>
      <c r="D33" t="s">
        <v>26</v>
      </c>
      <c r="E33" s="5"/>
      <c r="F33" s="5"/>
      <c r="G33" s="5"/>
      <c r="H33" s="5"/>
      <c r="I33" s="5"/>
    </row>
    <row r="34" spans="1:9" x14ac:dyDescent="0.25">
      <c r="A34">
        <v>0</v>
      </c>
      <c r="B34">
        <f t="shared" ref="B34" si="14">$C$2</f>
        <v>3500</v>
      </c>
      <c r="C34">
        <v>0</v>
      </c>
      <c r="D34">
        <f>C34-B34</f>
        <v>-3500</v>
      </c>
      <c r="E34" s="5"/>
      <c r="F34" s="5"/>
      <c r="G34" s="5"/>
      <c r="H34" s="5"/>
      <c r="I34" s="5"/>
    </row>
    <row r="35" spans="1:9" x14ac:dyDescent="0.25">
      <c r="A35">
        <v>1</v>
      </c>
      <c r="B35">
        <f t="shared" ref="B35" si="15">$E$2+$C$5+$A$2*$A$5</f>
        <v>441.25360000000001</v>
      </c>
      <c r="C35">
        <v>0</v>
      </c>
      <c r="D35">
        <f t="shared" ref="D35:D44" si="16">C35-B35</f>
        <v>-441.25360000000001</v>
      </c>
      <c r="E35" s="5"/>
      <c r="F35" s="5"/>
      <c r="G35" s="5"/>
      <c r="H35" s="5"/>
      <c r="I35" s="5"/>
    </row>
    <row r="36" spans="1:9" x14ac:dyDescent="0.25">
      <c r="A36">
        <v>2</v>
      </c>
      <c r="B36">
        <f t="shared" ref="B36" si="17">$F$2+$C$5+$A$2*$A$5</f>
        <v>431.25360000000001</v>
      </c>
      <c r="C36">
        <v>0</v>
      </c>
      <c r="D36">
        <f t="shared" si="16"/>
        <v>-431.25360000000001</v>
      </c>
    </row>
    <row r="37" spans="1:9" x14ac:dyDescent="0.25">
      <c r="A37">
        <v>3</v>
      </c>
      <c r="B37">
        <f t="shared" ref="B37:B43" si="18">$C$5+$A$2*$A$5</f>
        <v>361.25360000000001</v>
      </c>
      <c r="C37">
        <v>0</v>
      </c>
      <c r="D37">
        <f t="shared" si="16"/>
        <v>-361.25360000000001</v>
      </c>
    </row>
    <row r="38" spans="1:9" x14ac:dyDescent="0.25">
      <c r="A38">
        <v>4</v>
      </c>
      <c r="B38">
        <f t="shared" si="18"/>
        <v>361.25360000000001</v>
      </c>
      <c r="C38">
        <v>0</v>
      </c>
      <c r="D38">
        <f t="shared" si="16"/>
        <v>-361.25360000000001</v>
      </c>
    </row>
    <row r="39" spans="1:9" x14ac:dyDescent="0.25">
      <c r="A39">
        <v>5</v>
      </c>
      <c r="B39">
        <f t="shared" si="18"/>
        <v>361.25360000000001</v>
      </c>
      <c r="C39">
        <v>0</v>
      </c>
      <c r="D39">
        <f t="shared" si="16"/>
        <v>-361.25360000000001</v>
      </c>
    </row>
    <row r="40" spans="1:9" x14ac:dyDescent="0.25">
      <c r="A40">
        <v>6</v>
      </c>
      <c r="B40">
        <f t="shared" si="18"/>
        <v>361.25360000000001</v>
      </c>
      <c r="C40">
        <v>0</v>
      </c>
      <c r="D40">
        <f t="shared" si="16"/>
        <v>-361.25360000000001</v>
      </c>
    </row>
    <row r="41" spans="1:9" x14ac:dyDescent="0.25">
      <c r="A41">
        <v>7</v>
      </c>
      <c r="B41">
        <f t="shared" si="18"/>
        <v>361.25360000000001</v>
      </c>
      <c r="C41">
        <v>0</v>
      </c>
      <c r="D41">
        <f t="shared" si="16"/>
        <v>-361.25360000000001</v>
      </c>
    </row>
    <row r="42" spans="1:9" x14ac:dyDescent="0.25">
      <c r="A42">
        <v>8</v>
      </c>
      <c r="B42">
        <f t="shared" si="18"/>
        <v>361.25360000000001</v>
      </c>
      <c r="C42">
        <v>0</v>
      </c>
      <c r="D42">
        <f t="shared" si="16"/>
        <v>-361.25360000000001</v>
      </c>
    </row>
    <row r="43" spans="1:9" x14ac:dyDescent="0.25">
      <c r="A43">
        <v>9</v>
      </c>
      <c r="B43">
        <f t="shared" si="18"/>
        <v>361.25360000000001</v>
      </c>
      <c r="C43">
        <v>0</v>
      </c>
      <c r="D43">
        <f t="shared" si="16"/>
        <v>-361.25360000000001</v>
      </c>
    </row>
    <row r="44" spans="1:9" x14ac:dyDescent="0.25">
      <c r="A44">
        <v>10</v>
      </c>
      <c r="B44">
        <f>$C$5+$A$2*$A$5+$D$5*$I$19+$D$2*$B$2*$I$19+$B$5</f>
        <v>20605.097102184438</v>
      </c>
      <c r="C44" s="5">
        <f>I20</f>
        <v>37281.794198467134</v>
      </c>
      <c r="D44">
        <f t="shared" si="16"/>
        <v>16676.697096282696</v>
      </c>
    </row>
    <row r="45" spans="1:9" x14ac:dyDescent="0.25">
      <c r="C45" t="s">
        <v>27</v>
      </c>
      <c r="D45" s="7">
        <f>IRR(D34:D44,0.1)</f>
        <v>0.1155904071103262</v>
      </c>
    </row>
    <row r="46" spans="1:9" x14ac:dyDescent="0.25">
      <c r="B46" s="5"/>
      <c r="C46" s="5"/>
      <c r="D46" s="5"/>
    </row>
    <row r="47" spans="1:9" x14ac:dyDescent="0.25">
      <c r="B47" s="5"/>
      <c r="C47" s="5"/>
      <c r="D47" s="5"/>
    </row>
    <row r="48" spans="1:9" x14ac:dyDescent="0.25">
      <c r="A48" s="4" t="s">
        <v>11</v>
      </c>
      <c r="B48" t="s">
        <v>24</v>
      </c>
      <c r="C48" t="s">
        <v>25</v>
      </c>
      <c r="D48" t="s">
        <v>26</v>
      </c>
    </row>
    <row r="49" spans="1:4" x14ac:dyDescent="0.25">
      <c r="A49">
        <v>0</v>
      </c>
      <c r="B49">
        <f t="shared" ref="B49" si="19">$C$2</f>
        <v>3500</v>
      </c>
      <c r="C49">
        <v>0</v>
      </c>
      <c r="D49">
        <f>C49-B49</f>
        <v>-3500</v>
      </c>
    </row>
    <row r="50" spans="1:4" x14ac:dyDescent="0.25">
      <c r="A50">
        <v>1</v>
      </c>
      <c r="B50">
        <f t="shared" ref="B50" si="20">$E$2+$C$5+$A$2*$A$5</f>
        <v>441.25360000000001</v>
      </c>
      <c r="C50">
        <v>0</v>
      </c>
      <c r="D50">
        <f t="shared" ref="D50:D58" si="21">C50-B50</f>
        <v>-441.25360000000001</v>
      </c>
    </row>
    <row r="51" spans="1:4" x14ac:dyDescent="0.25">
      <c r="A51">
        <v>2</v>
      </c>
      <c r="B51">
        <f t="shared" ref="B51" si="22">$F$2+$C$5+$A$2*$A$5</f>
        <v>431.25360000000001</v>
      </c>
      <c r="C51">
        <v>0</v>
      </c>
      <c r="D51">
        <f t="shared" si="21"/>
        <v>-431.25360000000001</v>
      </c>
    </row>
    <row r="52" spans="1:4" x14ac:dyDescent="0.25">
      <c r="A52">
        <v>3</v>
      </c>
      <c r="B52">
        <f t="shared" ref="B52:B57" si="23">$C$5+$A$2*$A$5</f>
        <v>361.25360000000001</v>
      </c>
      <c r="C52">
        <v>0</v>
      </c>
      <c r="D52">
        <f t="shared" si="21"/>
        <v>-361.25360000000001</v>
      </c>
    </row>
    <row r="53" spans="1:4" x14ac:dyDescent="0.25">
      <c r="A53">
        <v>4</v>
      </c>
      <c r="B53">
        <f t="shared" si="23"/>
        <v>361.25360000000001</v>
      </c>
      <c r="C53">
        <v>0</v>
      </c>
      <c r="D53">
        <f t="shared" si="21"/>
        <v>-361.25360000000001</v>
      </c>
    </row>
    <row r="54" spans="1:4" x14ac:dyDescent="0.25">
      <c r="A54">
        <v>5</v>
      </c>
      <c r="B54">
        <f t="shared" si="23"/>
        <v>361.25360000000001</v>
      </c>
      <c r="C54">
        <v>0</v>
      </c>
      <c r="D54">
        <f t="shared" si="21"/>
        <v>-361.25360000000001</v>
      </c>
    </row>
    <row r="55" spans="1:4" x14ac:dyDescent="0.25">
      <c r="A55">
        <v>6</v>
      </c>
      <c r="B55">
        <f t="shared" si="23"/>
        <v>361.25360000000001</v>
      </c>
      <c r="C55">
        <v>0</v>
      </c>
      <c r="D55">
        <f t="shared" si="21"/>
        <v>-361.25360000000001</v>
      </c>
    </row>
    <row r="56" spans="1:4" x14ac:dyDescent="0.25">
      <c r="A56">
        <v>7</v>
      </c>
      <c r="B56">
        <f t="shared" si="23"/>
        <v>361.25360000000001</v>
      </c>
      <c r="C56">
        <v>0</v>
      </c>
      <c r="D56">
        <f t="shared" si="21"/>
        <v>-361.25360000000001</v>
      </c>
    </row>
    <row r="57" spans="1:4" x14ac:dyDescent="0.25">
      <c r="A57">
        <v>8</v>
      </c>
      <c r="B57">
        <f t="shared" si="23"/>
        <v>361.25360000000001</v>
      </c>
      <c r="C57">
        <v>0</v>
      </c>
      <c r="D57">
        <f t="shared" si="21"/>
        <v>-361.25360000000001</v>
      </c>
    </row>
    <row r="58" spans="1:4" x14ac:dyDescent="0.25">
      <c r="A58">
        <v>9</v>
      </c>
      <c r="B58">
        <f>$C$5+$A$2*$A$5+$D$5*$H$19+$D$2*$B$2*$H$19+$B$5</f>
        <v>19585.701280890655</v>
      </c>
      <c r="C58" s="5">
        <f>H20</f>
        <v>35399.789655243796</v>
      </c>
      <c r="D58">
        <f t="shared" si="21"/>
        <v>15814.088374353141</v>
      </c>
    </row>
    <row r="59" spans="1:4" x14ac:dyDescent="0.25">
      <c r="C59" t="s">
        <v>27</v>
      </c>
      <c r="D59" s="7">
        <f>IRR(D49:D58,0.1)</f>
        <v>0.1273836771709782</v>
      </c>
    </row>
    <row r="60" spans="1:4" x14ac:dyDescent="0.25">
      <c r="B60" s="5"/>
      <c r="C60" s="5"/>
      <c r="D60" s="5"/>
    </row>
    <row r="62" spans="1:4" x14ac:dyDescent="0.25">
      <c r="A62" s="4" t="s">
        <v>11</v>
      </c>
      <c r="B62" t="s">
        <v>24</v>
      </c>
      <c r="C62" t="s">
        <v>25</v>
      </c>
      <c r="D62" t="s">
        <v>26</v>
      </c>
    </row>
    <row r="63" spans="1:4" x14ac:dyDescent="0.25">
      <c r="A63">
        <v>0</v>
      </c>
      <c r="B63">
        <f t="shared" ref="B63" si="24">$C$2</f>
        <v>3500</v>
      </c>
      <c r="C63">
        <v>0</v>
      </c>
      <c r="D63">
        <f>C63-B63</f>
        <v>-3500</v>
      </c>
    </row>
    <row r="64" spans="1:4" x14ac:dyDescent="0.25">
      <c r="A64">
        <v>1</v>
      </c>
      <c r="B64">
        <f t="shared" ref="B64" si="25">$E$2+$C$5+$A$2*$A$5</f>
        <v>441.25360000000001</v>
      </c>
      <c r="C64">
        <v>0</v>
      </c>
      <c r="D64">
        <f t="shared" ref="D64:D71" si="26">C64-B64</f>
        <v>-441.25360000000001</v>
      </c>
    </row>
    <row r="65" spans="1:4" x14ac:dyDescent="0.25">
      <c r="A65">
        <v>2</v>
      </c>
      <c r="B65">
        <f t="shared" ref="B65" si="27">$F$2+$C$5+$A$2*$A$5</f>
        <v>431.25360000000001</v>
      </c>
      <c r="C65">
        <v>0</v>
      </c>
      <c r="D65">
        <f t="shared" si="26"/>
        <v>-431.25360000000001</v>
      </c>
    </row>
    <row r="66" spans="1:4" x14ac:dyDescent="0.25">
      <c r="A66">
        <v>3</v>
      </c>
      <c r="B66">
        <f t="shared" ref="B66:B70" si="28">$C$5+$A$2*$A$5</f>
        <v>361.25360000000001</v>
      </c>
      <c r="C66">
        <v>0</v>
      </c>
      <c r="D66">
        <f t="shared" si="26"/>
        <v>-361.25360000000001</v>
      </c>
    </row>
    <row r="67" spans="1:4" x14ac:dyDescent="0.25">
      <c r="A67">
        <v>4</v>
      </c>
      <c r="B67">
        <f t="shared" si="28"/>
        <v>361.25360000000001</v>
      </c>
      <c r="C67">
        <v>0</v>
      </c>
      <c r="D67">
        <f t="shared" si="26"/>
        <v>-361.25360000000001</v>
      </c>
    </row>
    <row r="68" spans="1:4" x14ac:dyDescent="0.25">
      <c r="A68">
        <v>5</v>
      </c>
      <c r="B68">
        <f t="shared" si="28"/>
        <v>361.25360000000001</v>
      </c>
      <c r="C68">
        <v>0</v>
      </c>
      <c r="D68">
        <f t="shared" si="26"/>
        <v>-361.25360000000001</v>
      </c>
    </row>
    <row r="69" spans="1:4" x14ac:dyDescent="0.25">
      <c r="A69">
        <v>6</v>
      </c>
      <c r="B69">
        <f t="shared" si="28"/>
        <v>361.25360000000001</v>
      </c>
      <c r="C69">
        <v>0</v>
      </c>
      <c r="D69">
        <f t="shared" si="26"/>
        <v>-361.25360000000001</v>
      </c>
    </row>
    <row r="70" spans="1:4" x14ac:dyDescent="0.25">
      <c r="A70">
        <v>7</v>
      </c>
      <c r="B70">
        <f t="shared" si="28"/>
        <v>361.25360000000001</v>
      </c>
      <c r="C70">
        <v>0</v>
      </c>
      <c r="D70">
        <f t="shared" si="26"/>
        <v>-361.25360000000001</v>
      </c>
    </row>
    <row r="71" spans="1:4" x14ac:dyDescent="0.25">
      <c r="A71">
        <v>8</v>
      </c>
      <c r="B71">
        <f>$C$5+$A$2*$A$5+$D$5*$G$19+$D$2*$B$2*$G$19+$B$5</f>
        <v>18383.560151267466</v>
      </c>
      <c r="C71" s="5">
        <f>G20</f>
        <v>33180.401444808449</v>
      </c>
      <c r="D71">
        <f t="shared" si="26"/>
        <v>14796.841293540983</v>
      </c>
    </row>
    <row r="72" spans="1:4" x14ac:dyDescent="0.25">
      <c r="C72" t="s">
        <v>27</v>
      </c>
      <c r="D72" s="7">
        <f>IRR(D63:D71,0.1)</f>
        <v>0.14044392850498366</v>
      </c>
    </row>
    <row r="75" spans="1:4" x14ac:dyDescent="0.25">
      <c r="A75" s="4" t="s">
        <v>11</v>
      </c>
      <c r="B75" t="s">
        <v>24</v>
      </c>
      <c r="C75" t="s">
        <v>25</v>
      </c>
      <c r="D75" t="s">
        <v>26</v>
      </c>
    </row>
    <row r="76" spans="1:4" x14ac:dyDescent="0.25">
      <c r="A76">
        <v>0</v>
      </c>
      <c r="B76">
        <f t="shared" ref="B76" si="29">$C$2</f>
        <v>3500</v>
      </c>
      <c r="C76">
        <v>0</v>
      </c>
      <c r="D76">
        <f>C76-B76</f>
        <v>-3500</v>
      </c>
    </row>
    <row r="77" spans="1:4" x14ac:dyDescent="0.25">
      <c r="A77">
        <v>1</v>
      </c>
      <c r="B77">
        <f t="shared" ref="B77" si="30">$E$2+$C$5+$A$2*$A$5</f>
        <v>441.25360000000001</v>
      </c>
      <c r="C77">
        <v>0</v>
      </c>
      <c r="D77">
        <f t="shared" ref="D77:D83" si="31">C77-B77</f>
        <v>-441.25360000000001</v>
      </c>
    </row>
    <row r="78" spans="1:4" x14ac:dyDescent="0.25">
      <c r="A78">
        <v>2</v>
      </c>
      <c r="B78">
        <f t="shared" ref="B78" si="32">$F$2+$C$5+$A$2*$A$5</f>
        <v>431.25360000000001</v>
      </c>
      <c r="C78">
        <v>0</v>
      </c>
      <c r="D78">
        <f t="shared" si="31"/>
        <v>-431.25360000000001</v>
      </c>
    </row>
    <row r="79" spans="1:4" x14ac:dyDescent="0.25">
      <c r="A79">
        <v>3</v>
      </c>
      <c r="B79">
        <f t="shared" ref="B79:B82" si="33">$C$5+$A$2*$A$5</f>
        <v>361.25360000000001</v>
      </c>
      <c r="C79">
        <v>0</v>
      </c>
      <c r="D79">
        <f t="shared" si="31"/>
        <v>-361.25360000000001</v>
      </c>
    </row>
    <row r="80" spans="1:4" x14ac:dyDescent="0.25">
      <c r="A80">
        <v>4</v>
      </c>
      <c r="B80">
        <f t="shared" si="33"/>
        <v>361.25360000000001</v>
      </c>
      <c r="C80">
        <v>0</v>
      </c>
      <c r="D80">
        <f t="shared" si="31"/>
        <v>-361.25360000000001</v>
      </c>
    </row>
    <row r="81" spans="1:4" x14ac:dyDescent="0.25">
      <c r="A81">
        <v>5</v>
      </c>
      <c r="B81">
        <f t="shared" si="33"/>
        <v>361.25360000000001</v>
      </c>
      <c r="C81">
        <v>0</v>
      </c>
      <c r="D81">
        <f t="shared" si="31"/>
        <v>-361.25360000000001</v>
      </c>
    </row>
    <row r="82" spans="1:4" x14ac:dyDescent="0.25">
      <c r="A82">
        <v>6</v>
      </c>
      <c r="B82">
        <f t="shared" si="33"/>
        <v>361.25360000000001</v>
      </c>
      <c r="C82">
        <v>0</v>
      </c>
      <c r="D82">
        <f t="shared" si="31"/>
        <v>-361.25360000000001</v>
      </c>
    </row>
    <row r="83" spans="1:4" x14ac:dyDescent="0.25">
      <c r="A83">
        <v>7</v>
      </c>
      <c r="B83">
        <f>$C$5+$A$2*$A$5+$D$5*$F$19+$D$2*$B$2*$F$19+$B$5</f>
        <v>16948.095322670575</v>
      </c>
      <c r="C83" s="5">
        <f>F20</f>
        <v>30530.251941911782</v>
      </c>
      <c r="D83">
        <f t="shared" si="31"/>
        <v>13582.156619241206</v>
      </c>
    </row>
    <row r="84" spans="1:4" x14ac:dyDescent="0.25">
      <c r="C84" t="s">
        <v>27</v>
      </c>
      <c r="D84" s="7">
        <f>IRR(D76:D83,0.1)</f>
        <v>0.15433988152214018</v>
      </c>
    </row>
    <row r="86" spans="1:4" x14ac:dyDescent="0.25">
      <c r="A86" s="4" t="s">
        <v>11</v>
      </c>
      <c r="B86" t="s">
        <v>24</v>
      </c>
      <c r="C86" t="s">
        <v>25</v>
      </c>
      <c r="D86" t="s">
        <v>26</v>
      </c>
    </row>
    <row r="87" spans="1:4" x14ac:dyDescent="0.25">
      <c r="A87">
        <v>0</v>
      </c>
      <c r="B87">
        <f t="shared" ref="B87" si="34">$C$2</f>
        <v>3500</v>
      </c>
      <c r="C87">
        <v>0</v>
      </c>
      <c r="D87">
        <f>C87-B87</f>
        <v>-3500</v>
      </c>
    </row>
    <row r="88" spans="1:4" x14ac:dyDescent="0.25">
      <c r="A88">
        <v>1</v>
      </c>
      <c r="B88">
        <f t="shared" ref="B88" si="35">$E$2+$C$5+$A$2*$A$5</f>
        <v>441.25360000000001</v>
      </c>
      <c r="C88">
        <v>0</v>
      </c>
      <c r="D88">
        <f t="shared" ref="D88:D93" si="36">C88-B88</f>
        <v>-441.25360000000001</v>
      </c>
    </row>
    <row r="89" spans="1:4" x14ac:dyDescent="0.25">
      <c r="A89">
        <v>2</v>
      </c>
      <c r="B89">
        <f t="shared" ref="B89" si="37">$F$2+$C$5+$A$2*$A$5</f>
        <v>431.25360000000001</v>
      </c>
      <c r="C89">
        <v>0</v>
      </c>
      <c r="D89">
        <f t="shared" si="36"/>
        <v>-431.25360000000001</v>
      </c>
    </row>
    <row r="90" spans="1:4" x14ac:dyDescent="0.25">
      <c r="A90">
        <v>3</v>
      </c>
      <c r="B90">
        <f t="shared" ref="B90:B92" si="38">$C$5+$A$2*$A$5</f>
        <v>361.25360000000001</v>
      </c>
      <c r="C90">
        <v>0</v>
      </c>
      <c r="D90">
        <f t="shared" si="36"/>
        <v>-361.25360000000001</v>
      </c>
    </row>
    <row r="91" spans="1:4" x14ac:dyDescent="0.25">
      <c r="A91">
        <v>4</v>
      </c>
      <c r="B91">
        <f t="shared" si="38"/>
        <v>361.25360000000001</v>
      </c>
      <c r="C91">
        <v>0</v>
      </c>
      <c r="D91">
        <f t="shared" si="36"/>
        <v>-361.25360000000001</v>
      </c>
    </row>
    <row r="92" spans="1:4" x14ac:dyDescent="0.25">
      <c r="A92">
        <v>5</v>
      </c>
      <c r="B92">
        <f t="shared" si="38"/>
        <v>361.25360000000001</v>
      </c>
      <c r="C92">
        <v>0</v>
      </c>
      <c r="D92">
        <f t="shared" si="36"/>
        <v>-361.25360000000001</v>
      </c>
    </row>
    <row r="93" spans="1:4" x14ac:dyDescent="0.25">
      <c r="A93">
        <v>6</v>
      </c>
      <c r="B93">
        <f>$C$5+$A$2*$A$5+$D$5*$E$19+$D$2*$B$2*$E$19+$B$5</f>
        <v>15210.993176254884</v>
      </c>
      <c r="C93" s="5">
        <f>E20</f>
        <v>27323.220812974898</v>
      </c>
      <c r="D93">
        <f t="shared" si="36"/>
        <v>12112.227636720014</v>
      </c>
    </row>
    <row r="94" spans="1:4" x14ac:dyDescent="0.25">
      <c r="C94" t="s">
        <v>27</v>
      </c>
      <c r="D94" s="7">
        <f>IRR(D87:D93,0.1)</f>
        <v>0.16752203470991045</v>
      </c>
    </row>
    <row r="96" spans="1:4" x14ac:dyDescent="0.25">
      <c r="A96" s="4" t="s">
        <v>11</v>
      </c>
      <c r="B96" t="s">
        <v>24</v>
      </c>
      <c r="C96" t="s">
        <v>25</v>
      </c>
      <c r="D96" t="s">
        <v>26</v>
      </c>
    </row>
    <row r="97" spans="1:4" x14ac:dyDescent="0.25">
      <c r="A97">
        <v>0</v>
      </c>
      <c r="B97">
        <f t="shared" ref="B97" si="39">$C$2</f>
        <v>3500</v>
      </c>
      <c r="C97">
        <v>0</v>
      </c>
      <c r="D97">
        <f>C97-B97</f>
        <v>-3500</v>
      </c>
    </row>
    <row r="98" spans="1:4" x14ac:dyDescent="0.25">
      <c r="A98">
        <v>1</v>
      </c>
      <c r="B98">
        <f t="shared" ref="B98" si="40">$E$2+$C$5+$A$2*$A$5</f>
        <v>441.25360000000001</v>
      </c>
      <c r="C98">
        <v>0</v>
      </c>
      <c r="D98">
        <f t="shared" ref="D98:D102" si="41">C98-B98</f>
        <v>-441.25360000000001</v>
      </c>
    </row>
    <row r="99" spans="1:4" x14ac:dyDescent="0.25">
      <c r="A99">
        <v>2</v>
      </c>
      <c r="B99">
        <f t="shared" ref="B99" si="42">$F$2+$C$5+$A$2*$A$5</f>
        <v>431.25360000000001</v>
      </c>
      <c r="C99">
        <v>0</v>
      </c>
      <c r="D99">
        <f t="shared" si="41"/>
        <v>-431.25360000000001</v>
      </c>
    </row>
    <row r="100" spans="1:4" x14ac:dyDescent="0.25">
      <c r="A100">
        <v>3</v>
      </c>
      <c r="B100">
        <f t="shared" ref="B100:B101" si="43">$C$5+$A$2*$A$5</f>
        <v>361.25360000000001</v>
      </c>
      <c r="C100">
        <v>0</v>
      </c>
      <c r="D100">
        <f t="shared" si="41"/>
        <v>-361.25360000000001</v>
      </c>
    </row>
    <row r="101" spans="1:4" x14ac:dyDescent="0.25">
      <c r="A101">
        <v>4</v>
      </c>
      <c r="B101">
        <f t="shared" si="43"/>
        <v>361.25360000000001</v>
      </c>
      <c r="C101">
        <v>0</v>
      </c>
      <c r="D101">
        <f t="shared" si="41"/>
        <v>-361.25360000000001</v>
      </c>
    </row>
    <row r="102" spans="1:4" x14ac:dyDescent="0.25">
      <c r="A102">
        <v>5</v>
      </c>
      <c r="B102">
        <f>$C$5+$A$2*$A$5+$D$5*$D$19+$D$2*$B$2*$D$19+$B$5</f>
        <v>13081.418284031442</v>
      </c>
      <c r="C102" s="5">
        <f>D20</f>
        <v>23391.608049237828</v>
      </c>
      <c r="D102">
        <f t="shared" si="41"/>
        <v>10310.189765206385</v>
      </c>
    </row>
    <row r="103" spans="1:4" x14ac:dyDescent="0.25">
      <c r="C103" t="s">
        <v>27</v>
      </c>
      <c r="D103" s="7">
        <f>IRR(D97:D102,0.1)</f>
        <v>0.17518714086522102</v>
      </c>
    </row>
    <row r="105" spans="1:4" x14ac:dyDescent="0.25">
      <c r="A105" s="4" t="s">
        <v>11</v>
      </c>
      <c r="B105" t="s">
        <v>24</v>
      </c>
      <c r="C105" t="s">
        <v>25</v>
      </c>
      <c r="D105" t="s">
        <v>26</v>
      </c>
    </row>
    <row r="106" spans="1:4" x14ac:dyDescent="0.25">
      <c r="A106">
        <v>0</v>
      </c>
      <c r="B106">
        <f t="shared" ref="B106" si="44">$C$2</f>
        <v>3500</v>
      </c>
      <c r="C106">
        <v>0</v>
      </c>
      <c r="D106">
        <f>C106-B106</f>
        <v>-3500</v>
      </c>
    </row>
    <row r="107" spans="1:4" x14ac:dyDescent="0.25">
      <c r="A107">
        <v>1</v>
      </c>
      <c r="B107">
        <f t="shared" ref="B107" si="45">$E$2+$C$5+$A$2*$A$5</f>
        <v>441.25360000000001</v>
      </c>
      <c r="C107">
        <v>0</v>
      </c>
      <c r="D107">
        <f t="shared" ref="D107:D110" si="46">C107-B107</f>
        <v>-441.25360000000001</v>
      </c>
    </row>
    <row r="108" spans="1:4" x14ac:dyDescent="0.25">
      <c r="A108">
        <v>2</v>
      </c>
      <c r="B108">
        <f t="shared" ref="B108" si="47">$F$2+$C$5+$A$2*$A$5</f>
        <v>431.25360000000001</v>
      </c>
      <c r="C108">
        <v>0</v>
      </c>
      <c r="D108">
        <f t="shared" si="46"/>
        <v>-431.25360000000001</v>
      </c>
    </row>
    <row r="109" spans="1:4" x14ac:dyDescent="0.25">
      <c r="A109">
        <v>3</v>
      </c>
      <c r="B109">
        <f t="shared" ref="B109" si="48">$C$5+$A$2*$A$5</f>
        <v>361.25360000000001</v>
      </c>
      <c r="C109">
        <v>0</v>
      </c>
      <c r="D109">
        <f t="shared" si="46"/>
        <v>-361.25360000000001</v>
      </c>
    </row>
    <row r="110" spans="1:4" x14ac:dyDescent="0.25">
      <c r="A110">
        <v>4</v>
      </c>
      <c r="B110">
        <f>$C$5+$A$2*$A$5+$D$5*$C$19+$D$2*$B$2*$C$19+$B$5</f>
        <v>10447.881871134672</v>
      </c>
      <c r="C110" s="5">
        <f>C20</f>
        <v>18529.583514425231</v>
      </c>
      <c r="D110">
        <f t="shared" si="46"/>
        <v>8081.7016432905584</v>
      </c>
    </row>
    <row r="111" spans="1:4" x14ac:dyDescent="0.25">
      <c r="C111" t="s">
        <v>27</v>
      </c>
      <c r="D111" s="7">
        <f>IRR(D106:D110,0.1)</f>
        <v>0.16224883319509709</v>
      </c>
    </row>
    <row r="113" spans="1:4" x14ac:dyDescent="0.25">
      <c r="A113" s="4" t="s">
        <v>11</v>
      </c>
      <c r="B113" t="s">
        <v>24</v>
      </c>
      <c r="C113" t="s">
        <v>25</v>
      </c>
      <c r="D113" t="s">
        <v>26</v>
      </c>
    </row>
    <row r="114" spans="1:4" x14ac:dyDescent="0.25">
      <c r="A114">
        <v>0</v>
      </c>
      <c r="B114">
        <f t="shared" ref="B114" si="49">$C$2</f>
        <v>3500</v>
      </c>
      <c r="C114">
        <v>0</v>
      </c>
      <c r="D114">
        <f>C114-B114</f>
        <v>-3500</v>
      </c>
    </row>
    <row r="115" spans="1:4" x14ac:dyDescent="0.25">
      <c r="A115">
        <v>1</v>
      </c>
      <c r="B115">
        <f t="shared" ref="B115" si="50">$E$2+$C$5+$A$2*$A$5</f>
        <v>441.25360000000001</v>
      </c>
      <c r="C115">
        <v>0</v>
      </c>
      <c r="D115">
        <f t="shared" ref="D115:D117" si="51">C115-B115</f>
        <v>-441.25360000000001</v>
      </c>
    </row>
    <row r="116" spans="1:4" x14ac:dyDescent="0.25">
      <c r="A116">
        <v>2</v>
      </c>
      <c r="B116">
        <f t="shared" ref="B116" si="52">$F$2+$C$5+$A$2*$A$5</f>
        <v>431.25360000000001</v>
      </c>
      <c r="C116">
        <v>0</v>
      </c>
      <c r="D116">
        <f t="shared" si="51"/>
        <v>-431.25360000000001</v>
      </c>
    </row>
    <row r="117" spans="1:4" x14ac:dyDescent="0.25">
      <c r="A117">
        <v>3</v>
      </c>
      <c r="B117">
        <f>$C$5+$A$2*$A$5+$D$5*$B$19+$D$2*$B$2*$B$19+$B$5</f>
        <v>7218.4130722917453</v>
      </c>
      <c r="C117" s="5">
        <f>B20</f>
        <v>12567.350959943529</v>
      </c>
      <c r="D117">
        <f t="shared" si="51"/>
        <v>5348.937887651784</v>
      </c>
    </row>
    <row r="118" spans="1:4" x14ac:dyDescent="0.25">
      <c r="C118" t="s">
        <v>27</v>
      </c>
      <c r="D118" s="7">
        <f>IRR(D114:D117,0.1)</f>
        <v>7.7022309771696884E-2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zoomScaleNormal="100" workbookViewId="0">
      <selection activeCell="B24" sqref="B24:I24"/>
    </sheetView>
  </sheetViews>
  <sheetFormatPr defaultRowHeight="15" x14ac:dyDescent="0.25"/>
  <cols>
    <col min="1" max="1" width="23.5703125" bestFit="1" customWidth="1"/>
    <col min="2" max="2" width="19.28515625" customWidth="1"/>
    <col min="3" max="3" width="18" customWidth="1"/>
    <col min="4" max="4" width="17.7109375" bestFit="1" customWidth="1"/>
    <col min="5" max="5" width="14.28515625" customWidth="1"/>
    <col min="6" max="6" width="13.85546875" customWidth="1"/>
    <col min="7" max="9" width="10.5703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25">
      <c r="A2" s="8">
        <v>4140.67</v>
      </c>
      <c r="B2">
        <v>134.71</v>
      </c>
      <c r="C2">
        <v>3500</v>
      </c>
      <c r="D2">
        <v>0.22</v>
      </c>
      <c r="E2">
        <v>80</v>
      </c>
      <c r="F2">
        <v>70</v>
      </c>
    </row>
    <row r="4" spans="1:9" x14ac:dyDescent="0.25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</row>
    <row r="5" spans="1:9" x14ac:dyDescent="0.25">
      <c r="A5" s="6">
        <v>0.08</v>
      </c>
      <c r="B5">
        <v>50</v>
      </c>
      <c r="C5">
        <v>30</v>
      </c>
      <c r="D5">
        <v>9</v>
      </c>
      <c r="E5">
        <v>55</v>
      </c>
    </row>
    <row r="7" spans="1:9" x14ac:dyDescent="0.25">
      <c r="A7" s="4" t="s">
        <v>11</v>
      </c>
      <c r="B7" s="4">
        <v>3</v>
      </c>
      <c r="C7" s="4">
        <v>4</v>
      </c>
      <c r="D7" s="4">
        <v>5</v>
      </c>
      <c r="E7" s="4">
        <v>6</v>
      </c>
      <c r="F7" s="4">
        <v>7</v>
      </c>
      <c r="G7" s="4">
        <v>8</v>
      </c>
      <c r="H7" s="4">
        <v>9</v>
      </c>
      <c r="I7" s="4">
        <v>10</v>
      </c>
    </row>
    <row r="8" spans="1:9" x14ac:dyDescent="0.25">
      <c r="A8">
        <v>0</v>
      </c>
      <c r="B8">
        <f>$C$2</f>
        <v>3500</v>
      </c>
      <c r="C8">
        <f t="shared" ref="C8:I8" si="0">$C$2</f>
        <v>3500</v>
      </c>
      <c r="D8">
        <f t="shared" si="0"/>
        <v>3500</v>
      </c>
      <c r="E8">
        <f t="shared" si="0"/>
        <v>3500</v>
      </c>
      <c r="F8">
        <f t="shared" si="0"/>
        <v>3500</v>
      </c>
      <c r="G8">
        <f t="shared" si="0"/>
        <v>3500</v>
      </c>
      <c r="H8">
        <f t="shared" si="0"/>
        <v>3500</v>
      </c>
      <c r="I8">
        <f t="shared" si="0"/>
        <v>3500</v>
      </c>
    </row>
    <row r="9" spans="1:9" x14ac:dyDescent="0.25">
      <c r="A9">
        <v>1</v>
      </c>
      <c r="B9">
        <f>$E$2+$C$5+$A$2*$A$5</f>
        <v>441.25360000000001</v>
      </c>
      <c r="C9">
        <f t="shared" ref="C9:I9" si="1">$E$2+$C$5+$A$2*$A$5</f>
        <v>441.25360000000001</v>
      </c>
      <c r="D9">
        <f t="shared" si="1"/>
        <v>441.25360000000001</v>
      </c>
      <c r="E9">
        <f t="shared" si="1"/>
        <v>441.25360000000001</v>
      </c>
      <c r="F9">
        <f t="shared" si="1"/>
        <v>441.25360000000001</v>
      </c>
      <c r="G9">
        <f t="shared" si="1"/>
        <v>441.25360000000001</v>
      </c>
      <c r="H9">
        <f t="shared" si="1"/>
        <v>441.25360000000001</v>
      </c>
      <c r="I9">
        <f t="shared" si="1"/>
        <v>441.25360000000001</v>
      </c>
    </row>
    <row r="10" spans="1:9" x14ac:dyDescent="0.25">
      <c r="A10">
        <v>2</v>
      </c>
      <c r="B10">
        <f>$F$2+$C$5+$A$2*$A$5</f>
        <v>431.25360000000001</v>
      </c>
      <c r="C10">
        <f t="shared" ref="C10:I10" si="2">$F$2+$C$5+$A$2*$A$5</f>
        <v>431.25360000000001</v>
      </c>
      <c r="D10">
        <f t="shared" si="2"/>
        <v>431.25360000000001</v>
      </c>
      <c r="E10">
        <f t="shared" si="2"/>
        <v>431.25360000000001</v>
      </c>
      <c r="F10">
        <f t="shared" si="2"/>
        <v>431.25360000000001</v>
      </c>
      <c r="G10">
        <f t="shared" si="2"/>
        <v>431.25360000000001</v>
      </c>
      <c r="H10">
        <f t="shared" si="2"/>
        <v>431.25360000000001</v>
      </c>
      <c r="I10">
        <f t="shared" si="2"/>
        <v>431.25360000000001</v>
      </c>
    </row>
    <row r="11" spans="1:9" x14ac:dyDescent="0.25">
      <c r="A11">
        <v>3</v>
      </c>
      <c r="B11">
        <f>$C$5+$A$2*$A$5+$D$5*$B$19+$D$2*$B$2*$B$19+$B$5</f>
        <v>7218.4130722917453</v>
      </c>
      <c r="C11">
        <f t="shared" ref="C11:I17" si="3">$C$5+$A$2*$A$5</f>
        <v>361.25360000000001</v>
      </c>
      <c r="D11">
        <f t="shared" si="3"/>
        <v>361.25360000000001</v>
      </c>
      <c r="E11">
        <f t="shared" si="3"/>
        <v>361.25360000000001</v>
      </c>
      <c r="F11">
        <f t="shared" si="3"/>
        <v>361.25360000000001</v>
      </c>
      <c r="G11">
        <f t="shared" si="3"/>
        <v>361.25360000000001</v>
      </c>
      <c r="H11">
        <f t="shared" si="3"/>
        <v>361.25360000000001</v>
      </c>
      <c r="I11">
        <f t="shared" si="3"/>
        <v>361.25360000000001</v>
      </c>
    </row>
    <row r="12" spans="1:9" x14ac:dyDescent="0.25">
      <c r="A12">
        <v>4</v>
      </c>
      <c r="C12">
        <f>$C$5+$A$2*$A$5+$D$5*$C$19+$D$2*$B$2*$C$19+$B$5</f>
        <v>10447.881871134672</v>
      </c>
      <c r="D12">
        <f t="shared" si="3"/>
        <v>361.25360000000001</v>
      </c>
      <c r="E12">
        <f t="shared" si="3"/>
        <v>361.25360000000001</v>
      </c>
      <c r="F12">
        <f t="shared" si="3"/>
        <v>361.25360000000001</v>
      </c>
      <c r="G12">
        <f t="shared" si="3"/>
        <v>361.25360000000001</v>
      </c>
      <c r="H12">
        <f t="shared" si="3"/>
        <v>361.25360000000001</v>
      </c>
      <c r="I12">
        <f t="shared" si="3"/>
        <v>361.25360000000001</v>
      </c>
    </row>
    <row r="13" spans="1:9" x14ac:dyDescent="0.25">
      <c r="A13">
        <v>5</v>
      </c>
      <c r="D13">
        <f>$C$5+$A$2*$A$5+$D$5*$D$19+$D$2*$B$2*$D$19+$B$5</f>
        <v>13081.418284031442</v>
      </c>
      <c r="E13">
        <f t="shared" si="3"/>
        <v>361.25360000000001</v>
      </c>
      <c r="F13">
        <f t="shared" si="3"/>
        <v>361.25360000000001</v>
      </c>
      <c r="G13">
        <f t="shared" si="3"/>
        <v>361.25360000000001</v>
      </c>
      <c r="H13">
        <f t="shared" si="3"/>
        <v>361.25360000000001</v>
      </c>
      <c r="I13">
        <f t="shared" si="3"/>
        <v>361.25360000000001</v>
      </c>
    </row>
    <row r="14" spans="1:9" x14ac:dyDescent="0.25">
      <c r="A14">
        <v>6</v>
      </c>
      <c r="E14">
        <f>$C$5+$A$2*$A$5+$D$5*$E$19+$D$2*$B$2*$E$19+$B$5</f>
        <v>15210.993176254884</v>
      </c>
      <c r="F14">
        <f t="shared" si="3"/>
        <v>361.25360000000001</v>
      </c>
      <c r="G14">
        <f t="shared" si="3"/>
        <v>361.25360000000001</v>
      </c>
      <c r="H14">
        <f t="shared" si="3"/>
        <v>361.25360000000001</v>
      </c>
      <c r="I14">
        <f t="shared" si="3"/>
        <v>361.25360000000001</v>
      </c>
    </row>
    <row r="15" spans="1:9" x14ac:dyDescent="0.25">
      <c r="A15">
        <v>7</v>
      </c>
      <c r="F15">
        <f>$C$5+$A$2*$A$5+$D$5*$F$19+$D$2*$B$2*$F$19+$B$5</f>
        <v>16948.095322670575</v>
      </c>
      <c r="G15">
        <f t="shared" si="3"/>
        <v>361.25360000000001</v>
      </c>
      <c r="H15">
        <f t="shared" si="3"/>
        <v>361.25360000000001</v>
      </c>
      <c r="I15">
        <f t="shared" si="3"/>
        <v>361.25360000000001</v>
      </c>
    </row>
    <row r="16" spans="1:9" x14ac:dyDescent="0.25">
      <c r="A16">
        <v>8</v>
      </c>
      <c r="G16">
        <f>$C$5+$A$2*$A$5+$D$5*$G$19+$D$2*$B$2*$G$19+$B$5</f>
        <v>18383.560151267466</v>
      </c>
      <c r="H16">
        <f t="shared" si="3"/>
        <v>361.25360000000001</v>
      </c>
      <c r="I16">
        <f t="shared" si="3"/>
        <v>361.25360000000001</v>
      </c>
    </row>
    <row r="17" spans="1:10" x14ac:dyDescent="0.25">
      <c r="A17">
        <v>9</v>
      </c>
      <c r="H17">
        <f>$C$5+$A$2*$A$5+$D$5*$H$19+$D$2*$B$2*$H$19+$B$5</f>
        <v>19585.701280890655</v>
      </c>
      <c r="I17">
        <f t="shared" si="3"/>
        <v>361.25360000000001</v>
      </c>
    </row>
    <row r="18" spans="1:10" x14ac:dyDescent="0.25">
      <c r="A18" s="3">
        <v>10</v>
      </c>
      <c r="B18" s="3"/>
      <c r="C18" s="3"/>
      <c r="D18" s="3"/>
      <c r="E18" s="3"/>
      <c r="F18" s="3"/>
      <c r="G18" s="3"/>
      <c r="H18" s="3"/>
      <c r="I18" s="3">
        <f>$C$5+$A$2*$A$5+$D$5*$I$19+$D$2*$B$2*$I$19+$B$5</f>
        <v>20605.097102184438</v>
      </c>
    </row>
    <row r="19" spans="1:10" x14ac:dyDescent="0.25">
      <c r="A19" t="s">
        <v>12</v>
      </c>
      <c r="B19">
        <v>176.18605018846949</v>
      </c>
      <c r="C19">
        <v>259.77265546649699</v>
      </c>
      <c r="D19">
        <v>327.935063076375</v>
      </c>
      <c r="E19">
        <v>383.05370549523201</v>
      </c>
      <c r="F19">
        <v>428.01418676449998</v>
      </c>
      <c r="G19">
        <v>465.167551448317</v>
      </c>
      <c r="H19">
        <v>496.28192422884899</v>
      </c>
      <c r="I19">
        <v>522.66639840834341</v>
      </c>
    </row>
    <row r="20" spans="1:10" x14ac:dyDescent="0.25">
      <c r="A20" t="s">
        <v>13</v>
      </c>
      <c r="B20" s="5">
        <f>B19*$E$5</f>
        <v>9690.2327603658214</v>
      </c>
      <c r="C20" s="5">
        <f t="shared" ref="C20:I20" si="4">C19*$E$5</f>
        <v>14287.496050657333</v>
      </c>
      <c r="D20" s="5">
        <f t="shared" si="4"/>
        <v>18036.428469200626</v>
      </c>
      <c r="E20" s="5">
        <f t="shared" si="4"/>
        <v>21067.95380223776</v>
      </c>
      <c r="F20" s="5">
        <f t="shared" si="4"/>
        <v>23540.780272047497</v>
      </c>
      <c r="G20" s="5">
        <f t="shared" si="4"/>
        <v>25584.215329657436</v>
      </c>
      <c r="H20" s="5">
        <f t="shared" si="4"/>
        <v>27295.505832586696</v>
      </c>
      <c r="I20" s="5">
        <f t="shared" si="4"/>
        <v>28746.651912458889</v>
      </c>
    </row>
    <row r="21" spans="1:10" x14ac:dyDescent="0.25">
      <c r="A21" t="s">
        <v>15</v>
      </c>
      <c r="B21" s="5">
        <f>NPV($A$5,B$9:B$18)+B$8</f>
        <v>10008.507626609688</v>
      </c>
      <c r="C21" s="5">
        <f t="shared" ref="C21:I21" si="5">NPV($A$5,C9:C18)+C8</f>
        <v>12244.578429462499</v>
      </c>
      <c r="D21" s="5">
        <f t="shared" si="5"/>
        <v>13733.599013599749</v>
      </c>
      <c r="E21" s="5">
        <f t="shared" si="5"/>
        <v>14661.974560547782</v>
      </c>
      <c r="F21" s="5">
        <f t="shared" si="5"/>
        <v>15193.170551233345</v>
      </c>
      <c r="G21" s="5">
        <f t="shared" si="5"/>
        <v>15446.973254422084</v>
      </c>
      <c r="H21" s="5">
        <f t="shared" si="5"/>
        <v>15507.808634127003</v>
      </c>
      <c r="I21" s="5">
        <f t="shared" si="5"/>
        <v>15434.945337173111</v>
      </c>
    </row>
    <row r="22" spans="1:10" x14ac:dyDescent="0.25">
      <c r="A22" t="s">
        <v>14</v>
      </c>
      <c r="B22" s="5">
        <f>B$20/((1+$A$5)^B$7)</f>
        <v>7692.4191881682636</v>
      </c>
      <c r="C22" s="5">
        <f t="shared" ref="C22:I22" si="6">C20/((1+$A$5)^C7)</f>
        <v>10501.736118944567</v>
      </c>
      <c r="D22" s="5">
        <f t="shared" si="6"/>
        <v>12275.290150639161</v>
      </c>
      <c r="E22" s="5">
        <f t="shared" si="6"/>
        <v>13276.384586746653</v>
      </c>
      <c r="F22" s="5">
        <f t="shared" si="6"/>
        <v>13735.819185716036</v>
      </c>
      <c r="G22" s="5">
        <f t="shared" si="6"/>
        <v>13822.355477012372</v>
      </c>
      <c r="H22" s="5">
        <f t="shared" si="6"/>
        <v>13654.548600082209</v>
      </c>
      <c r="I22" s="5">
        <f t="shared" si="6"/>
        <v>13315.261970088091</v>
      </c>
    </row>
    <row r="23" spans="1:10" x14ac:dyDescent="0.25">
      <c r="A23" t="s">
        <v>16</v>
      </c>
      <c r="B23" s="5">
        <f>B22-B21</f>
        <v>-2316.0884384414239</v>
      </c>
      <c r="C23" s="5">
        <f t="shared" ref="C23:I23" si="7">C22-C21</f>
        <v>-1742.8423105179318</v>
      </c>
      <c r="D23" s="5">
        <f t="shared" si="7"/>
        <v>-1458.3088629605882</v>
      </c>
      <c r="E23" s="5">
        <f t="shared" si="7"/>
        <v>-1385.5899738011285</v>
      </c>
      <c r="F23" s="5">
        <f t="shared" si="7"/>
        <v>-1457.3513655173083</v>
      </c>
      <c r="G23" s="5">
        <f t="shared" si="7"/>
        <v>-1624.6177774097123</v>
      </c>
      <c r="H23" s="5">
        <f t="shared" si="7"/>
        <v>-1853.2600340447934</v>
      </c>
      <c r="I23" s="5">
        <f t="shared" si="7"/>
        <v>-2119.6833670850192</v>
      </c>
    </row>
    <row r="24" spans="1:10" x14ac:dyDescent="0.25">
      <c r="A24" t="s">
        <v>18</v>
      </c>
      <c r="B24" s="5">
        <f t="shared" ref="B24:I24" si="8">(B23*(1+$A$5)^B7)/(((1+$A$5)^B7)-1)</f>
        <v>-11233.999195131228</v>
      </c>
      <c r="C24" s="5">
        <f t="shared" si="8"/>
        <v>-6577.5044053513784</v>
      </c>
      <c r="D24" s="5">
        <f t="shared" si="8"/>
        <v>-4565.5358435062944</v>
      </c>
      <c r="E24" s="5">
        <f t="shared" si="8"/>
        <v>-3746.5553792229312</v>
      </c>
      <c r="F24" s="5">
        <f t="shared" si="8"/>
        <v>-3498.9622062485323</v>
      </c>
      <c r="G24" s="5">
        <f t="shared" si="8"/>
        <v>-3533.843419864615</v>
      </c>
      <c r="H24" s="5">
        <f t="shared" si="8"/>
        <v>-3708.3665908746434</v>
      </c>
      <c r="I24" s="5">
        <f t="shared" si="8"/>
        <v>-3948.691604954694</v>
      </c>
    </row>
    <row r="25" spans="1:10" x14ac:dyDescent="0.25">
      <c r="A25" t="s">
        <v>21</v>
      </c>
      <c r="B25" s="5">
        <f>B24*$A$5</f>
        <v>-898.71993561049828</v>
      </c>
      <c r="C25" s="5">
        <f t="shared" ref="C25:I25" si="9">C24*$A$5</f>
        <v>-526.20035242811025</v>
      </c>
      <c r="D25" s="5">
        <f t="shared" si="9"/>
        <v>-365.24286748050355</v>
      </c>
      <c r="E25" s="5">
        <f t="shared" si="9"/>
        <v>-299.72443033783452</v>
      </c>
      <c r="F25" s="5">
        <f t="shared" si="9"/>
        <v>-279.91697649988259</v>
      </c>
      <c r="G25" s="5">
        <f t="shared" si="9"/>
        <v>-282.70747358916918</v>
      </c>
      <c r="H25" s="5">
        <f t="shared" si="9"/>
        <v>-296.66932726997146</v>
      </c>
      <c r="I25" s="5">
        <f t="shared" si="9"/>
        <v>-315.89532839637553</v>
      </c>
    </row>
    <row r="26" spans="1:10" x14ac:dyDescent="0.25">
      <c r="A26" t="s">
        <v>17</v>
      </c>
      <c r="B26" s="5">
        <f>B24+$A$2</f>
        <v>-7093.3291951312276</v>
      </c>
      <c r="C26" s="5">
        <f t="shared" ref="C26:I26" si="10">C24+$A$2</f>
        <v>-2436.8344053513783</v>
      </c>
      <c r="D26" s="5">
        <f t="shared" si="10"/>
        <v>-424.86584350629437</v>
      </c>
      <c r="E26" s="5">
        <f t="shared" si="10"/>
        <v>394.11462077706892</v>
      </c>
      <c r="F26" s="5">
        <f t="shared" si="10"/>
        <v>641.70779375146776</v>
      </c>
      <c r="G26" s="5">
        <f t="shared" si="10"/>
        <v>606.82658013538503</v>
      </c>
      <c r="H26" s="5">
        <f t="shared" si="10"/>
        <v>432.30340912535667</v>
      </c>
      <c r="I26" s="5">
        <f t="shared" si="10"/>
        <v>191.97839504530612</v>
      </c>
    </row>
    <row r="27" spans="1:10" x14ac:dyDescent="0.25">
      <c r="A27" t="s">
        <v>19</v>
      </c>
      <c r="B27" s="5">
        <f t="shared" ref="B27:I27" si="11">(B21*(1+$A$5)^B7)/B19</f>
        <v>71.559792309577901</v>
      </c>
      <c r="C27" s="5">
        <f t="shared" si="11"/>
        <v>64.127664796829791</v>
      </c>
      <c r="D27" s="5">
        <f t="shared" si="11"/>
        <v>61.534019683327493</v>
      </c>
      <c r="E27" s="5">
        <f t="shared" si="11"/>
        <v>60.740075399377723</v>
      </c>
      <c r="F27" s="5">
        <f t="shared" si="11"/>
        <v>60.835423720982348</v>
      </c>
      <c r="G27" s="5">
        <f t="shared" si="11"/>
        <v>61.46445375436457</v>
      </c>
      <c r="H27" s="5">
        <f t="shared" si="11"/>
        <v>62.464860601239501</v>
      </c>
      <c r="I27" s="5">
        <f t="shared" si="11"/>
        <v>63.755560758141421</v>
      </c>
    </row>
    <row r="28" spans="1:10" x14ac:dyDescent="0.25">
      <c r="A28" t="s">
        <v>20</v>
      </c>
      <c r="B28" s="5">
        <f>B22/B21</f>
        <v>0.76858803281683841</v>
      </c>
      <c r="C28" s="5">
        <f t="shared" ref="C28:I28" si="12">C22/C21</f>
        <v>0.85766416373107934</v>
      </c>
      <c r="D28" s="5">
        <f t="shared" si="12"/>
        <v>0.89381451566217329</v>
      </c>
      <c r="E28" s="5">
        <f t="shared" si="12"/>
        <v>0.90549772351062097</v>
      </c>
      <c r="F28" s="5">
        <f t="shared" si="12"/>
        <v>0.90407852260968635</v>
      </c>
      <c r="G28" s="5">
        <f t="shared" si="12"/>
        <v>0.89482614162327079</v>
      </c>
      <c r="H28" s="5">
        <f t="shared" si="12"/>
        <v>0.8804950410616722</v>
      </c>
      <c r="I28" s="5">
        <f t="shared" si="12"/>
        <v>0.86266984943704139</v>
      </c>
    </row>
    <row r="29" spans="1:10" x14ac:dyDescent="0.25">
      <c r="A29" t="s">
        <v>22</v>
      </c>
      <c r="B29" s="6">
        <f>D118</f>
        <v>-0.19337862453239563</v>
      </c>
      <c r="C29" s="6">
        <f>D111</f>
        <v>-5.8581244841622415E-2</v>
      </c>
      <c r="D29" s="6">
        <f>D103</f>
        <v>-6.5462788027209617E-3</v>
      </c>
      <c r="E29" s="6">
        <f>D94</f>
        <v>1.4316997078476223E-2</v>
      </c>
      <c r="F29" s="6">
        <f>D84</f>
        <v>2.2186315198913009E-2</v>
      </c>
      <c r="G29" s="6">
        <f>D72</f>
        <v>2.4236362779406662E-2</v>
      </c>
      <c r="H29" s="6">
        <f>D59</f>
        <v>2.3580136810953167E-2</v>
      </c>
      <c r="I29" s="6">
        <f>D45</f>
        <v>2.1667975279947793E-2</v>
      </c>
    </row>
    <row r="30" spans="1:10" x14ac:dyDescent="0.25">
      <c r="A30" t="s">
        <v>23</v>
      </c>
      <c r="B30" s="5">
        <f t="shared" ref="B30:I30" si="13">B$20/((1+B29)^B$7)-(NPV(B29,B$9:B$18)+B$8)</f>
        <v>0</v>
      </c>
      <c r="C30" s="5">
        <f t="shared" si="13"/>
        <v>-1.325315679423511E-8</v>
      </c>
      <c r="D30" s="5">
        <f t="shared" si="13"/>
        <v>-7.9307937994599342E-10</v>
      </c>
      <c r="E30" s="5">
        <f t="shared" si="13"/>
        <v>-8.5492501966655254E-10</v>
      </c>
      <c r="F30" s="5">
        <f t="shared" si="13"/>
        <v>-6.4210325945168734E-9</v>
      </c>
      <c r="G30" s="5">
        <f t="shared" si="13"/>
        <v>0</v>
      </c>
      <c r="H30" s="5">
        <f t="shared" si="13"/>
        <v>0</v>
      </c>
      <c r="I30" s="5">
        <f t="shared" si="13"/>
        <v>1.5788828022778034E-9</v>
      </c>
    </row>
    <row r="31" spans="1:10" x14ac:dyDescent="0.25">
      <c r="B31" s="5"/>
      <c r="C31" s="5"/>
      <c r="D31" s="5"/>
      <c r="E31" s="5"/>
      <c r="F31" s="5"/>
      <c r="G31" s="5"/>
      <c r="H31" s="5"/>
      <c r="I31" s="5"/>
    </row>
    <row r="32" spans="1:10" x14ac:dyDescent="0.25"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4" t="s">
        <v>11</v>
      </c>
      <c r="B33" t="s">
        <v>24</v>
      </c>
      <c r="C33" t="s">
        <v>25</v>
      </c>
      <c r="D33" t="s">
        <v>26</v>
      </c>
      <c r="E33" s="5"/>
      <c r="F33" s="5"/>
      <c r="G33" s="5"/>
      <c r="H33" s="5"/>
      <c r="I33" s="5"/>
    </row>
    <row r="34" spans="1:9" x14ac:dyDescent="0.25">
      <c r="A34">
        <v>0</v>
      </c>
      <c r="B34">
        <f t="shared" ref="B34" si="14">$C$2</f>
        <v>3500</v>
      </c>
      <c r="C34">
        <v>0</v>
      </c>
      <c r="D34">
        <f>C34-B34</f>
        <v>-3500</v>
      </c>
      <c r="E34" s="5"/>
      <c r="F34" s="5"/>
      <c r="G34" s="5"/>
      <c r="H34" s="5"/>
      <c r="I34" s="5"/>
    </row>
    <row r="35" spans="1:9" x14ac:dyDescent="0.25">
      <c r="A35">
        <v>1</v>
      </c>
      <c r="B35">
        <f t="shared" ref="B35" si="15">$E$2+$C$5+$A$2*$A$5</f>
        <v>441.25360000000001</v>
      </c>
      <c r="C35">
        <v>0</v>
      </c>
      <c r="D35">
        <f t="shared" ref="D35:D44" si="16">C35-B35</f>
        <v>-441.25360000000001</v>
      </c>
      <c r="E35" s="5"/>
      <c r="F35" s="5"/>
      <c r="G35" s="5"/>
      <c r="H35" s="5"/>
      <c r="I35" s="5"/>
    </row>
    <row r="36" spans="1:9" x14ac:dyDescent="0.25">
      <c r="A36">
        <v>2</v>
      </c>
      <c r="B36">
        <f t="shared" ref="B36" si="17">$F$2+$C$5+$A$2*$A$5</f>
        <v>431.25360000000001</v>
      </c>
      <c r="C36">
        <v>0</v>
      </c>
      <c r="D36">
        <f t="shared" si="16"/>
        <v>-431.25360000000001</v>
      </c>
    </row>
    <row r="37" spans="1:9" x14ac:dyDescent="0.25">
      <c r="A37">
        <v>3</v>
      </c>
      <c r="B37">
        <f t="shared" ref="B37:B43" si="18">$C$5+$A$2*$A$5</f>
        <v>361.25360000000001</v>
      </c>
      <c r="C37">
        <v>0</v>
      </c>
      <c r="D37">
        <f t="shared" si="16"/>
        <v>-361.25360000000001</v>
      </c>
    </row>
    <row r="38" spans="1:9" x14ac:dyDescent="0.25">
      <c r="A38">
        <v>4</v>
      </c>
      <c r="B38">
        <f t="shared" si="18"/>
        <v>361.25360000000001</v>
      </c>
      <c r="C38">
        <v>0</v>
      </c>
      <c r="D38">
        <f t="shared" si="16"/>
        <v>-361.25360000000001</v>
      </c>
    </row>
    <row r="39" spans="1:9" x14ac:dyDescent="0.25">
      <c r="A39">
        <v>5</v>
      </c>
      <c r="B39">
        <f t="shared" si="18"/>
        <v>361.25360000000001</v>
      </c>
      <c r="C39">
        <v>0</v>
      </c>
      <c r="D39">
        <f t="shared" si="16"/>
        <v>-361.25360000000001</v>
      </c>
    </row>
    <row r="40" spans="1:9" x14ac:dyDescent="0.25">
      <c r="A40">
        <v>6</v>
      </c>
      <c r="B40">
        <f t="shared" si="18"/>
        <v>361.25360000000001</v>
      </c>
      <c r="C40">
        <v>0</v>
      </c>
      <c r="D40">
        <f t="shared" si="16"/>
        <v>-361.25360000000001</v>
      </c>
    </row>
    <row r="41" spans="1:9" x14ac:dyDescent="0.25">
      <c r="A41">
        <v>7</v>
      </c>
      <c r="B41">
        <f t="shared" si="18"/>
        <v>361.25360000000001</v>
      </c>
      <c r="C41">
        <v>0</v>
      </c>
      <c r="D41">
        <f t="shared" si="16"/>
        <v>-361.25360000000001</v>
      </c>
    </row>
    <row r="42" spans="1:9" x14ac:dyDescent="0.25">
      <c r="A42">
        <v>8</v>
      </c>
      <c r="B42">
        <f t="shared" si="18"/>
        <v>361.25360000000001</v>
      </c>
      <c r="C42">
        <v>0</v>
      </c>
      <c r="D42">
        <f t="shared" si="16"/>
        <v>-361.25360000000001</v>
      </c>
    </row>
    <row r="43" spans="1:9" x14ac:dyDescent="0.25">
      <c r="A43">
        <v>9</v>
      </c>
      <c r="B43">
        <f t="shared" si="18"/>
        <v>361.25360000000001</v>
      </c>
      <c r="C43">
        <v>0</v>
      </c>
      <c r="D43">
        <f t="shared" si="16"/>
        <v>-361.25360000000001</v>
      </c>
    </row>
    <row r="44" spans="1:9" x14ac:dyDescent="0.25">
      <c r="A44">
        <v>10</v>
      </c>
      <c r="B44">
        <f>$C$5+$A$2*$A$5+$D$5*$I$19+$D$2*$B$2*$I$19+$B$5</f>
        <v>20605.097102184438</v>
      </c>
      <c r="C44" s="5">
        <f>I20</f>
        <v>28746.651912458889</v>
      </c>
      <c r="D44">
        <f t="shared" si="16"/>
        <v>8141.5548102744506</v>
      </c>
    </row>
    <row r="45" spans="1:9" x14ac:dyDescent="0.25">
      <c r="C45" t="s">
        <v>27</v>
      </c>
      <c r="D45" s="7">
        <f>IRR(D34:D44,0.1)</f>
        <v>2.1667975279947793E-2</v>
      </c>
    </row>
    <row r="46" spans="1:9" x14ac:dyDescent="0.25">
      <c r="B46" s="5"/>
      <c r="C46" s="5"/>
      <c r="D46" s="5"/>
    </row>
    <row r="47" spans="1:9" x14ac:dyDescent="0.25">
      <c r="B47" s="5"/>
      <c r="C47" s="5"/>
      <c r="D47" s="5"/>
    </row>
    <row r="48" spans="1:9" x14ac:dyDescent="0.25">
      <c r="A48" s="4" t="s">
        <v>11</v>
      </c>
      <c r="B48" t="s">
        <v>24</v>
      </c>
      <c r="C48" t="s">
        <v>25</v>
      </c>
      <c r="D48" t="s">
        <v>26</v>
      </c>
    </row>
    <row r="49" spans="1:4" x14ac:dyDescent="0.25">
      <c r="A49">
        <v>0</v>
      </c>
      <c r="B49">
        <f t="shared" ref="B49" si="19">$C$2</f>
        <v>3500</v>
      </c>
      <c r="C49">
        <v>0</v>
      </c>
      <c r="D49">
        <f>C49-B49</f>
        <v>-3500</v>
      </c>
    </row>
    <row r="50" spans="1:4" x14ac:dyDescent="0.25">
      <c r="A50">
        <v>1</v>
      </c>
      <c r="B50">
        <f t="shared" ref="B50" si="20">$E$2+$C$5+$A$2*$A$5</f>
        <v>441.25360000000001</v>
      </c>
      <c r="C50">
        <v>0</v>
      </c>
      <c r="D50">
        <f t="shared" ref="D50:D58" si="21">C50-B50</f>
        <v>-441.25360000000001</v>
      </c>
    </row>
    <row r="51" spans="1:4" x14ac:dyDescent="0.25">
      <c r="A51">
        <v>2</v>
      </c>
      <c r="B51">
        <f t="shared" ref="B51" si="22">$F$2+$C$5+$A$2*$A$5</f>
        <v>431.25360000000001</v>
      </c>
      <c r="C51">
        <v>0</v>
      </c>
      <c r="D51">
        <f t="shared" si="21"/>
        <v>-431.25360000000001</v>
      </c>
    </row>
    <row r="52" spans="1:4" x14ac:dyDescent="0.25">
      <c r="A52">
        <v>3</v>
      </c>
      <c r="B52">
        <f t="shared" ref="B52:B57" si="23">$C$5+$A$2*$A$5</f>
        <v>361.25360000000001</v>
      </c>
      <c r="C52">
        <v>0</v>
      </c>
      <c r="D52">
        <f t="shared" si="21"/>
        <v>-361.25360000000001</v>
      </c>
    </row>
    <row r="53" spans="1:4" x14ac:dyDescent="0.25">
      <c r="A53">
        <v>4</v>
      </c>
      <c r="B53">
        <f t="shared" si="23"/>
        <v>361.25360000000001</v>
      </c>
      <c r="C53">
        <v>0</v>
      </c>
      <c r="D53">
        <f t="shared" si="21"/>
        <v>-361.25360000000001</v>
      </c>
    </row>
    <row r="54" spans="1:4" x14ac:dyDescent="0.25">
      <c r="A54">
        <v>5</v>
      </c>
      <c r="B54">
        <f t="shared" si="23"/>
        <v>361.25360000000001</v>
      </c>
      <c r="C54">
        <v>0</v>
      </c>
      <c r="D54">
        <f t="shared" si="21"/>
        <v>-361.25360000000001</v>
      </c>
    </row>
    <row r="55" spans="1:4" x14ac:dyDescent="0.25">
      <c r="A55">
        <v>6</v>
      </c>
      <c r="B55">
        <f t="shared" si="23"/>
        <v>361.25360000000001</v>
      </c>
      <c r="C55">
        <v>0</v>
      </c>
      <c r="D55">
        <f t="shared" si="21"/>
        <v>-361.25360000000001</v>
      </c>
    </row>
    <row r="56" spans="1:4" x14ac:dyDescent="0.25">
      <c r="A56">
        <v>7</v>
      </c>
      <c r="B56">
        <f t="shared" si="23"/>
        <v>361.25360000000001</v>
      </c>
      <c r="C56">
        <v>0</v>
      </c>
      <c r="D56">
        <f t="shared" si="21"/>
        <v>-361.25360000000001</v>
      </c>
    </row>
    <row r="57" spans="1:4" x14ac:dyDescent="0.25">
      <c r="A57">
        <v>8</v>
      </c>
      <c r="B57">
        <f t="shared" si="23"/>
        <v>361.25360000000001</v>
      </c>
      <c r="C57">
        <v>0</v>
      </c>
      <c r="D57">
        <f t="shared" si="21"/>
        <v>-361.25360000000001</v>
      </c>
    </row>
    <row r="58" spans="1:4" x14ac:dyDescent="0.25">
      <c r="A58">
        <v>9</v>
      </c>
      <c r="B58">
        <f>$C$5+$A$2*$A$5+$D$5*$H$19+$D$2*$B$2*$H$19+$B$5</f>
        <v>19585.701280890655</v>
      </c>
      <c r="C58" s="5">
        <f>H20</f>
        <v>27295.505832586696</v>
      </c>
      <c r="D58">
        <f t="shared" si="21"/>
        <v>7709.804551696041</v>
      </c>
    </row>
    <row r="59" spans="1:4" x14ac:dyDescent="0.25">
      <c r="C59" t="s">
        <v>27</v>
      </c>
      <c r="D59" s="7">
        <f>IRR(D49:D58,0.1)</f>
        <v>2.3580136810953167E-2</v>
      </c>
    </row>
    <row r="60" spans="1:4" x14ac:dyDescent="0.25">
      <c r="B60" s="5"/>
      <c r="C60" s="5"/>
      <c r="D60" s="5"/>
    </row>
    <row r="62" spans="1:4" x14ac:dyDescent="0.25">
      <c r="A62" s="4" t="s">
        <v>11</v>
      </c>
      <c r="B62" t="s">
        <v>24</v>
      </c>
      <c r="C62" t="s">
        <v>25</v>
      </c>
      <c r="D62" t="s">
        <v>26</v>
      </c>
    </row>
    <row r="63" spans="1:4" x14ac:dyDescent="0.25">
      <c r="A63">
        <v>0</v>
      </c>
      <c r="B63">
        <f t="shared" ref="B63" si="24">$C$2</f>
        <v>3500</v>
      </c>
      <c r="C63">
        <v>0</v>
      </c>
      <c r="D63">
        <f>C63-B63</f>
        <v>-3500</v>
      </c>
    </row>
    <row r="64" spans="1:4" x14ac:dyDescent="0.25">
      <c r="A64">
        <v>1</v>
      </c>
      <c r="B64">
        <f t="shared" ref="B64" si="25">$E$2+$C$5+$A$2*$A$5</f>
        <v>441.25360000000001</v>
      </c>
      <c r="C64">
        <v>0</v>
      </c>
      <c r="D64">
        <f t="shared" ref="D64:D71" si="26">C64-B64</f>
        <v>-441.25360000000001</v>
      </c>
    </row>
    <row r="65" spans="1:4" x14ac:dyDescent="0.25">
      <c r="A65">
        <v>2</v>
      </c>
      <c r="B65">
        <f t="shared" ref="B65" si="27">$F$2+$C$5+$A$2*$A$5</f>
        <v>431.25360000000001</v>
      </c>
      <c r="C65">
        <v>0</v>
      </c>
      <c r="D65">
        <f t="shared" si="26"/>
        <v>-431.25360000000001</v>
      </c>
    </row>
    <row r="66" spans="1:4" x14ac:dyDescent="0.25">
      <c r="A66">
        <v>3</v>
      </c>
      <c r="B66">
        <f t="shared" ref="B66:B70" si="28">$C$5+$A$2*$A$5</f>
        <v>361.25360000000001</v>
      </c>
      <c r="C66">
        <v>0</v>
      </c>
      <c r="D66">
        <f t="shared" si="26"/>
        <v>-361.25360000000001</v>
      </c>
    </row>
    <row r="67" spans="1:4" x14ac:dyDescent="0.25">
      <c r="A67">
        <v>4</v>
      </c>
      <c r="B67">
        <f t="shared" si="28"/>
        <v>361.25360000000001</v>
      </c>
      <c r="C67">
        <v>0</v>
      </c>
      <c r="D67">
        <f t="shared" si="26"/>
        <v>-361.25360000000001</v>
      </c>
    </row>
    <row r="68" spans="1:4" x14ac:dyDescent="0.25">
      <c r="A68">
        <v>5</v>
      </c>
      <c r="B68">
        <f t="shared" si="28"/>
        <v>361.25360000000001</v>
      </c>
      <c r="C68">
        <v>0</v>
      </c>
      <c r="D68">
        <f t="shared" si="26"/>
        <v>-361.25360000000001</v>
      </c>
    </row>
    <row r="69" spans="1:4" x14ac:dyDescent="0.25">
      <c r="A69">
        <v>6</v>
      </c>
      <c r="B69">
        <f t="shared" si="28"/>
        <v>361.25360000000001</v>
      </c>
      <c r="C69">
        <v>0</v>
      </c>
      <c r="D69">
        <f t="shared" si="26"/>
        <v>-361.25360000000001</v>
      </c>
    </row>
    <row r="70" spans="1:4" x14ac:dyDescent="0.25">
      <c r="A70">
        <v>7</v>
      </c>
      <c r="B70">
        <f t="shared" si="28"/>
        <v>361.25360000000001</v>
      </c>
      <c r="C70">
        <v>0</v>
      </c>
      <c r="D70">
        <f t="shared" si="26"/>
        <v>-361.25360000000001</v>
      </c>
    </row>
    <row r="71" spans="1:4" x14ac:dyDescent="0.25">
      <c r="A71">
        <v>8</v>
      </c>
      <c r="B71">
        <f>$C$5+$A$2*$A$5+$D$5*$G$19+$D$2*$B$2*$G$19+$B$5</f>
        <v>18383.560151267466</v>
      </c>
      <c r="C71" s="5">
        <f>G20</f>
        <v>25584.215329657436</v>
      </c>
      <c r="D71">
        <f t="shared" si="26"/>
        <v>7200.6551783899704</v>
      </c>
    </row>
    <row r="72" spans="1:4" x14ac:dyDescent="0.25">
      <c r="C72" t="s">
        <v>27</v>
      </c>
      <c r="D72" s="7">
        <f>IRR(D63:D71,0.1)</f>
        <v>2.4236362779406662E-2</v>
      </c>
    </row>
    <row r="75" spans="1:4" x14ac:dyDescent="0.25">
      <c r="A75" s="4" t="s">
        <v>11</v>
      </c>
      <c r="B75" t="s">
        <v>24</v>
      </c>
      <c r="C75" t="s">
        <v>25</v>
      </c>
      <c r="D75" t="s">
        <v>26</v>
      </c>
    </row>
    <row r="76" spans="1:4" x14ac:dyDescent="0.25">
      <c r="A76">
        <v>0</v>
      </c>
      <c r="B76">
        <f t="shared" ref="B76" si="29">$C$2</f>
        <v>3500</v>
      </c>
      <c r="C76">
        <v>0</v>
      </c>
      <c r="D76">
        <f>C76-B76</f>
        <v>-3500</v>
      </c>
    </row>
    <row r="77" spans="1:4" x14ac:dyDescent="0.25">
      <c r="A77">
        <v>1</v>
      </c>
      <c r="B77">
        <f t="shared" ref="B77" si="30">$E$2+$C$5+$A$2*$A$5</f>
        <v>441.25360000000001</v>
      </c>
      <c r="C77">
        <v>0</v>
      </c>
      <c r="D77">
        <f t="shared" ref="D77:D83" si="31">C77-B77</f>
        <v>-441.25360000000001</v>
      </c>
    </row>
    <row r="78" spans="1:4" x14ac:dyDescent="0.25">
      <c r="A78">
        <v>2</v>
      </c>
      <c r="B78">
        <f t="shared" ref="B78" si="32">$F$2+$C$5+$A$2*$A$5</f>
        <v>431.25360000000001</v>
      </c>
      <c r="C78">
        <v>0</v>
      </c>
      <c r="D78">
        <f t="shared" si="31"/>
        <v>-431.25360000000001</v>
      </c>
    </row>
    <row r="79" spans="1:4" x14ac:dyDescent="0.25">
      <c r="A79">
        <v>3</v>
      </c>
      <c r="B79">
        <f t="shared" ref="B79:B82" si="33">$C$5+$A$2*$A$5</f>
        <v>361.25360000000001</v>
      </c>
      <c r="C79">
        <v>0</v>
      </c>
      <c r="D79">
        <f t="shared" si="31"/>
        <v>-361.25360000000001</v>
      </c>
    </row>
    <row r="80" spans="1:4" x14ac:dyDescent="0.25">
      <c r="A80">
        <v>4</v>
      </c>
      <c r="B80">
        <f t="shared" si="33"/>
        <v>361.25360000000001</v>
      </c>
      <c r="C80">
        <v>0</v>
      </c>
      <c r="D80">
        <f t="shared" si="31"/>
        <v>-361.25360000000001</v>
      </c>
    </row>
    <row r="81" spans="1:4" x14ac:dyDescent="0.25">
      <c r="A81">
        <v>5</v>
      </c>
      <c r="B81">
        <f t="shared" si="33"/>
        <v>361.25360000000001</v>
      </c>
      <c r="C81">
        <v>0</v>
      </c>
      <c r="D81">
        <f t="shared" si="31"/>
        <v>-361.25360000000001</v>
      </c>
    </row>
    <row r="82" spans="1:4" x14ac:dyDescent="0.25">
      <c r="A82">
        <v>6</v>
      </c>
      <c r="B82">
        <f t="shared" si="33"/>
        <v>361.25360000000001</v>
      </c>
      <c r="C82">
        <v>0</v>
      </c>
      <c r="D82">
        <f t="shared" si="31"/>
        <v>-361.25360000000001</v>
      </c>
    </row>
    <row r="83" spans="1:4" x14ac:dyDescent="0.25">
      <c r="A83">
        <v>7</v>
      </c>
      <c r="B83">
        <f>$C$5+$A$2*$A$5+$D$5*$F$19+$D$2*$B$2*$F$19+$B$5</f>
        <v>16948.095322670575</v>
      </c>
      <c r="C83" s="5">
        <f>F20</f>
        <v>23540.780272047497</v>
      </c>
      <c r="D83">
        <f t="shared" si="31"/>
        <v>6592.6849493769223</v>
      </c>
    </row>
    <row r="84" spans="1:4" x14ac:dyDescent="0.25">
      <c r="C84" t="s">
        <v>27</v>
      </c>
      <c r="D84" s="7">
        <f>IRR(D76:D83,0.1)</f>
        <v>2.2186315198913009E-2</v>
      </c>
    </row>
    <row r="86" spans="1:4" x14ac:dyDescent="0.25">
      <c r="A86" s="4" t="s">
        <v>11</v>
      </c>
      <c r="B86" t="s">
        <v>24</v>
      </c>
      <c r="C86" t="s">
        <v>25</v>
      </c>
      <c r="D86" t="s">
        <v>26</v>
      </c>
    </row>
    <row r="87" spans="1:4" x14ac:dyDescent="0.25">
      <c r="A87">
        <v>0</v>
      </c>
      <c r="B87">
        <f t="shared" ref="B87" si="34">$C$2</f>
        <v>3500</v>
      </c>
      <c r="C87">
        <v>0</v>
      </c>
      <c r="D87">
        <f>C87-B87</f>
        <v>-3500</v>
      </c>
    </row>
    <row r="88" spans="1:4" x14ac:dyDescent="0.25">
      <c r="A88">
        <v>1</v>
      </c>
      <c r="B88">
        <f t="shared" ref="B88" si="35">$E$2+$C$5+$A$2*$A$5</f>
        <v>441.25360000000001</v>
      </c>
      <c r="C88">
        <v>0</v>
      </c>
      <c r="D88">
        <f t="shared" ref="D88:D93" si="36">C88-B88</f>
        <v>-441.25360000000001</v>
      </c>
    </row>
    <row r="89" spans="1:4" x14ac:dyDescent="0.25">
      <c r="A89">
        <v>2</v>
      </c>
      <c r="B89">
        <f t="shared" ref="B89" si="37">$F$2+$C$5+$A$2*$A$5</f>
        <v>431.25360000000001</v>
      </c>
      <c r="C89">
        <v>0</v>
      </c>
      <c r="D89">
        <f t="shared" si="36"/>
        <v>-431.25360000000001</v>
      </c>
    </row>
    <row r="90" spans="1:4" x14ac:dyDescent="0.25">
      <c r="A90">
        <v>3</v>
      </c>
      <c r="B90">
        <f t="shared" ref="B90:B92" si="38">$C$5+$A$2*$A$5</f>
        <v>361.25360000000001</v>
      </c>
      <c r="C90">
        <v>0</v>
      </c>
      <c r="D90">
        <f t="shared" si="36"/>
        <v>-361.25360000000001</v>
      </c>
    </row>
    <row r="91" spans="1:4" x14ac:dyDescent="0.25">
      <c r="A91">
        <v>4</v>
      </c>
      <c r="B91">
        <f t="shared" si="38"/>
        <v>361.25360000000001</v>
      </c>
      <c r="C91">
        <v>0</v>
      </c>
      <c r="D91">
        <f t="shared" si="36"/>
        <v>-361.25360000000001</v>
      </c>
    </row>
    <row r="92" spans="1:4" x14ac:dyDescent="0.25">
      <c r="A92">
        <v>5</v>
      </c>
      <c r="B92">
        <f t="shared" si="38"/>
        <v>361.25360000000001</v>
      </c>
      <c r="C92">
        <v>0</v>
      </c>
      <c r="D92">
        <f t="shared" si="36"/>
        <v>-361.25360000000001</v>
      </c>
    </row>
    <row r="93" spans="1:4" x14ac:dyDescent="0.25">
      <c r="A93">
        <v>6</v>
      </c>
      <c r="B93">
        <f>$C$5+$A$2*$A$5+$D$5*$E$19+$D$2*$B$2*$E$19+$B$5</f>
        <v>15210.993176254884</v>
      </c>
      <c r="C93" s="5">
        <f>E20</f>
        <v>21067.95380223776</v>
      </c>
      <c r="D93">
        <f t="shared" si="36"/>
        <v>5856.9606259828761</v>
      </c>
    </row>
    <row r="94" spans="1:4" x14ac:dyDescent="0.25">
      <c r="C94" t="s">
        <v>27</v>
      </c>
      <c r="D94" s="7">
        <f>IRR(D87:D93,0.1)</f>
        <v>1.4316997078476223E-2</v>
      </c>
    </row>
    <row r="96" spans="1:4" x14ac:dyDescent="0.25">
      <c r="A96" s="4" t="s">
        <v>11</v>
      </c>
      <c r="B96" t="s">
        <v>24</v>
      </c>
      <c r="C96" t="s">
        <v>25</v>
      </c>
      <c r="D96" t="s">
        <v>26</v>
      </c>
    </row>
    <row r="97" spans="1:4" x14ac:dyDescent="0.25">
      <c r="A97">
        <v>0</v>
      </c>
      <c r="B97">
        <f t="shared" ref="B97" si="39">$C$2</f>
        <v>3500</v>
      </c>
      <c r="C97">
        <v>0</v>
      </c>
      <c r="D97">
        <f>C97-B97</f>
        <v>-3500</v>
      </c>
    </row>
    <row r="98" spans="1:4" x14ac:dyDescent="0.25">
      <c r="A98">
        <v>1</v>
      </c>
      <c r="B98">
        <f t="shared" ref="B98" si="40">$E$2+$C$5+$A$2*$A$5</f>
        <v>441.25360000000001</v>
      </c>
      <c r="C98">
        <v>0</v>
      </c>
      <c r="D98">
        <f t="shared" ref="D98:D102" si="41">C98-B98</f>
        <v>-441.25360000000001</v>
      </c>
    </row>
    <row r="99" spans="1:4" x14ac:dyDescent="0.25">
      <c r="A99">
        <v>2</v>
      </c>
      <c r="B99">
        <f t="shared" ref="B99" si="42">$F$2+$C$5+$A$2*$A$5</f>
        <v>431.25360000000001</v>
      </c>
      <c r="C99">
        <v>0</v>
      </c>
      <c r="D99">
        <f t="shared" si="41"/>
        <v>-431.25360000000001</v>
      </c>
    </row>
    <row r="100" spans="1:4" x14ac:dyDescent="0.25">
      <c r="A100">
        <v>3</v>
      </c>
      <c r="B100">
        <f t="shared" ref="B100:B101" si="43">$C$5+$A$2*$A$5</f>
        <v>361.25360000000001</v>
      </c>
      <c r="C100">
        <v>0</v>
      </c>
      <c r="D100">
        <f t="shared" si="41"/>
        <v>-361.25360000000001</v>
      </c>
    </row>
    <row r="101" spans="1:4" x14ac:dyDescent="0.25">
      <c r="A101">
        <v>4</v>
      </c>
      <c r="B101">
        <f t="shared" si="43"/>
        <v>361.25360000000001</v>
      </c>
      <c r="C101">
        <v>0</v>
      </c>
      <c r="D101">
        <f t="shared" si="41"/>
        <v>-361.25360000000001</v>
      </c>
    </row>
    <row r="102" spans="1:4" x14ac:dyDescent="0.25">
      <c r="A102">
        <v>5</v>
      </c>
      <c r="B102">
        <f>$C$5+$A$2*$A$5+$D$5*$D$19+$D$2*$B$2*$D$19+$B$5</f>
        <v>13081.418284031442</v>
      </c>
      <c r="C102" s="5">
        <f>D20</f>
        <v>18036.428469200626</v>
      </c>
      <c r="D102">
        <f t="shared" si="41"/>
        <v>4955.0101851691834</v>
      </c>
    </row>
    <row r="103" spans="1:4" x14ac:dyDescent="0.25">
      <c r="C103" t="s">
        <v>27</v>
      </c>
      <c r="D103" s="7">
        <f>IRR(D97:D102,0.1)</f>
        <v>-6.5462788027209617E-3</v>
      </c>
    </row>
    <row r="105" spans="1:4" x14ac:dyDescent="0.25">
      <c r="A105" s="4" t="s">
        <v>11</v>
      </c>
      <c r="B105" t="s">
        <v>24</v>
      </c>
      <c r="C105" t="s">
        <v>25</v>
      </c>
      <c r="D105" t="s">
        <v>26</v>
      </c>
    </row>
    <row r="106" spans="1:4" x14ac:dyDescent="0.25">
      <c r="A106">
        <v>0</v>
      </c>
      <c r="B106">
        <f t="shared" ref="B106" si="44">$C$2</f>
        <v>3500</v>
      </c>
      <c r="C106">
        <v>0</v>
      </c>
      <c r="D106">
        <f>C106-B106</f>
        <v>-3500</v>
      </c>
    </row>
    <row r="107" spans="1:4" x14ac:dyDescent="0.25">
      <c r="A107">
        <v>1</v>
      </c>
      <c r="B107">
        <f t="shared" ref="B107" si="45">$E$2+$C$5+$A$2*$A$5</f>
        <v>441.25360000000001</v>
      </c>
      <c r="C107">
        <v>0</v>
      </c>
      <c r="D107">
        <f t="shared" ref="D107:D110" si="46">C107-B107</f>
        <v>-441.25360000000001</v>
      </c>
    </row>
    <row r="108" spans="1:4" x14ac:dyDescent="0.25">
      <c r="A108">
        <v>2</v>
      </c>
      <c r="B108">
        <f t="shared" ref="B108" si="47">$F$2+$C$5+$A$2*$A$5</f>
        <v>431.25360000000001</v>
      </c>
      <c r="C108">
        <v>0</v>
      </c>
      <c r="D108">
        <f t="shared" si="46"/>
        <v>-431.25360000000001</v>
      </c>
    </row>
    <row r="109" spans="1:4" x14ac:dyDescent="0.25">
      <c r="A109">
        <v>3</v>
      </c>
      <c r="B109">
        <f t="shared" ref="B109" si="48">$C$5+$A$2*$A$5</f>
        <v>361.25360000000001</v>
      </c>
      <c r="C109">
        <v>0</v>
      </c>
      <c r="D109">
        <f t="shared" si="46"/>
        <v>-361.25360000000001</v>
      </c>
    </row>
    <row r="110" spans="1:4" x14ac:dyDescent="0.25">
      <c r="A110">
        <v>4</v>
      </c>
      <c r="B110">
        <f>$C$5+$A$2*$A$5+$D$5*$C$19+$D$2*$B$2*$C$19+$B$5</f>
        <v>10447.881871134672</v>
      </c>
      <c r="C110" s="5">
        <f>C20</f>
        <v>14287.496050657333</v>
      </c>
      <c r="D110">
        <f t="shared" si="46"/>
        <v>3839.6141795226613</v>
      </c>
    </row>
    <row r="111" spans="1:4" x14ac:dyDescent="0.25">
      <c r="C111" t="s">
        <v>27</v>
      </c>
      <c r="D111" s="7">
        <f>IRR(D106:D110,0.1)</f>
        <v>-5.8581244841622415E-2</v>
      </c>
    </row>
    <row r="113" spans="1:4" x14ac:dyDescent="0.25">
      <c r="A113" s="4" t="s">
        <v>11</v>
      </c>
      <c r="B113" t="s">
        <v>24</v>
      </c>
      <c r="C113" t="s">
        <v>25</v>
      </c>
      <c r="D113" t="s">
        <v>26</v>
      </c>
    </row>
    <row r="114" spans="1:4" x14ac:dyDescent="0.25">
      <c r="A114">
        <v>0</v>
      </c>
      <c r="B114">
        <f t="shared" ref="B114" si="49">$C$2</f>
        <v>3500</v>
      </c>
      <c r="C114">
        <v>0</v>
      </c>
      <c r="D114">
        <f>C114-B114</f>
        <v>-3500</v>
      </c>
    </row>
    <row r="115" spans="1:4" x14ac:dyDescent="0.25">
      <c r="A115">
        <v>1</v>
      </c>
      <c r="B115">
        <f t="shared" ref="B115" si="50">$E$2+$C$5+$A$2*$A$5</f>
        <v>441.25360000000001</v>
      </c>
      <c r="C115">
        <v>0</v>
      </c>
      <c r="D115">
        <f t="shared" ref="D115:D117" si="51">C115-B115</f>
        <v>-441.25360000000001</v>
      </c>
    </row>
    <row r="116" spans="1:4" x14ac:dyDescent="0.25">
      <c r="A116">
        <v>2</v>
      </c>
      <c r="B116">
        <f t="shared" ref="B116" si="52">$F$2+$C$5+$A$2*$A$5</f>
        <v>431.25360000000001</v>
      </c>
      <c r="C116">
        <v>0</v>
      </c>
      <c r="D116">
        <f t="shared" si="51"/>
        <v>-431.25360000000001</v>
      </c>
    </row>
    <row r="117" spans="1:4" x14ac:dyDescent="0.25">
      <c r="A117">
        <v>3</v>
      </c>
      <c r="B117">
        <f>$C$5+$A$2*$A$5+$D$5*$B$19+$D$2*$B$2*$B$19+$B$5</f>
        <v>7218.4130722917453</v>
      </c>
      <c r="C117" s="5">
        <f>B20</f>
        <v>9690.2327603658214</v>
      </c>
      <c r="D117">
        <f t="shared" si="51"/>
        <v>2471.8196880740761</v>
      </c>
    </row>
    <row r="118" spans="1:4" x14ac:dyDescent="0.25">
      <c r="C118" t="s">
        <v>27</v>
      </c>
      <c r="D118" s="7">
        <f>IRR(D114:D117,0.1)</f>
        <v>-0.19337862453239563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zoomScaleNormal="100" workbookViewId="0">
      <selection activeCell="B24" sqref="B24:I24"/>
    </sheetView>
  </sheetViews>
  <sheetFormatPr defaultRowHeight="15" x14ac:dyDescent="0.25"/>
  <cols>
    <col min="1" max="1" width="23.5703125" bestFit="1" customWidth="1"/>
    <col min="2" max="2" width="19.28515625" customWidth="1"/>
    <col min="3" max="3" width="18" customWidth="1"/>
    <col min="4" max="4" width="17.7109375" bestFit="1" customWidth="1"/>
    <col min="5" max="5" width="14.28515625" customWidth="1"/>
    <col min="6" max="6" width="13.85546875" customWidth="1"/>
    <col min="7" max="9" width="10.5703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25">
      <c r="A2" s="8">
        <v>4140.67</v>
      </c>
      <c r="B2">
        <v>134.71</v>
      </c>
      <c r="C2">
        <v>3500</v>
      </c>
      <c r="D2">
        <v>0.22</v>
      </c>
      <c r="E2">
        <v>80</v>
      </c>
      <c r="F2">
        <v>70</v>
      </c>
    </row>
    <row r="4" spans="1:9" x14ac:dyDescent="0.25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</row>
    <row r="5" spans="1:9" x14ac:dyDescent="0.25">
      <c r="A5" s="6">
        <v>0.08</v>
      </c>
      <c r="B5">
        <v>50</v>
      </c>
      <c r="C5">
        <v>30</v>
      </c>
      <c r="D5">
        <v>9</v>
      </c>
      <c r="E5">
        <v>65</v>
      </c>
    </row>
    <row r="7" spans="1:9" x14ac:dyDescent="0.25">
      <c r="A7" s="4" t="s">
        <v>11</v>
      </c>
      <c r="B7" s="4">
        <v>3</v>
      </c>
      <c r="C7" s="4">
        <v>4</v>
      </c>
      <c r="D7" s="4">
        <v>5</v>
      </c>
      <c r="E7" s="4">
        <v>6</v>
      </c>
      <c r="F7" s="4">
        <v>7</v>
      </c>
      <c r="G7" s="4">
        <v>8</v>
      </c>
      <c r="H7" s="4">
        <v>9</v>
      </c>
      <c r="I7" s="4">
        <v>10</v>
      </c>
    </row>
    <row r="8" spans="1:9" x14ac:dyDescent="0.25">
      <c r="A8">
        <v>0</v>
      </c>
      <c r="B8">
        <f>$C$2</f>
        <v>3500</v>
      </c>
      <c r="C8">
        <f t="shared" ref="C8:I8" si="0">$C$2</f>
        <v>3500</v>
      </c>
      <c r="D8">
        <f t="shared" si="0"/>
        <v>3500</v>
      </c>
      <c r="E8">
        <f t="shared" si="0"/>
        <v>3500</v>
      </c>
      <c r="F8">
        <f t="shared" si="0"/>
        <v>3500</v>
      </c>
      <c r="G8">
        <f t="shared" si="0"/>
        <v>3500</v>
      </c>
      <c r="H8">
        <f t="shared" si="0"/>
        <v>3500</v>
      </c>
      <c r="I8">
        <f t="shared" si="0"/>
        <v>3500</v>
      </c>
    </row>
    <row r="9" spans="1:9" x14ac:dyDescent="0.25">
      <c r="A9">
        <v>1</v>
      </c>
      <c r="B9">
        <f>$E$2+$C$5+$A$2*$A$5</f>
        <v>441.25360000000001</v>
      </c>
      <c r="C9">
        <f t="shared" ref="C9:I9" si="1">$E$2+$C$5+$A$2*$A$5</f>
        <v>441.25360000000001</v>
      </c>
      <c r="D9">
        <f t="shared" si="1"/>
        <v>441.25360000000001</v>
      </c>
      <c r="E9">
        <f t="shared" si="1"/>
        <v>441.25360000000001</v>
      </c>
      <c r="F9">
        <f t="shared" si="1"/>
        <v>441.25360000000001</v>
      </c>
      <c r="G9">
        <f t="shared" si="1"/>
        <v>441.25360000000001</v>
      </c>
      <c r="H9">
        <f t="shared" si="1"/>
        <v>441.25360000000001</v>
      </c>
      <c r="I9">
        <f t="shared" si="1"/>
        <v>441.25360000000001</v>
      </c>
    </row>
    <row r="10" spans="1:9" x14ac:dyDescent="0.25">
      <c r="A10">
        <v>2</v>
      </c>
      <c r="B10">
        <f>$F$2+$C$5+$A$2*$A$5</f>
        <v>431.25360000000001</v>
      </c>
      <c r="C10">
        <f t="shared" ref="C10:I10" si="2">$F$2+$C$5+$A$2*$A$5</f>
        <v>431.25360000000001</v>
      </c>
      <c r="D10">
        <f t="shared" si="2"/>
        <v>431.25360000000001</v>
      </c>
      <c r="E10">
        <f t="shared" si="2"/>
        <v>431.25360000000001</v>
      </c>
      <c r="F10">
        <f t="shared" si="2"/>
        <v>431.25360000000001</v>
      </c>
      <c r="G10">
        <f t="shared" si="2"/>
        <v>431.25360000000001</v>
      </c>
      <c r="H10">
        <f t="shared" si="2"/>
        <v>431.25360000000001</v>
      </c>
      <c r="I10">
        <f t="shared" si="2"/>
        <v>431.25360000000001</v>
      </c>
    </row>
    <row r="11" spans="1:9" x14ac:dyDescent="0.25">
      <c r="A11">
        <v>3</v>
      </c>
      <c r="B11">
        <f>$C$5+$A$2*$A$5+$D$5*$B$19+$D$2*$B$2*$B$19+$B$5</f>
        <v>7218.4130722917453</v>
      </c>
      <c r="C11">
        <f t="shared" ref="C11:I17" si="3">$C$5+$A$2*$A$5</f>
        <v>361.25360000000001</v>
      </c>
      <c r="D11">
        <f t="shared" si="3"/>
        <v>361.25360000000001</v>
      </c>
      <c r="E11">
        <f t="shared" si="3"/>
        <v>361.25360000000001</v>
      </c>
      <c r="F11">
        <f t="shared" si="3"/>
        <v>361.25360000000001</v>
      </c>
      <c r="G11">
        <f t="shared" si="3"/>
        <v>361.25360000000001</v>
      </c>
      <c r="H11">
        <f t="shared" si="3"/>
        <v>361.25360000000001</v>
      </c>
      <c r="I11">
        <f t="shared" si="3"/>
        <v>361.25360000000001</v>
      </c>
    </row>
    <row r="12" spans="1:9" x14ac:dyDescent="0.25">
      <c r="A12">
        <v>4</v>
      </c>
      <c r="C12">
        <f>$C$5+$A$2*$A$5+$D$5*$C$19+$D$2*$B$2*$C$19+$B$5</f>
        <v>10447.881871134672</v>
      </c>
      <c r="D12">
        <f t="shared" si="3"/>
        <v>361.25360000000001</v>
      </c>
      <c r="E12">
        <f t="shared" si="3"/>
        <v>361.25360000000001</v>
      </c>
      <c r="F12">
        <f t="shared" si="3"/>
        <v>361.25360000000001</v>
      </c>
      <c r="G12">
        <f t="shared" si="3"/>
        <v>361.25360000000001</v>
      </c>
      <c r="H12">
        <f t="shared" si="3"/>
        <v>361.25360000000001</v>
      </c>
      <c r="I12">
        <f t="shared" si="3"/>
        <v>361.25360000000001</v>
      </c>
    </row>
    <row r="13" spans="1:9" x14ac:dyDescent="0.25">
      <c r="A13">
        <v>5</v>
      </c>
      <c r="D13">
        <f>$C$5+$A$2*$A$5+$D$5*$D$19+$D$2*$B$2*$D$19+$B$5</f>
        <v>13081.418284031442</v>
      </c>
      <c r="E13">
        <f t="shared" si="3"/>
        <v>361.25360000000001</v>
      </c>
      <c r="F13">
        <f t="shared" si="3"/>
        <v>361.25360000000001</v>
      </c>
      <c r="G13">
        <f t="shared" si="3"/>
        <v>361.25360000000001</v>
      </c>
      <c r="H13">
        <f t="shared" si="3"/>
        <v>361.25360000000001</v>
      </c>
      <c r="I13">
        <f t="shared" si="3"/>
        <v>361.25360000000001</v>
      </c>
    </row>
    <row r="14" spans="1:9" x14ac:dyDescent="0.25">
      <c r="A14">
        <v>6</v>
      </c>
      <c r="E14">
        <f>$C$5+$A$2*$A$5+$D$5*$E$19+$D$2*$B$2*$E$19+$B$5</f>
        <v>15210.993176254884</v>
      </c>
      <c r="F14">
        <f t="shared" si="3"/>
        <v>361.25360000000001</v>
      </c>
      <c r="G14">
        <f t="shared" si="3"/>
        <v>361.25360000000001</v>
      </c>
      <c r="H14">
        <f t="shared" si="3"/>
        <v>361.25360000000001</v>
      </c>
      <c r="I14">
        <f t="shared" si="3"/>
        <v>361.25360000000001</v>
      </c>
    </row>
    <row r="15" spans="1:9" x14ac:dyDescent="0.25">
      <c r="A15">
        <v>7</v>
      </c>
      <c r="F15">
        <f>$C$5+$A$2*$A$5+$D$5*$F$19+$D$2*$B$2*$F$19+$B$5</f>
        <v>16948.095322670575</v>
      </c>
      <c r="G15">
        <f t="shared" si="3"/>
        <v>361.25360000000001</v>
      </c>
      <c r="H15">
        <f t="shared" si="3"/>
        <v>361.25360000000001</v>
      </c>
      <c r="I15">
        <f t="shared" si="3"/>
        <v>361.25360000000001</v>
      </c>
    </row>
    <row r="16" spans="1:9" x14ac:dyDescent="0.25">
      <c r="A16">
        <v>8</v>
      </c>
      <c r="G16">
        <f>$C$5+$A$2*$A$5+$D$5*$G$19+$D$2*$B$2*$G$19+$B$5</f>
        <v>18383.560151267466</v>
      </c>
      <c r="H16">
        <f t="shared" si="3"/>
        <v>361.25360000000001</v>
      </c>
      <c r="I16">
        <f t="shared" si="3"/>
        <v>361.25360000000001</v>
      </c>
    </row>
    <row r="17" spans="1:10" x14ac:dyDescent="0.25">
      <c r="A17">
        <v>9</v>
      </c>
      <c r="H17">
        <f>$C$5+$A$2*$A$5+$D$5*$H$19+$D$2*$B$2*$H$19+$B$5</f>
        <v>19585.701280890655</v>
      </c>
      <c r="I17">
        <f t="shared" si="3"/>
        <v>361.25360000000001</v>
      </c>
    </row>
    <row r="18" spans="1:10" x14ac:dyDescent="0.25">
      <c r="A18" s="3">
        <v>10</v>
      </c>
      <c r="B18" s="3"/>
      <c r="C18" s="3"/>
      <c r="D18" s="3"/>
      <c r="E18" s="3"/>
      <c r="F18" s="3"/>
      <c r="G18" s="3"/>
      <c r="H18" s="3"/>
      <c r="I18" s="3">
        <f>$C$5+$A$2*$A$5+$D$5*$I$19+$D$2*$B$2*$I$19+$B$5</f>
        <v>20605.097102184438</v>
      </c>
    </row>
    <row r="19" spans="1:10" x14ac:dyDescent="0.25">
      <c r="A19" t="s">
        <v>12</v>
      </c>
      <c r="B19">
        <v>176.18605018846949</v>
      </c>
      <c r="C19">
        <v>259.77265546649699</v>
      </c>
      <c r="D19">
        <v>327.935063076375</v>
      </c>
      <c r="E19">
        <v>383.05370549523201</v>
      </c>
      <c r="F19">
        <v>428.01418676449998</v>
      </c>
      <c r="G19">
        <v>465.167551448317</v>
      </c>
      <c r="H19">
        <v>496.28192422884899</v>
      </c>
      <c r="I19">
        <v>522.66639840834341</v>
      </c>
    </row>
    <row r="20" spans="1:10" x14ac:dyDescent="0.25">
      <c r="A20" t="s">
        <v>13</v>
      </c>
      <c r="B20" s="5">
        <f>B19*$E$5</f>
        <v>11452.093262250517</v>
      </c>
      <c r="C20" s="5">
        <f t="shared" ref="C20:I20" si="4">C19*$E$5</f>
        <v>16885.222605322306</v>
      </c>
      <c r="D20" s="5">
        <f t="shared" si="4"/>
        <v>21315.779099964377</v>
      </c>
      <c r="E20" s="5">
        <f t="shared" si="4"/>
        <v>24898.490857190081</v>
      </c>
      <c r="F20" s="5">
        <f t="shared" si="4"/>
        <v>27820.922139692499</v>
      </c>
      <c r="G20" s="5">
        <f t="shared" si="4"/>
        <v>30235.890844140606</v>
      </c>
      <c r="H20" s="5">
        <f t="shared" si="4"/>
        <v>32258.325074875185</v>
      </c>
      <c r="I20" s="5">
        <f t="shared" si="4"/>
        <v>33973.315896542321</v>
      </c>
    </row>
    <row r="21" spans="1:10" x14ac:dyDescent="0.25">
      <c r="A21" t="s">
        <v>15</v>
      </c>
      <c r="B21" s="5">
        <f>NPV($A$5,B$9:B$18)+B$8</f>
        <v>10008.507626609688</v>
      </c>
      <c r="C21" s="5">
        <f t="shared" ref="C21:I21" si="5">NPV($A$5,C9:C18)+C8</f>
        <v>12244.578429462499</v>
      </c>
      <c r="D21" s="5">
        <f t="shared" si="5"/>
        <v>13733.599013599749</v>
      </c>
      <c r="E21" s="5">
        <f t="shared" si="5"/>
        <v>14661.974560547782</v>
      </c>
      <c r="F21" s="5">
        <f t="shared" si="5"/>
        <v>15193.170551233345</v>
      </c>
      <c r="G21" s="5">
        <f t="shared" si="5"/>
        <v>15446.973254422084</v>
      </c>
      <c r="H21" s="5">
        <f t="shared" si="5"/>
        <v>15507.808634127003</v>
      </c>
      <c r="I21" s="5">
        <f t="shared" si="5"/>
        <v>15434.945337173111</v>
      </c>
    </row>
    <row r="22" spans="1:10" x14ac:dyDescent="0.25">
      <c r="A22" t="s">
        <v>14</v>
      </c>
      <c r="B22" s="5">
        <f>B$20/((1+$A$5)^B$7)</f>
        <v>9091.0408587443126</v>
      </c>
      <c r="C22" s="5">
        <f t="shared" ref="C22:I22" si="6">C20/((1+$A$5)^C7)</f>
        <v>12411.1426860254</v>
      </c>
      <c r="D22" s="5">
        <f t="shared" si="6"/>
        <v>14507.16108711901</v>
      </c>
      <c r="E22" s="5">
        <f t="shared" si="6"/>
        <v>15690.272693427863</v>
      </c>
      <c r="F22" s="5">
        <f t="shared" si="6"/>
        <v>16233.240855846227</v>
      </c>
      <c r="G22" s="5">
        <f t="shared" si="6"/>
        <v>16335.511018287347</v>
      </c>
      <c r="H22" s="5">
        <f t="shared" si="6"/>
        <v>16137.193800097157</v>
      </c>
      <c r="I22" s="5">
        <f t="shared" si="6"/>
        <v>15736.21869192229</v>
      </c>
    </row>
    <row r="23" spans="1:10" x14ac:dyDescent="0.25">
      <c r="A23" t="s">
        <v>16</v>
      </c>
      <c r="B23" s="5">
        <f>B22-B21</f>
        <v>-917.466767865375</v>
      </c>
      <c r="C23" s="5">
        <f t="shared" ref="C23:I23" si="7">C22-C21</f>
        <v>166.56425656290048</v>
      </c>
      <c r="D23" s="5">
        <f t="shared" si="7"/>
        <v>773.56207351926059</v>
      </c>
      <c r="E23" s="5">
        <f t="shared" si="7"/>
        <v>1028.2981328800815</v>
      </c>
      <c r="F23" s="5">
        <f t="shared" si="7"/>
        <v>1040.070304612882</v>
      </c>
      <c r="G23" s="5">
        <f t="shared" si="7"/>
        <v>888.5377638652626</v>
      </c>
      <c r="H23" s="5">
        <f t="shared" si="7"/>
        <v>629.38516597015405</v>
      </c>
      <c r="I23" s="5">
        <f t="shared" si="7"/>
        <v>301.27335474917891</v>
      </c>
    </row>
    <row r="24" spans="1:10" x14ac:dyDescent="0.25">
      <c r="A24" t="s">
        <v>18</v>
      </c>
      <c r="B24" s="5">
        <f t="shared" ref="B24:I24" si="8">(B23*(1+$A$5)^B7)/(((1+$A$5)^B7)-1)</f>
        <v>-4450.0981744441024</v>
      </c>
      <c r="C24" s="5">
        <f t="shared" si="8"/>
        <v>628.61517918449852</v>
      </c>
      <c r="D24" s="5">
        <f t="shared" si="8"/>
        <v>2421.7951790125562</v>
      </c>
      <c r="E24" s="5">
        <f t="shared" si="8"/>
        <v>2780.4588471565548</v>
      </c>
      <c r="F24" s="5">
        <f t="shared" si="8"/>
        <v>2497.1100132671827</v>
      </c>
      <c r="G24" s="5">
        <f t="shared" si="8"/>
        <v>1932.7335781975828</v>
      </c>
      <c r="H24" s="5">
        <f t="shared" si="8"/>
        <v>1259.3974290708732</v>
      </c>
      <c r="I24" s="5">
        <f t="shared" si="8"/>
        <v>561.23267520403419</v>
      </c>
    </row>
    <row r="25" spans="1:10" x14ac:dyDescent="0.25">
      <c r="A25" t="s">
        <v>21</v>
      </c>
      <c r="B25" s="5">
        <f>B24*$A$5</f>
        <v>-356.00785395552822</v>
      </c>
      <c r="C25" s="5">
        <f t="shared" ref="C25:I25" si="9">C24*$A$5</f>
        <v>50.289214334759883</v>
      </c>
      <c r="D25" s="5">
        <f t="shared" si="9"/>
        <v>193.74361432100451</v>
      </c>
      <c r="E25" s="5">
        <f t="shared" si="9"/>
        <v>222.43670777252439</v>
      </c>
      <c r="F25" s="5">
        <f t="shared" si="9"/>
        <v>199.76880106137463</v>
      </c>
      <c r="G25" s="5">
        <f t="shared" si="9"/>
        <v>154.61868625580664</v>
      </c>
      <c r="H25" s="5">
        <f t="shared" si="9"/>
        <v>100.75179432566985</v>
      </c>
      <c r="I25" s="5">
        <f t="shared" si="9"/>
        <v>44.898614016322739</v>
      </c>
    </row>
    <row r="26" spans="1:10" x14ac:dyDescent="0.25">
      <c r="A26" t="s">
        <v>17</v>
      </c>
      <c r="B26" s="5">
        <f>B24+$A$2</f>
        <v>-309.4281744441023</v>
      </c>
      <c r="C26" s="5">
        <f t="shared" ref="C26:I26" si="10">C24+$A$2</f>
        <v>4769.2851791844987</v>
      </c>
      <c r="D26" s="5">
        <f t="shared" si="10"/>
        <v>6562.4651790125563</v>
      </c>
      <c r="E26" s="5">
        <f t="shared" si="10"/>
        <v>6921.1288471565549</v>
      </c>
      <c r="F26" s="5">
        <f t="shared" si="10"/>
        <v>6637.7800132671828</v>
      </c>
      <c r="G26" s="5">
        <f t="shared" si="10"/>
        <v>6073.4035781975826</v>
      </c>
      <c r="H26" s="5">
        <f t="shared" si="10"/>
        <v>5400.067429070873</v>
      </c>
      <c r="I26" s="5">
        <f t="shared" si="10"/>
        <v>4701.9026752040345</v>
      </c>
    </row>
    <row r="27" spans="1:10" x14ac:dyDescent="0.25">
      <c r="A27" t="s">
        <v>19</v>
      </c>
      <c r="B27" s="5">
        <f t="shared" ref="B27:I27" si="11">(B21*(1+$A$5)^B7)/B19</f>
        <v>71.559792309577901</v>
      </c>
      <c r="C27" s="5">
        <f t="shared" si="11"/>
        <v>64.127664796829791</v>
      </c>
      <c r="D27" s="5">
        <f t="shared" si="11"/>
        <v>61.534019683327493</v>
      </c>
      <c r="E27" s="5">
        <f t="shared" si="11"/>
        <v>60.740075399377723</v>
      </c>
      <c r="F27" s="5">
        <f t="shared" si="11"/>
        <v>60.835423720982348</v>
      </c>
      <c r="G27" s="5">
        <f t="shared" si="11"/>
        <v>61.46445375436457</v>
      </c>
      <c r="H27" s="5">
        <f t="shared" si="11"/>
        <v>62.464860601239501</v>
      </c>
      <c r="I27" s="5">
        <f t="shared" si="11"/>
        <v>63.755560758141421</v>
      </c>
    </row>
    <row r="28" spans="1:10" x14ac:dyDescent="0.25">
      <c r="A28" t="s">
        <v>20</v>
      </c>
      <c r="B28" s="5">
        <f>B22/B21</f>
        <v>0.90833131151080904</v>
      </c>
      <c r="C28" s="5">
        <f t="shared" ref="C28:I28" si="12">C22/C21</f>
        <v>1.0136031025912757</v>
      </c>
      <c r="D28" s="5">
        <f t="shared" si="12"/>
        <v>1.0563262457825686</v>
      </c>
      <c r="E28" s="5">
        <f t="shared" si="12"/>
        <v>1.0701336732398248</v>
      </c>
      <c r="F28" s="5">
        <f t="shared" si="12"/>
        <v>1.0684564358114477</v>
      </c>
      <c r="G28" s="5">
        <f t="shared" si="12"/>
        <v>1.0575218037365925</v>
      </c>
      <c r="H28" s="5">
        <f t="shared" si="12"/>
        <v>1.0405850485274308</v>
      </c>
      <c r="I28" s="5">
        <f t="shared" si="12"/>
        <v>1.0195189129710489</v>
      </c>
    </row>
    <row r="29" spans="1:10" x14ac:dyDescent="0.25">
      <c r="A29" t="s">
        <v>22</v>
      </c>
      <c r="B29" s="6">
        <f>D118</f>
        <v>-1.1881544804561273E-2</v>
      </c>
      <c r="C29" s="6">
        <f>D111</f>
        <v>9.0914450405858993E-2</v>
      </c>
      <c r="D29" s="6">
        <f>D103</f>
        <v>0.11718909017428936</v>
      </c>
      <c r="E29" s="6">
        <f>D94</f>
        <v>0.11906491553969833</v>
      </c>
      <c r="F29" s="6">
        <f>D84</f>
        <v>0.11283499036309808</v>
      </c>
      <c r="G29" s="6">
        <f>D72</f>
        <v>0.10415864434483257</v>
      </c>
      <c r="H29" s="6">
        <f>D59</f>
        <v>9.5131735907211246E-2</v>
      </c>
      <c r="I29" s="6">
        <f>D45</f>
        <v>8.6534882610401542E-2</v>
      </c>
    </row>
    <row r="30" spans="1:10" x14ac:dyDescent="0.25">
      <c r="A30" t="s">
        <v>23</v>
      </c>
      <c r="B30" s="5">
        <f t="shared" ref="B30:I30" si="13">B$20/((1+B29)^B$7)-(NPV(B29,B$9:B$18)+B$8)</f>
        <v>-1.0157236829400063E-8</v>
      </c>
      <c r="C30" s="5">
        <f t="shared" si="13"/>
        <v>2.0008883439004421E-11</v>
      </c>
      <c r="D30" s="5">
        <f t="shared" si="13"/>
        <v>1.9037543097510934E-8</v>
      </c>
      <c r="E30" s="5">
        <f t="shared" si="13"/>
        <v>0</v>
      </c>
      <c r="F30" s="5">
        <f t="shared" si="13"/>
        <v>5.4507836466655135E-8</v>
      </c>
      <c r="G30" s="5">
        <f t="shared" si="13"/>
        <v>6.184563972055912E-11</v>
      </c>
      <c r="H30" s="5">
        <f t="shared" si="13"/>
        <v>6.1118043959140778E-10</v>
      </c>
      <c r="I30" s="5">
        <f t="shared" si="13"/>
        <v>0</v>
      </c>
    </row>
    <row r="31" spans="1:10" x14ac:dyDescent="0.25">
      <c r="B31" s="5"/>
      <c r="C31" s="5"/>
      <c r="D31" s="5"/>
      <c r="E31" s="5"/>
      <c r="F31" s="5"/>
      <c r="G31" s="5"/>
      <c r="H31" s="5"/>
      <c r="I31" s="5"/>
    </row>
    <row r="32" spans="1:10" x14ac:dyDescent="0.25"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4" t="s">
        <v>11</v>
      </c>
      <c r="B33" t="s">
        <v>24</v>
      </c>
      <c r="C33" t="s">
        <v>25</v>
      </c>
      <c r="D33" t="s">
        <v>26</v>
      </c>
      <c r="E33" s="5"/>
      <c r="F33" s="5"/>
      <c r="G33" s="5"/>
      <c r="H33" s="5"/>
      <c r="I33" s="5"/>
    </row>
    <row r="34" spans="1:9" x14ac:dyDescent="0.25">
      <c r="A34">
        <v>0</v>
      </c>
      <c r="B34">
        <f t="shared" ref="B34" si="14">$C$2</f>
        <v>3500</v>
      </c>
      <c r="C34">
        <v>0</v>
      </c>
      <c r="D34">
        <f>C34-B34</f>
        <v>-3500</v>
      </c>
      <c r="E34" s="5"/>
      <c r="F34" s="5"/>
      <c r="G34" s="5"/>
      <c r="H34" s="5"/>
      <c r="I34" s="5"/>
    </row>
    <row r="35" spans="1:9" x14ac:dyDescent="0.25">
      <c r="A35">
        <v>1</v>
      </c>
      <c r="B35">
        <f t="shared" ref="B35" si="15">$E$2+$C$5+$A$2*$A$5</f>
        <v>441.25360000000001</v>
      </c>
      <c r="C35">
        <v>0</v>
      </c>
      <c r="D35">
        <f t="shared" ref="D35:D44" si="16">C35-B35</f>
        <v>-441.25360000000001</v>
      </c>
      <c r="E35" s="5"/>
      <c r="F35" s="5"/>
      <c r="G35" s="5"/>
      <c r="H35" s="5"/>
      <c r="I35" s="5"/>
    </row>
    <row r="36" spans="1:9" x14ac:dyDescent="0.25">
      <c r="A36">
        <v>2</v>
      </c>
      <c r="B36">
        <f t="shared" ref="B36" si="17">$F$2+$C$5+$A$2*$A$5</f>
        <v>431.25360000000001</v>
      </c>
      <c r="C36">
        <v>0</v>
      </c>
      <c r="D36">
        <f t="shared" si="16"/>
        <v>-431.25360000000001</v>
      </c>
    </row>
    <row r="37" spans="1:9" x14ac:dyDescent="0.25">
      <c r="A37">
        <v>3</v>
      </c>
      <c r="B37">
        <f t="shared" ref="B37:B43" si="18">$C$5+$A$2*$A$5</f>
        <v>361.25360000000001</v>
      </c>
      <c r="C37">
        <v>0</v>
      </c>
      <c r="D37">
        <f t="shared" si="16"/>
        <v>-361.25360000000001</v>
      </c>
    </row>
    <row r="38" spans="1:9" x14ac:dyDescent="0.25">
      <c r="A38">
        <v>4</v>
      </c>
      <c r="B38">
        <f t="shared" si="18"/>
        <v>361.25360000000001</v>
      </c>
      <c r="C38">
        <v>0</v>
      </c>
      <c r="D38">
        <f t="shared" si="16"/>
        <v>-361.25360000000001</v>
      </c>
    </row>
    <row r="39" spans="1:9" x14ac:dyDescent="0.25">
      <c r="A39">
        <v>5</v>
      </c>
      <c r="B39">
        <f t="shared" si="18"/>
        <v>361.25360000000001</v>
      </c>
      <c r="C39">
        <v>0</v>
      </c>
      <c r="D39">
        <f t="shared" si="16"/>
        <v>-361.25360000000001</v>
      </c>
    </row>
    <row r="40" spans="1:9" x14ac:dyDescent="0.25">
      <c r="A40">
        <v>6</v>
      </c>
      <c r="B40">
        <f t="shared" si="18"/>
        <v>361.25360000000001</v>
      </c>
      <c r="C40">
        <v>0</v>
      </c>
      <c r="D40">
        <f t="shared" si="16"/>
        <v>-361.25360000000001</v>
      </c>
    </row>
    <row r="41" spans="1:9" x14ac:dyDescent="0.25">
      <c r="A41">
        <v>7</v>
      </c>
      <c r="B41">
        <f t="shared" si="18"/>
        <v>361.25360000000001</v>
      </c>
      <c r="C41">
        <v>0</v>
      </c>
      <c r="D41">
        <f t="shared" si="16"/>
        <v>-361.25360000000001</v>
      </c>
    </row>
    <row r="42" spans="1:9" x14ac:dyDescent="0.25">
      <c r="A42">
        <v>8</v>
      </c>
      <c r="B42">
        <f t="shared" si="18"/>
        <v>361.25360000000001</v>
      </c>
      <c r="C42">
        <v>0</v>
      </c>
      <c r="D42">
        <f t="shared" si="16"/>
        <v>-361.25360000000001</v>
      </c>
    </row>
    <row r="43" spans="1:9" x14ac:dyDescent="0.25">
      <c r="A43">
        <v>9</v>
      </c>
      <c r="B43">
        <f t="shared" si="18"/>
        <v>361.25360000000001</v>
      </c>
      <c r="C43">
        <v>0</v>
      </c>
      <c r="D43">
        <f t="shared" si="16"/>
        <v>-361.25360000000001</v>
      </c>
    </row>
    <row r="44" spans="1:9" x14ac:dyDescent="0.25">
      <c r="A44">
        <v>10</v>
      </c>
      <c r="B44">
        <f>$C$5+$A$2*$A$5+$D$5*$I$19+$D$2*$B$2*$I$19+$B$5</f>
        <v>20605.097102184438</v>
      </c>
      <c r="C44" s="5">
        <f>I20</f>
        <v>33973.315896542321</v>
      </c>
      <c r="D44">
        <f t="shared" si="16"/>
        <v>13368.218794357883</v>
      </c>
    </row>
    <row r="45" spans="1:9" x14ac:dyDescent="0.25">
      <c r="C45" t="s">
        <v>27</v>
      </c>
      <c r="D45" s="7">
        <f>IRR(D34:D44,0.1)</f>
        <v>8.6534882610401542E-2</v>
      </c>
    </row>
    <row r="46" spans="1:9" x14ac:dyDescent="0.25">
      <c r="B46" s="5"/>
      <c r="C46" s="5"/>
      <c r="D46" s="5"/>
    </row>
    <row r="47" spans="1:9" x14ac:dyDescent="0.25">
      <c r="B47" s="5"/>
      <c r="C47" s="5"/>
      <c r="D47" s="5"/>
    </row>
    <row r="48" spans="1:9" x14ac:dyDescent="0.25">
      <c r="A48" s="4" t="s">
        <v>11</v>
      </c>
      <c r="B48" t="s">
        <v>24</v>
      </c>
      <c r="C48" t="s">
        <v>25</v>
      </c>
      <c r="D48" t="s">
        <v>26</v>
      </c>
    </row>
    <row r="49" spans="1:4" x14ac:dyDescent="0.25">
      <c r="A49">
        <v>0</v>
      </c>
      <c r="B49">
        <f t="shared" ref="B49" si="19">$C$2</f>
        <v>3500</v>
      </c>
      <c r="C49">
        <v>0</v>
      </c>
      <c r="D49">
        <f>C49-B49</f>
        <v>-3500</v>
      </c>
    </row>
    <row r="50" spans="1:4" x14ac:dyDescent="0.25">
      <c r="A50">
        <v>1</v>
      </c>
      <c r="B50">
        <f t="shared" ref="B50" si="20">$E$2+$C$5+$A$2*$A$5</f>
        <v>441.25360000000001</v>
      </c>
      <c r="C50">
        <v>0</v>
      </c>
      <c r="D50">
        <f t="shared" ref="D50:D58" si="21">C50-B50</f>
        <v>-441.25360000000001</v>
      </c>
    </row>
    <row r="51" spans="1:4" x14ac:dyDescent="0.25">
      <c r="A51">
        <v>2</v>
      </c>
      <c r="B51">
        <f t="shared" ref="B51" si="22">$F$2+$C$5+$A$2*$A$5</f>
        <v>431.25360000000001</v>
      </c>
      <c r="C51">
        <v>0</v>
      </c>
      <c r="D51">
        <f t="shared" si="21"/>
        <v>-431.25360000000001</v>
      </c>
    </row>
    <row r="52" spans="1:4" x14ac:dyDescent="0.25">
      <c r="A52">
        <v>3</v>
      </c>
      <c r="B52">
        <f t="shared" ref="B52:B57" si="23">$C$5+$A$2*$A$5</f>
        <v>361.25360000000001</v>
      </c>
      <c r="C52">
        <v>0</v>
      </c>
      <c r="D52">
        <f t="shared" si="21"/>
        <v>-361.25360000000001</v>
      </c>
    </row>
    <row r="53" spans="1:4" x14ac:dyDescent="0.25">
      <c r="A53">
        <v>4</v>
      </c>
      <c r="B53">
        <f t="shared" si="23"/>
        <v>361.25360000000001</v>
      </c>
      <c r="C53">
        <v>0</v>
      </c>
      <c r="D53">
        <f t="shared" si="21"/>
        <v>-361.25360000000001</v>
      </c>
    </row>
    <row r="54" spans="1:4" x14ac:dyDescent="0.25">
      <c r="A54">
        <v>5</v>
      </c>
      <c r="B54">
        <f t="shared" si="23"/>
        <v>361.25360000000001</v>
      </c>
      <c r="C54">
        <v>0</v>
      </c>
      <c r="D54">
        <f t="shared" si="21"/>
        <v>-361.25360000000001</v>
      </c>
    </row>
    <row r="55" spans="1:4" x14ac:dyDescent="0.25">
      <c r="A55">
        <v>6</v>
      </c>
      <c r="B55">
        <f t="shared" si="23"/>
        <v>361.25360000000001</v>
      </c>
      <c r="C55">
        <v>0</v>
      </c>
      <c r="D55">
        <f t="shared" si="21"/>
        <v>-361.25360000000001</v>
      </c>
    </row>
    <row r="56" spans="1:4" x14ac:dyDescent="0.25">
      <c r="A56">
        <v>7</v>
      </c>
      <c r="B56">
        <f t="shared" si="23"/>
        <v>361.25360000000001</v>
      </c>
      <c r="C56">
        <v>0</v>
      </c>
      <c r="D56">
        <f t="shared" si="21"/>
        <v>-361.25360000000001</v>
      </c>
    </row>
    <row r="57" spans="1:4" x14ac:dyDescent="0.25">
      <c r="A57">
        <v>8</v>
      </c>
      <c r="B57">
        <f t="shared" si="23"/>
        <v>361.25360000000001</v>
      </c>
      <c r="C57">
        <v>0</v>
      </c>
      <c r="D57">
        <f t="shared" si="21"/>
        <v>-361.25360000000001</v>
      </c>
    </row>
    <row r="58" spans="1:4" x14ac:dyDescent="0.25">
      <c r="A58">
        <v>9</v>
      </c>
      <c r="B58">
        <f>$C$5+$A$2*$A$5+$D$5*$H$19+$D$2*$B$2*$H$19+$B$5</f>
        <v>19585.701280890655</v>
      </c>
      <c r="C58" s="5">
        <f>H20</f>
        <v>32258.325074875185</v>
      </c>
      <c r="D58">
        <f t="shared" si="21"/>
        <v>12672.62379398453</v>
      </c>
    </row>
    <row r="59" spans="1:4" x14ac:dyDescent="0.25">
      <c r="C59" t="s">
        <v>27</v>
      </c>
      <c r="D59" s="7">
        <f>IRR(D49:D58,0.1)</f>
        <v>9.5131735907211246E-2</v>
      </c>
    </row>
    <row r="60" spans="1:4" x14ac:dyDescent="0.25">
      <c r="B60" s="5"/>
      <c r="C60" s="5"/>
      <c r="D60" s="5"/>
    </row>
    <row r="62" spans="1:4" x14ac:dyDescent="0.25">
      <c r="A62" s="4" t="s">
        <v>11</v>
      </c>
      <c r="B62" t="s">
        <v>24</v>
      </c>
      <c r="C62" t="s">
        <v>25</v>
      </c>
      <c r="D62" t="s">
        <v>26</v>
      </c>
    </row>
    <row r="63" spans="1:4" x14ac:dyDescent="0.25">
      <c r="A63">
        <v>0</v>
      </c>
      <c r="B63">
        <f t="shared" ref="B63" si="24">$C$2</f>
        <v>3500</v>
      </c>
      <c r="C63">
        <v>0</v>
      </c>
      <c r="D63">
        <f>C63-B63</f>
        <v>-3500</v>
      </c>
    </row>
    <row r="64" spans="1:4" x14ac:dyDescent="0.25">
      <c r="A64">
        <v>1</v>
      </c>
      <c r="B64">
        <f t="shared" ref="B64" si="25">$E$2+$C$5+$A$2*$A$5</f>
        <v>441.25360000000001</v>
      </c>
      <c r="C64">
        <v>0</v>
      </c>
      <c r="D64">
        <f t="shared" ref="D64:D71" si="26">C64-B64</f>
        <v>-441.25360000000001</v>
      </c>
    </row>
    <row r="65" spans="1:4" x14ac:dyDescent="0.25">
      <c r="A65">
        <v>2</v>
      </c>
      <c r="B65">
        <f t="shared" ref="B65" si="27">$F$2+$C$5+$A$2*$A$5</f>
        <v>431.25360000000001</v>
      </c>
      <c r="C65">
        <v>0</v>
      </c>
      <c r="D65">
        <f t="shared" si="26"/>
        <v>-431.25360000000001</v>
      </c>
    </row>
    <row r="66" spans="1:4" x14ac:dyDescent="0.25">
      <c r="A66">
        <v>3</v>
      </c>
      <c r="B66">
        <f t="shared" ref="B66:B70" si="28">$C$5+$A$2*$A$5</f>
        <v>361.25360000000001</v>
      </c>
      <c r="C66">
        <v>0</v>
      </c>
      <c r="D66">
        <f t="shared" si="26"/>
        <v>-361.25360000000001</v>
      </c>
    </row>
    <row r="67" spans="1:4" x14ac:dyDescent="0.25">
      <c r="A67">
        <v>4</v>
      </c>
      <c r="B67">
        <f t="shared" si="28"/>
        <v>361.25360000000001</v>
      </c>
      <c r="C67">
        <v>0</v>
      </c>
      <c r="D67">
        <f t="shared" si="26"/>
        <v>-361.25360000000001</v>
      </c>
    </row>
    <row r="68" spans="1:4" x14ac:dyDescent="0.25">
      <c r="A68">
        <v>5</v>
      </c>
      <c r="B68">
        <f t="shared" si="28"/>
        <v>361.25360000000001</v>
      </c>
      <c r="C68">
        <v>0</v>
      </c>
      <c r="D68">
        <f t="shared" si="26"/>
        <v>-361.25360000000001</v>
      </c>
    </row>
    <row r="69" spans="1:4" x14ac:dyDescent="0.25">
      <c r="A69">
        <v>6</v>
      </c>
      <c r="B69">
        <f t="shared" si="28"/>
        <v>361.25360000000001</v>
      </c>
      <c r="C69">
        <v>0</v>
      </c>
      <c r="D69">
        <f t="shared" si="26"/>
        <v>-361.25360000000001</v>
      </c>
    </row>
    <row r="70" spans="1:4" x14ac:dyDescent="0.25">
      <c r="A70">
        <v>7</v>
      </c>
      <c r="B70">
        <f t="shared" si="28"/>
        <v>361.25360000000001</v>
      </c>
      <c r="C70">
        <v>0</v>
      </c>
      <c r="D70">
        <f t="shared" si="26"/>
        <v>-361.25360000000001</v>
      </c>
    </row>
    <row r="71" spans="1:4" x14ac:dyDescent="0.25">
      <c r="A71">
        <v>8</v>
      </c>
      <c r="B71">
        <f>$C$5+$A$2*$A$5+$D$5*$G$19+$D$2*$B$2*$G$19+$B$5</f>
        <v>18383.560151267466</v>
      </c>
      <c r="C71" s="5">
        <f>G20</f>
        <v>30235.890844140606</v>
      </c>
      <c r="D71">
        <f t="shared" si="26"/>
        <v>11852.33069287314</v>
      </c>
    </row>
    <row r="72" spans="1:4" x14ac:dyDescent="0.25">
      <c r="C72" t="s">
        <v>27</v>
      </c>
      <c r="D72" s="7">
        <f>IRR(D63:D71,0.1)</f>
        <v>0.10415864434483257</v>
      </c>
    </row>
    <row r="75" spans="1:4" x14ac:dyDescent="0.25">
      <c r="A75" s="4" t="s">
        <v>11</v>
      </c>
      <c r="B75" t="s">
        <v>24</v>
      </c>
      <c r="C75" t="s">
        <v>25</v>
      </c>
      <c r="D75" t="s">
        <v>26</v>
      </c>
    </row>
    <row r="76" spans="1:4" x14ac:dyDescent="0.25">
      <c r="A76">
        <v>0</v>
      </c>
      <c r="B76">
        <f t="shared" ref="B76" si="29">$C$2</f>
        <v>3500</v>
      </c>
      <c r="C76">
        <v>0</v>
      </c>
      <c r="D76">
        <f>C76-B76</f>
        <v>-3500</v>
      </c>
    </row>
    <row r="77" spans="1:4" x14ac:dyDescent="0.25">
      <c r="A77">
        <v>1</v>
      </c>
      <c r="B77">
        <f t="shared" ref="B77" si="30">$E$2+$C$5+$A$2*$A$5</f>
        <v>441.25360000000001</v>
      </c>
      <c r="C77">
        <v>0</v>
      </c>
      <c r="D77">
        <f t="shared" ref="D77:D83" si="31">C77-B77</f>
        <v>-441.25360000000001</v>
      </c>
    </row>
    <row r="78" spans="1:4" x14ac:dyDescent="0.25">
      <c r="A78">
        <v>2</v>
      </c>
      <c r="B78">
        <f t="shared" ref="B78" si="32">$F$2+$C$5+$A$2*$A$5</f>
        <v>431.25360000000001</v>
      </c>
      <c r="C78">
        <v>0</v>
      </c>
      <c r="D78">
        <f t="shared" si="31"/>
        <v>-431.25360000000001</v>
      </c>
    </row>
    <row r="79" spans="1:4" x14ac:dyDescent="0.25">
      <c r="A79">
        <v>3</v>
      </c>
      <c r="B79">
        <f t="shared" ref="B79:B82" si="33">$C$5+$A$2*$A$5</f>
        <v>361.25360000000001</v>
      </c>
      <c r="C79">
        <v>0</v>
      </c>
      <c r="D79">
        <f t="shared" si="31"/>
        <v>-361.25360000000001</v>
      </c>
    </row>
    <row r="80" spans="1:4" x14ac:dyDescent="0.25">
      <c r="A80">
        <v>4</v>
      </c>
      <c r="B80">
        <f t="shared" si="33"/>
        <v>361.25360000000001</v>
      </c>
      <c r="C80">
        <v>0</v>
      </c>
      <c r="D80">
        <f t="shared" si="31"/>
        <v>-361.25360000000001</v>
      </c>
    </row>
    <row r="81" spans="1:4" x14ac:dyDescent="0.25">
      <c r="A81">
        <v>5</v>
      </c>
      <c r="B81">
        <f t="shared" si="33"/>
        <v>361.25360000000001</v>
      </c>
      <c r="C81">
        <v>0</v>
      </c>
      <c r="D81">
        <f t="shared" si="31"/>
        <v>-361.25360000000001</v>
      </c>
    </row>
    <row r="82" spans="1:4" x14ac:dyDescent="0.25">
      <c r="A82">
        <v>6</v>
      </c>
      <c r="B82">
        <f t="shared" si="33"/>
        <v>361.25360000000001</v>
      </c>
      <c r="C82">
        <v>0</v>
      </c>
      <c r="D82">
        <f t="shared" si="31"/>
        <v>-361.25360000000001</v>
      </c>
    </row>
    <row r="83" spans="1:4" x14ac:dyDescent="0.25">
      <c r="A83">
        <v>7</v>
      </c>
      <c r="B83">
        <f>$C$5+$A$2*$A$5+$D$5*$F$19+$D$2*$B$2*$F$19+$B$5</f>
        <v>16948.095322670575</v>
      </c>
      <c r="C83" s="5">
        <f>F20</f>
        <v>27820.922139692499</v>
      </c>
      <c r="D83">
        <f t="shared" si="31"/>
        <v>10872.826817021923</v>
      </c>
    </row>
    <row r="84" spans="1:4" x14ac:dyDescent="0.25">
      <c r="C84" t="s">
        <v>27</v>
      </c>
      <c r="D84" s="7">
        <f>IRR(D76:D83,0.1)</f>
        <v>0.11283499036309808</v>
      </c>
    </row>
    <row r="86" spans="1:4" x14ac:dyDescent="0.25">
      <c r="A86" s="4" t="s">
        <v>11</v>
      </c>
      <c r="B86" t="s">
        <v>24</v>
      </c>
      <c r="C86" t="s">
        <v>25</v>
      </c>
      <c r="D86" t="s">
        <v>26</v>
      </c>
    </row>
    <row r="87" spans="1:4" x14ac:dyDescent="0.25">
      <c r="A87">
        <v>0</v>
      </c>
      <c r="B87">
        <f t="shared" ref="B87" si="34">$C$2</f>
        <v>3500</v>
      </c>
      <c r="C87">
        <v>0</v>
      </c>
      <c r="D87">
        <f>C87-B87</f>
        <v>-3500</v>
      </c>
    </row>
    <row r="88" spans="1:4" x14ac:dyDescent="0.25">
      <c r="A88">
        <v>1</v>
      </c>
      <c r="B88">
        <f t="shared" ref="B88" si="35">$E$2+$C$5+$A$2*$A$5</f>
        <v>441.25360000000001</v>
      </c>
      <c r="C88">
        <v>0</v>
      </c>
      <c r="D88">
        <f t="shared" ref="D88:D93" si="36">C88-B88</f>
        <v>-441.25360000000001</v>
      </c>
    </row>
    <row r="89" spans="1:4" x14ac:dyDescent="0.25">
      <c r="A89">
        <v>2</v>
      </c>
      <c r="B89">
        <f t="shared" ref="B89" si="37">$F$2+$C$5+$A$2*$A$5</f>
        <v>431.25360000000001</v>
      </c>
      <c r="C89">
        <v>0</v>
      </c>
      <c r="D89">
        <f t="shared" si="36"/>
        <v>-431.25360000000001</v>
      </c>
    </row>
    <row r="90" spans="1:4" x14ac:dyDescent="0.25">
      <c r="A90">
        <v>3</v>
      </c>
      <c r="B90">
        <f t="shared" ref="B90:B92" si="38">$C$5+$A$2*$A$5</f>
        <v>361.25360000000001</v>
      </c>
      <c r="C90">
        <v>0</v>
      </c>
      <c r="D90">
        <f t="shared" si="36"/>
        <v>-361.25360000000001</v>
      </c>
    </row>
    <row r="91" spans="1:4" x14ac:dyDescent="0.25">
      <c r="A91">
        <v>4</v>
      </c>
      <c r="B91">
        <f t="shared" si="38"/>
        <v>361.25360000000001</v>
      </c>
      <c r="C91">
        <v>0</v>
      </c>
      <c r="D91">
        <f t="shared" si="36"/>
        <v>-361.25360000000001</v>
      </c>
    </row>
    <row r="92" spans="1:4" x14ac:dyDescent="0.25">
      <c r="A92">
        <v>5</v>
      </c>
      <c r="B92">
        <f t="shared" si="38"/>
        <v>361.25360000000001</v>
      </c>
      <c r="C92">
        <v>0</v>
      </c>
      <c r="D92">
        <f t="shared" si="36"/>
        <v>-361.25360000000001</v>
      </c>
    </row>
    <row r="93" spans="1:4" x14ac:dyDescent="0.25">
      <c r="A93">
        <v>6</v>
      </c>
      <c r="B93">
        <f>$C$5+$A$2*$A$5+$D$5*$E$19+$D$2*$B$2*$E$19+$B$5</f>
        <v>15210.993176254884</v>
      </c>
      <c r="C93" s="5">
        <f>E20</f>
        <v>24898.490857190081</v>
      </c>
      <c r="D93">
        <f t="shared" si="36"/>
        <v>9687.4976809351974</v>
      </c>
    </row>
    <row r="94" spans="1:4" x14ac:dyDescent="0.25">
      <c r="C94" t="s">
        <v>27</v>
      </c>
      <c r="D94" s="7">
        <f>IRR(D87:D93,0.1)</f>
        <v>0.11906491553969833</v>
      </c>
    </row>
    <row r="96" spans="1:4" x14ac:dyDescent="0.25">
      <c r="A96" s="4" t="s">
        <v>11</v>
      </c>
      <c r="B96" t="s">
        <v>24</v>
      </c>
      <c r="C96" t="s">
        <v>25</v>
      </c>
      <c r="D96" t="s">
        <v>26</v>
      </c>
    </row>
    <row r="97" spans="1:4" x14ac:dyDescent="0.25">
      <c r="A97">
        <v>0</v>
      </c>
      <c r="B97">
        <f t="shared" ref="B97" si="39">$C$2</f>
        <v>3500</v>
      </c>
      <c r="C97">
        <v>0</v>
      </c>
      <c r="D97">
        <f>C97-B97</f>
        <v>-3500</v>
      </c>
    </row>
    <row r="98" spans="1:4" x14ac:dyDescent="0.25">
      <c r="A98">
        <v>1</v>
      </c>
      <c r="B98">
        <f t="shared" ref="B98" si="40">$E$2+$C$5+$A$2*$A$5</f>
        <v>441.25360000000001</v>
      </c>
      <c r="C98">
        <v>0</v>
      </c>
      <c r="D98">
        <f t="shared" ref="D98:D102" si="41">C98-B98</f>
        <v>-441.25360000000001</v>
      </c>
    </row>
    <row r="99" spans="1:4" x14ac:dyDescent="0.25">
      <c r="A99">
        <v>2</v>
      </c>
      <c r="B99">
        <f t="shared" ref="B99" si="42">$F$2+$C$5+$A$2*$A$5</f>
        <v>431.25360000000001</v>
      </c>
      <c r="C99">
        <v>0</v>
      </c>
      <c r="D99">
        <f t="shared" si="41"/>
        <v>-431.25360000000001</v>
      </c>
    </row>
    <row r="100" spans="1:4" x14ac:dyDescent="0.25">
      <c r="A100">
        <v>3</v>
      </c>
      <c r="B100">
        <f t="shared" ref="B100:B101" si="43">$C$5+$A$2*$A$5</f>
        <v>361.25360000000001</v>
      </c>
      <c r="C100">
        <v>0</v>
      </c>
      <c r="D100">
        <f t="shared" si="41"/>
        <v>-361.25360000000001</v>
      </c>
    </row>
    <row r="101" spans="1:4" x14ac:dyDescent="0.25">
      <c r="A101">
        <v>4</v>
      </c>
      <c r="B101">
        <f t="shared" si="43"/>
        <v>361.25360000000001</v>
      </c>
      <c r="C101">
        <v>0</v>
      </c>
      <c r="D101">
        <f t="shared" si="41"/>
        <v>-361.25360000000001</v>
      </c>
    </row>
    <row r="102" spans="1:4" x14ac:dyDescent="0.25">
      <c r="A102">
        <v>5</v>
      </c>
      <c r="B102">
        <f>$C$5+$A$2*$A$5+$D$5*$D$19+$D$2*$B$2*$D$19+$B$5</f>
        <v>13081.418284031442</v>
      </c>
      <c r="C102" s="5">
        <f>D20</f>
        <v>21315.779099964377</v>
      </c>
      <c r="D102">
        <f t="shared" si="41"/>
        <v>8234.3608159329342</v>
      </c>
    </row>
    <row r="103" spans="1:4" x14ac:dyDescent="0.25">
      <c r="C103" t="s">
        <v>27</v>
      </c>
      <c r="D103" s="7">
        <f>IRR(D97:D102,0.1)</f>
        <v>0.11718909017428936</v>
      </c>
    </row>
    <row r="105" spans="1:4" x14ac:dyDescent="0.25">
      <c r="A105" s="4" t="s">
        <v>11</v>
      </c>
      <c r="B105" t="s">
        <v>24</v>
      </c>
      <c r="C105" t="s">
        <v>25</v>
      </c>
      <c r="D105" t="s">
        <v>26</v>
      </c>
    </row>
    <row r="106" spans="1:4" x14ac:dyDescent="0.25">
      <c r="A106">
        <v>0</v>
      </c>
      <c r="B106">
        <f t="shared" ref="B106" si="44">$C$2</f>
        <v>3500</v>
      </c>
      <c r="C106">
        <v>0</v>
      </c>
      <c r="D106">
        <f>C106-B106</f>
        <v>-3500</v>
      </c>
    </row>
    <row r="107" spans="1:4" x14ac:dyDescent="0.25">
      <c r="A107">
        <v>1</v>
      </c>
      <c r="B107">
        <f t="shared" ref="B107" si="45">$E$2+$C$5+$A$2*$A$5</f>
        <v>441.25360000000001</v>
      </c>
      <c r="C107">
        <v>0</v>
      </c>
      <c r="D107">
        <f t="shared" ref="D107:D110" si="46">C107-B107</f>
        <v>-441.25360000000001</v>
      </c>
    </row>
    <row r="108" spans="1:4" x14ac:dyDescent="0.25">
      <c r="A108">
        <v>2</v>
      </c>
      <c r="B108">
        <f t="shared" ref="B108" si="47">$F$2+$C$5+$A$2*$A$5</f>
        <v>431.25360000000001</v>
      </c>
      <c r="C108">
        <v>0</v>
      </c>
      <c r="D108">
        <f t="shared" si="46"/>
        <v>-431.25360000000001</v>
      </c>
    </row>
    <row r="109" spans="1:4" x14ac:dyDescent="0.25">
      <c r="A109">
        <v>3</v>
      </c>
      <c r="B109">
        <f t="shared" ref="B109" si="48">$C$5+$A$2*$A$5</f>
        <v>361.25360000000001</v>
      </c>
      <c r="C109">
        <v>0</v>
      </c>
      <c r="D109">
        <f t="shared" si="46"/>
        <v>-361.25360000000001</v>
      </c>
    </row>
    <row r="110" spans="1:4" x14ac:dyDescent="0.25">
      <c r="A110">
        <v>4</v>
      </c>
      <c r="B110">
        <f>$C$5+$A$2*$A$5+$D$5*$C$19+$D$2*$B$2*$C$19+$B$5</f>
        <v>10447.881871134672</v>
      </c>
      <c r="C110" s="5">
        <f>C20</f>
        <v>16885.222605322306</v>
      </c>
      <c r="D110">
        <f t="shared" si="46"/>
        <v>6437.3407341876336</v>
      </c>
    </row>
    <row r="111" spans="1:4" x14ac:dyDescent="0.25">
      <c r="C111" t="s">
        <v>27</v>
      </c>
      <c r="D111" s="7">
        <f>IRR(D106:D110,0.1)</f>
        <v>9.0914450405858993E-2</v>
      </c>
    </row>
    <row r="113" spans="1:4" x14ac:dyDescent="0.25">
      <c r="A113" s="4" t="s">
        <v>11</v>
      </c>
      <c r="B113" t="s">
        <v>24</v>
      </c>
      <c r="C113" t="s">
        <v>25</v>
      </c>
      <c r="D113" t="s">
        <v>26</v>
      </c>
    </row>
    <row r="114" spans="1:4" x14ac:dyDescent="0.25">
      <c r="A114">
        <v>0</v>
      </c>
      <c r="B114">
        <f t="shared" ref="B114" si="49">$C$2</f>
        <v>3500</v>
      </c>
      <c r="C114">
        <v>0</v>
      </c>
      <c r="D114">
        <f>C114-B114</f>
        <v>-3500</v>
      </c>
    </row>
    <row r="115" spans="1:4" x14ac:dyDescent="0.25">
      <c r="A115">
        <v>1</v>
      </c>
      <c r="B115">
        <f t="shared" ref="B115" si="50">$E$2+$C$5+$A$2*$A$5</f>
        <v>441.25360000000001</v>
      </c>
      <c r="C115">
        <v>0</v>
      </c>
      <c r="D115">
        <f t="shared" ref="D115:D117" si="51">C115-B115</f>
        <v>-441.25360000000001</v>
      </c>
    </row>
    <row r="116" spans="1:4" x14ac:dyDescent="0.25">
      <c r="A116">
        <v>2</v>
      </c>
      <c r="B116">
        <f t="shared" ref="B116" si="52">$F$2+$C$5+$A$2*$A$5</f>
        <v>431.25360000000001</v>
      </c>
      <c r="C116">
        <v>0</v>
      </c>
      <c r="D116">
        <f t="shared" si="51"/>
        <v>-431.25360000000001</v>
      </c>
    </row>
    <row r="117" spans="1:4" x14ac:dyDescent="0.25">
      <c r="A117">
        <v>3</v>
      </c>
      <c r="B117">
        <f>$C$5+$A$2*$A$5+$D$5*$B$19+$D$2*$B$2*$B$19+$B$5</f>
        <v>7218.4130722917453</v>
      </c>
      <c r="C117" s="5">
        <f>B20</f>
        <v>11452.093262250517</v>
      </c>
      <c r="D117">
        <f t="shared" si="51"/>
        <v>4233.6801899587717</v>
      </c>
    </row>
    <row r="118" spans="1:4" x14ac:dyDescent="0.25">
      <c r="C118" t="s">
        <v>27</v>
      </c>
      <c r="D118" s="7">
        <f>IRR(D114:D117,0.1)</f>
        <v>-1.1881544804561273E-2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zoomScaleNormal="100" workbookViewId="0">
      <selection activeCell="B24" sqref="B24:I24"/>
    </sheetView>
  </sheetViews>
  <sheetFormatPr defaultRowHeight="15" x14ac:dyDescent="0.25"/>
  <cols>
    <col min="1" max="1" width="23.5703125" bestFit="1" customWidth="1"/>
    <col min="2" max="2" width="19.28515625" customWidth="1"/>
    <col min="3" max="3" width="18" customWidth="1"/>
    <col min="4" max="4" width="17.7109375" bestFit="1" customWidth="1"/>
    <col min="5" max="5" width="14.28515625" customWidth="1"/>
    <col min="6" max="6" width="13.85546875" customWidth="1"/>
    <col min="7" max="9" width="10.5703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25">
      <c r="A2" s="8">
        <v>4140.67</v>
      </c>
      <c r="B2">
        <v>134.71</v>
      </c>
      <c r="C2">
        <v>3500</v>
      </c>
      <c r="D2">
        <v>0.22</v>
      </c>
      <c r="E2">
        <v>80</v>
      </c>
      <c r="F2">
        <v>70</v>
      </c>
    </row>
    <row r="4" spans="1:9" x14ac:dyDescent="0.25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</row>
    <row r="5" spans="1:9" x14ac:dyDescent="0.25">
      <c r="A5" s="6">
        <v>0.08</v>
      </c>
      <c r="B5">
        <v>50</v>
      </c>
      <c r="C5">
        <v>30</v>
      </c>
      <c r="D5">
        <v>9</v>
      </c>
      <c r="E5">
        <v>85</v>
      </c>
    </row>
    <row r="7" spans="1:9" x14ac:dyDescent="0.25">
      <c r="A7" s="4" t="s">
        <v>11</v>
      </c>
      <c r="B7" s="4">
        <v>3</v>
      </c>
      <c r="C7" s="4">
        <v>4</v>
      </c>
      <c r="D7" s="4">
        <v>5</v>
      </c>
      <c r="E7" s="4">
        <v>6</v>
      </c>
      <c r="F7" s="4">
        <v>7</v>
      </c>
      <c r="G7" s="4">
        <v>8</v>
      </c>
      <c r="H7" s="4">
        <v>9</v>
      </c>
      <c r="I7" s="4">
        <v>10</v>
      </c>
    </row>
    <row r="8" spans="1:9" x14ac:dyDescent="0.25">
      <c r="A8">
        <v>0</v>
      </c>
      <c r="B8">
        <f>$C$2</f>
        <v>3500</v>
      </c>
      <c r="C8">
        <f t="shared" ref="C8:I8" si="0">$C$2</f>
        <v>3500</v>
      </c>
      <c r="D8">
        <f t="shared" si="0"/>
        <v>3500</v>
      </c>
      <c r="E8">
        <f t="shared" si="0"/>
        <v>3500</v>
      </c>
      <c r="F8">
        <f t="shared" si="0"/>
        <v>3500</v>
      </c>
      <c r="G8">
        <f t="shared" si="0"/>
        <v>3500</v>
      </c>
      <c r="H8">
        <f t="shared" si="0"/>
        <v>3500</v>
      </c>
      <c r="I8">
        <f t="shared" si="0"/>
        <v>3500</v>
      </c>
    </row>
    <row r="9" spans="1:9" x14ac:dyDescent="0.25">
      <c r="A9">
        <v>1</v>
      </c>
      <c r="B9">
        <f>$E$2+$C$5+$A$2*$A$5</f>
        <v>441.25360000000001</v>
      </c>
      <c r="C9">
        <f t="shared" ref="C9:I9" si="1">$E$2+$C$5+$A$2*$A$5</f>
        <v>441.25360000000001</v>
      </c>
      <c r="D9">
        <f t="shared" si="1"/>
        <v>441.25360000000001</v>
      </c>
      <c r="E9">
        <f t="shared" si="1"/>
        <v>441.25360000000001</v>
      </c>
      <c r="F9">
        <f t="shared" si="1"/>
        <v>441.25360000000001</v>
      </c>
      <c r="G9">
        <f t="shared" si="1"/>
        <v>441.25360000000001</v>
      </c>
      <c r="H9">
        <f t="shared" si="1"/>
        <v>441.25360000000001</v>
      </c>
      <c r="I9">
        <f t="shared" si="1"/>
        <v>441.25360000000001</v>
      </c>
    </row>
    <row r="10" spans="1:9" x14ac:dyDescent="0.25">
      <c r="A10">
        <v>2</v>
      </c>
      <c r="B10">
        <f>$F$2+$C$5+$A$2*$A$5</f>
        <v>431.25360000000001</v>
      </c>
      <c r="C10">
        <f t="shared" ref="C10:I10" si="2">$F$2+$C$5+$A$2*$A$5</f>
        <v>431.25360000000001</v>
      </c>
      <c r="D10">
        <f t="shared" si="2"/>
        <v>431.25360000000001</v>
      </c>
      <c r="E10">
        <f t="shared" si="2"/>
        <v>431.25360000000001</v>
      </c>
      <c r="F10">
        <f t="shared" si="2"/>
        <v>431.25360000000001</v>
      </c>
      <c r="G10">
        <f t="shared" si="2"/>
        <v>431.25360000000001</v>
      </c>
      <c r="H10">
        <f t="shared" si="2"/>
        <v>431.25360000000001</v>
      </c>
      <c r="I10">
        <f t="shared" si="2"/>
        <v>431.25360000000001</v>
      </c>
    </row>
    <row r="11" spans="1:9" x14ac:dyDescent="0.25">
      <c r="A11">
        <v>3</v>
      </c>
      <c r="B11">
        <f>$C$5+$A$2*$A$5+$D$5*$B$19+$D$2*$B$2*$B$19+$B$5</f>
        <v>7218.4130722917453</v>
      </c>
      <c r="C11">
        <f t="shared" ref="C11:I17" si="3">$C$5+$A$2*$A$5</f>
        <v>361.25360000000001</v>
      </c>
      <c r="D11">
        <f t="shared" si="3"/>
        <v>361.25360000000001</v>
      </c>
      <c r="E11">
        <f t="shared" si="3"/>
        <v>361.25360000000001</v>
      </c>
      <c r="F11">
        <f t="shared" si="3"/>
        <v>361.25360000000001</v>
      </c>
      <c r="G11">
        <f t="shared" si="3"/>
        <v>361.25360000000001</v>
      </c>
      <c r="H11">
        <f t="shared" si="3"/>
        <v>361.25360000000001</v>
      </c>
      <c r="I11">
        <f t="shared" si="3"/>
        <v>361.25360000000001</v>
      </c>
    </row>
    <row r="12" spans="1:9" x14ac:dyDescent="0.25">
      <c r="A12">
        <v>4</v>
      </c>
      <c r="C12">
        <f>$C$5+$A$2*$A$5+$D$5*$C$19+$D$2*$B$2*$C$19+$B$5</f>
        <v>10447.881871134672</v>
      </c>
      <c r="D12">
        <f t="shared" si="3"/>
        <v>361.25360000000001</v>
      </c>
      <c r="E12">
        <f t="shared" si="3"/>
        <v>361.25360000000001</v>
      </c>
      <c r="F12">
        <f t="shared" si="3"/>
        <v>361.25360000000001</v>
      </c>
      <c r="G12">
        <f t="shared" si="3"/>
        <v>361.25360000000001</v>
      </c>
      <c r="H12">
        <f t="shared" si="3"/>
        <v>361.25360000000001</v>
      </c>
      <c r="I12">
        <f t="shared" si="3"/>
        <v>361.25360000000001</v>
      </c>
    </row>
    <row r="13" spans="1:9" x14ac:dyDescent="0.25">
      <c r="A13">
        <v>5</v>
      </c>
      <c r="D13">
        <f>$C$5+$A$2*$A$5+$D$5*$D$19+$D$2*$B$2*$D$19+$B$5</f>
        <v>13081.418284031442</v>
      </c>
      <c r="E13">
        <f t="shared" si="3"/>
        <v>361.25360000000001</v>
      </c>
      <c r="F13">
        <f t="shared" si="3"/>
        <v>361.25360000000001</v>
      </c>
      <c r="G13">
        <f t="shared" si="3"/>
        <v>361.25360000000001</v>
      </c>
      <c r="H13">
        <f t="shared" si="3"/>
        <v>361.25360000000001</v>
      </c>
      <c r="I13">
        <f t="shared" si="3"/>
        <v>361.25360000000001</v>
      </c>
    </row>
    <row r="14" spans="1:9" x14ac:dyDescent="0.25">
      <c r="A14">
        <v>6</v>
      </c>
      <c r="E14">
        <f>$C$5+$A$2*$A$5+$D$5*$E$19+$D$2*$B$2*$E$19+$B$5</f>
        <v>15210.993176254884</v>
      </c>
      <c r="F14">
        <f t="shared" si="3"/>
        <v>361.25360000000001</v>
      </c>
      <c r="G14">
        <f t="shared" si="3"/>
        <v>361.25360000000001</v>
      </c>
      <c r="H14">
        <f t="shared" si="3"/>
        <v>361.25360000000001</v>
      </c>
      <c r="I14">
        <f t="shared" si="3"/>
        <v>361.25360000000001</v>
      </c>
    </row>
    <row r="15" spans="1:9" x14ac:dyDescent="0.25">
      <c r="A15">
        <v>7</v>
      </c>
      <c r="F15">
        <f>$C$5+$A$2*$A$5+$D$5*$F$19+$D$2*$B$2*$F$19+$B$5</f>
        <v>16948.095322670575</v>
      </c>
      <c r="G15">
        <f t="shared" si="3"/>
        <v>361.25360000000001</v>
      </c>
      <c r="H15">
        <f t="shared" si="3"/>
        <v>361.25360000000001</v>
      </c>
      <c r="I15">
        <f t="shared" si="3"/>
        <v>361.25360000000001</v>
      </c>
    </row>
    <row r="16" spans="1:9" x14ac:dyDescent="0.25">
      <c r="A16">
        <v>8</v>
      </c>
      <c r="G16">
        <f>$C$5+$A$2*$A$5+$D$5*$G$19+$D$2*$B$2*$G$19+$B$5</f>
        <v>18383.560151267466</v>
      </c>
      <c r="H16">
        <f t="shared" si="3"/>
        <v>361.25360000000001</v>
      </c>
      <c r="I16">
        <f t="shared" si="3"/>
        <v>361.25360000000001</v>
      </c>
    </row>
    <row r="17" spans="1:10" x14ac:dyDescent="0.25">
      <c r="A17">
        <v>9</v>
      </c>
      <c r="H17">
        <f>$C$5+$A$2*$A$5+$D$5*$H$19+$D$2*$B$2*$H$19+$B$5</f>
        <v>19585.701280890655</v>
      </c>
      <c r="I17">
        <f t="shared" si="3"/>
        <v>361.25360000000001</v>
      </c>
    </row>
    <row r="18" spans="1:10" x14ac:dyDescent="0.25">
      <c r="A18" s="3">
        <v>10</v>
      </c>
      <c r="B18" s="3"/>
      <c r="C18" s="3"/>
      <c r="D18" s="3"/>
      <c r="E18" s="3"/>
      <c r="F18" s="3"/>
      <c r="G18" s="3"/>
      <c r="H18" s="3"/>
      <c r="I18" s="3">
        <f>$C$5+$A$2*$A$5+$D$5*$I$19+$D$2*$B$2*$I$19+$B$5</f>
        <v>20605.097102184438</v>
      </c>
    </row>
    <row r="19" spans="1:10" x14ac:dyDescent="0.25">
      <c r="A19" t="s">
        <v>12</v>
      </c>
      <c r="B19">
        <v>176.18605018846949</v>
      </c>
      <c r="C19">
        <v>259.77265546649699</v>
      </c>
      <c r="D19">
        <v>327.935063076375</v>
      </c>
      <c r="E19">
        <v>383.05370549523201</v>
      </c>
      <c r="F19">
        <v>428.01418676449998</v>
      </c>
      <c r="G19">
        <v>465.167551448317</v>
      </c>
      <c r="H19">
        <v>496.28192422884899</v>
      </c>
      <c r="I19">
        <v>522.66639840834341</v>
      </c>
    </row>
    <row r="20" spans="1:10" x14ac:dyDescent="0.25">
      <c r="A20" t="s">
        <v>13</v>
      </c>
      <c r="B20" s="5">
        <f>B19*$E$5</f>
        <v>14975.814266019906</v>
      </c>
      <c r="C20" s="5">
        <f t="shared" ref="C20:I20" si="4">C19*$E$5</f>
        <v>22080.675714652243</v>
      </c>
      <c r="D20" s="5">
        <f t="shared" si="4"/>
        <v>27874.480361491875</v>
      </c>
      <c r="E20" s="5">
        <f t="shared" si="4"/>
        <v>32559.56496709472</v>
      </c>
      <c r="F20" s="5">
        <f t="shared" si="4"/>
        <v>36381.205874982501</v>
      </c>
      <c r="G20" s="5">
        <f t="shared" si="4"/>
        <v>39539.241873106948</v>
      </c>
      <c r="H20" s="5">
        <f t="shared" si="4"/>
        <v>42183.963559452168</v>
      </c>
      <c r="I20" s="5">
        <f t="shared" si="4"/>
        <v>44426.643864709193</v>
      </c>
    </row>
    <row r="21" spans="1:10" x14ac:dyDescent="0.25">
      <c r="A21" t="s">
        <v>15</v>
      </c>
      <c r="B21" s="5">
        <f>NPV($A$5,B$9:B$18)+B$8</f>
        <v>10008.507626609688</v>
      </c>
      <c r="C21" s="5">
        <f t="shared" ref="C21:I21" si="5">NPV($A$5,C9:C18)+C8</f>
        <v>12244.578429462499</v>
      </c>
      <c r="D21" s="5">
        <f t="shared" si="5"/>
        <v>13733.599013599749</v>
      </c>
      <c r="E21" s="5">
        <f t="shared" si="5"/>
        <v>14661.974560547782</v>
      </c>
      <c r="F21" s="5">
        <f t="shared" si="5"/>
        <v>15193.170551233345</v>
      </c>
      <c r="G21" s="5">
        <f t="shared" si="5"/>
        <v>15446.973254422084</v>
      </c>
      <c r="H21" s="5">
        <f t="shared" si="5"/>
        <v>15507.808634127003</v>
      </c>
      <c r="I21" s="5">
        <f t="shared" si="5"/>
        <v>15434.945337173111</v>
      </c>
    </row>
    <row r="22" spans="1:10" x14ac:dyDescent="0.25">
      <c r="A22" t="s">
        <v>14</v>
      </c>
      <c r="B22" s="5">
        <f>B$20/((1+$A$5)^B$7)</f>
        <v>11888.284199896409</v>
      </c>
      <c r="C22" s="5">
        <f t="shared" ref="C22:I22" si="6">C20/((1+$A$5)^C7)</f>
        <v>16229.955820187059</v>
      </c>
      <c r="D22" s="5">
        <f t="shared" si="6"/>
        <v>18970.902960078703</v>
      </c>
      <c r="E22" s="5">
        <f t="shared" si="6"/>
        <v>20518.048906790282</v>
      </c>
      <c r="F22" s="5">
        <f t="shared" si="6"/>
        <v>21228.084196106603</v>
      </c>
      <c r="G22" s="5">
        <f t="shared" si="6"/>
        <v>21361.8221008373</v>
      </c>
      <c r="H22" s="5">
        <f t="shared" si="6"/>
        <v>21102.484200127052</v>
      </c>
      <c r="I22" s="5">
        <f t="shared" si="6"/>
        <v>20578.132135590688</v>
      </c>
    </row>
    <row r="23" spans="1:10" x14ac:dyDescent="0.25">
      <c r="A23" t="s">
        <v>16</v>
      </c>
      <c r="B23" s="5">
        <f>B22-B21</f>
        <v>1879.776573286721</v>
      </c>
      <c r="C23" s="5">
        <f t="shared" ref="C23:I23" si="7">C22-C21</f>
        <v>3985.3773907245595</v>
      </c>
      <c r="D23" s="5">
        <f t="shared" si="7"/>
        <v>5237.3039464789545</v>
      </c>
      <c r="E23" s="5">
        <f t="shared" si="7"/>
        <v>5856.0743462424998</v>
      </c>
      <c r="F23" s="5">
        <f t="shared" si="7"/>
        <v>6034.9136448732588</v>
      </c>
      <c r="G23" s="5">
        <f t="shared" si="7"/>
        <v>5914.848846415216</v>
      </c>
      <c r="H23" s="5">
        <f t="shared" si="7"/>
        <v>5594.675566000049</v>
      </c>
      <c r="I23" s="5">
        <f t="shared" si="7"/>
        <v>5143.1867984175769</v>
      </c>
    </row>
    <row r="24" spans="1:10" x14ac:dyDescent="0.25">
      <c r="A24" t="s">
        <v>18</v>
      </c>
      <c r="B24" s="5">
        <f t="shared" ref="B24:I24" si="8">(B23*(1+$A$5)^B7)/(((1+$A$5)^B7)-1)</f>
        <v>9117.7038669301401</v>
      </c>
      <c r="C24" s="5">
        <f t="shared" si="8"/>
        <v>15040.854348256231</v>
      </c>
      <c r="D24" s="5">
        <f t="shared" si="8"/>
        <v>16396.457224050246</v>
      </c>
      <c r="E24" s="5">
        <f t="shared" si="8"/>
        <v>15834.487299915523</v>
      </c>
      <c r="F24" s="5">
        <f t="shared" si="8"/>
        <v>14489.254452298605</v>
      </c>
      <c r="G24" s="5">
        <f t="shared" si="8"/>
        <v>12865.887574321987</v>
      </c>
      <c r="H24" s="5">
        <f t="shared" si="8"/>
        <v>11194.925468961907</v>
      </c>
      <c r="I24" s="5">
        <f t="shared" si="8"/>
        <v>9581.0812355214948</v>
      </c>
    </row>
    <row r="25" spans="1:10" x14ac:dyDescent="0.25">
      <c r="A25" t="s">
        <v>21</v>
      </c>
      <c r="B25" s="5">
        <f>B24*$A$5</f>
        <v>729.41630935441117</v>
      </c>
      <c r="C25" s="5">
        <f t="shared" ref="C25:I25" si="9">C24*$A$5</f>
        <v>1203.2683478604986</v>
      </c>
      <c r="D25" s="5">
        <f t="shared" si="9"/>
        <v>1311.7165779240197</v>
      </c>
      <c r="E25" s="5">
        <f t="shared" si="9"/>
        <v>1266.7589839932418</v>
      </c>
      <c r="F25" s="5">
        <f t="shared" si="9"/>
        <v>1159.1403561838883</v>
      </c>
      <c r="G25" s="5">
        <f t="shared" si="9"/>
        <v>1029.271005945759</v>
      </c>
      <c r="H25" s="5">
        <f t="shared" si="9"/>
        <v>895.59403751695254</v>
      </c>
      <c r="I25" s="5">
        <f t="shared" si="9"/>
        <v>766.48649884171959</v>
      </c>
    </row>
    <row r="26" spans="1:10" x14ac:dyDescent="0.25">
      <c r="A26" t="s">
        <v>17</v>
      </c>
      <c r="B26" s="5">
        <f>B24+$A$2</f>
        <v>13258.37386693014</v>
      </c>
      <c r="C26" s="5">
        <f t="shared" ref="C26:I26" si="10">C24+$A$2</f>
        <v>19181.524348256229</v>
      </c>
      <c r="D26" s="5">
        <f t="shared" si="10"/>
        <v>20537.127224050244</v>
      </c>
      <c r="E26" s="5">
        <f t="shared" si="10"/>
        <v>19975.157299915525</v>
      </c>
      <c r="F26" s="5">
        <f t="shared" si="10"/>
        <v>18629.924452298605</v>
      </c>
      <c r="G26" s="5">
        <f t="shared" si="10"/>
        <v>17006.557574321989</v>
      </c>
      <c r="H26" s="5">
        <f t="shared" si="10"/>
        <v>15335.595468961907</v>
      </c>
      <c r="I26" s="5">
        <f t="shared" si="10"/>
        <v>13721.751235521495</v>
      </c>
    </row>
    <row r="27" spans="1:10" x14ac:dyDescent="0.25">
      <c r="A27" t="s">
        <v>19</v>
      </c>
      <c r="B27" s="5">
        <f t="shared" ref="B27:I27" si="11">(B21*(1+$A$5)^B7)/B19</f>
        <v>71.559792309577901</v>
      </c>
      <c r="C27" s="5">
        <f t="shared" si="11"/>
        <v>64.127664796829791</v>
      </c>
      <c r="D27" s="5">
        <f t="shared" si="11"/>
        <v>61.534019683327493</v>
      </c>
      <c r="E27" s="5">
        <f t="shared" si="11"/>
        <v>60.740075399377723</v>
      </c>
      <c r="F27" s="5">
        <f t="shared" si="11"/>
        <v>60.835423720982348</v>
      </c>
      <c r="G27" s="5">
        <f t="shared" si="11"/>
        <v>61.46445375436457</v>
      </c>
      <c r="H27" s="5">
        <f t="shared" si="11"/>
        <v>62.464860601239501</v>
      </c>
      <c r="I27" s="5">
        <f t="shared" si="11"/>
        <v>63.755560758141421</v>
      </c>
    </row>
    <row r="28" spans="1:10" x14ac:dyDescent="0.25">
      <c r="A28" t="s">
        <v>20</v>
      </c>
      <c r="B28" s="5">
        <f>B22/B21</f>
        <v>1.1878178688987504</v>
      </c>
      <c r="C28" s="5">
        <f t="shared" ref="C28:I28" si="12">C22/C21</f>
        <v>1.3254809803116681</v>
      </c>
      <c r="D28" s="5">
        <f t="shared" si="12"/>
        <v>1.3813497060233588</v>
      </c>
      <c r="E28" s="5">
        <f t="shared" si="12"/>
        <v>1.3994055726982324</v>
      </c>
      <c r="F28" s="5">
        <f t="shared" si="12"/>
        <v>1.3972122622149699</v>
      </c>
      <c r="G28" s="5">
        <f t="shared" si="12"/>
        <v>1.3829131279632365</v>
      </c>
      <c r="H28" s="5">
        <f t="shared" si="12"/>
        <v>1.3607650634589479</v>
      </c>
      <c r="I28" s="5">
        <f t="shared" si="12"/>
        <v>1.3332170400390639</v>
      </c>
    </row>
    <row r="29" spans="1:10" x14ac:dyDescent="0.25">
      <c r="A29" t="s">
        <v>22</v>
      </c>
      <c r="B29" s="6">
        <f>D118</f>
        <v>0.23265815754565033</v>
      </c>
      <c r="C29" s="6">
        <f>D111</f>
        <v>0.28431964368821117</v>
      </c>
      <c r="D29" s="6">
        <f>D103</f>
        <v>0.27297512897395126</v>
      </c>
      <c r="E29" s="6">
        <f>D94</f>
        <v>0.24835996622608514</v>
      </c>
      <c r="F29" s="6">
        <f>D84</f>
        <v>0.22301801717343728</v>
      </c>
      <c r="G29" s="6">
        <f>D72</f>
        <v>0.20009235121837299</v>
      </c>
      <c r="H29" s="6">
        <f>D59</f>
        <v>0.18011162939124525</v>
      </c>
      <c r="I29" s="6">
        <f>D45</f>
        <v>0.16286892203175629</v>
      </c>
    </row>
    <row r="30" spans="1:10" x14ac:dyDescent="0.25">
      <c r="A30" t="s">
        <v>23</v>
      </c>
      <c r="B30" s="5">
        <f t="shared" ref="B30:I30" si="13">B$20/((1+B29)^B$7)-(NPV(B29,B$9:B$18)+B$8)</f>
        <v>9.024006430990994E-9</v>
      </c>
      <c r="C30" s="5">
        <f t="shared" si="13"/>
        <v>3.6652636481449008E-10</v>
      </c>
      <c r="D30" s="5">
        <f t="shared" si="13"/>
        <v>2.5160261429846287E-8</v>
      </c>
      <c r="E30" s="5">
        <f t="shared" si="13"/>
        <v>0</v>
      </c>
      <c r="F30" s="5">
        <f t="shared" si="13"/>
        <v>0</v>
      </c>
      <c r="G30" s="5">
        <f t="shared" si="13"/>
        <v>5.7010765885934234E-8</v>
      </c>
      <c r="H30" s="5">
        <f t="shared" si="13"/>
        <v>1.3766111806035042E-8</v>
      </c>
      <c r="I30" s="5">
        <f t="shared" si="13"/>
        <v>1.6934791347011924E-9</v>
      </c>
    </row>
    <row r="31" spans="1:10" x14ac:dyDescent="0.25">
      <c r="B31" s="5"/>
      <c r="C31" s="5"/>
      <c r="D31" s="5"/>
      <c r="E31" s="5"/>
      <c r="F31" s="5"/>
      <c r="G31" s="5"/>
      <c r="H31" s="5"/>
      <c r="I31" s="5"/>
    </row>
    <row r="32" spans="1:10" x14ac:dyDescent="0.25"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4" t="s">
        <v>11</v>
      </c>
      <c r="B33" t="s">
        <v>24</v>
      </c>
      <c r="C33" t="s">
        <v>25</v>
      </c>
      <c r="D33" t="s">
        <v>26</v>
      </c>
      <c r="E33" s="5"/>
      <c r="F33" s="5"/>
      <c r="G33" s="5"/>
      <c r="H33" s="5"/>
      <c r="I33" s="5"/>
    </row>
    <row r="34" spans="1:9" x14ac:dyDescent="0.25">
      <c r="A34">
        <v>0</v>
      </c>
      <c r="B34">
        <f t="shared" ref="B34" si="14">$C$2</f>
        <v>3500</v>
      </c>
      <c r="C34">
        <v>0</v>
      </c>
      <c r="D34">
        <f>C34-B34</f>
        <v>-3500</v>
      </c>
      <c r="E34" s="5"/>
      <c r="F34" s="5"/>
      <c r="G34" s="5"/>
      <c r="H34" s="5"/>
      <c r="I34" s="5"/>
    </row>
    <row r="35" spans="1:9" x14ac:dyDescent="0.25">
      <c r="A35">
        <v>1</v>
      </c>
      <c r="B35">
        <f t="shared" ref="B35" si="15">$E$2+$C$5+$A$2*$A$5</f>
        <v>441.25360000000001</v>
      </c>
      <c r="C35">
        <v>0</v>
      </c>
      <c r="D35">
        <f t="shared" ref="D35:D44" si="16">C35-B35</f>
        <v>-441.25360000000001</v>
      </c>
      <c r="E35" s="5"/>
      <c r="F35" s="5"/>
      <c r="G35" s="5"/>
      <c r="H35" s="5"/>
      <c r="I35" s="5"/>
    </row>
    <row r="36" spans="1:9" x14ac:dyDescent="0.25">
      <c r="A36">
        <v>2</v>
      </c>
      <c r="B36">
        <f t="shared" ref="B36" si="17">$F$2+$C$5+$A$2*$A$5</f>
        <v>431.25360000000001</v>
      </c>
      <c r="C36">
        <v>0</v>
      </c>
      <c r="D36">
        <f t="shared" si="16"/>
        <v>-431.25360000000001</v>
      </c>
    </row>
    <row r="37" spans="1:9" x14ac:dyDescent="0.25">
      <c r="A37">
        <v>3</v>
      </c>
      <c r="B37">
        <f t="shared" ref="B37:B43" si="18">$C$5+$A$2*$A$5</f>
        <v>361.25360000000001</v>
      </c>
      <c r="C37">
        <v>0</v>
      </c>
      <c r="D37">
        <f t="shared" si="16"/>
        <v>-361.25360000000001</v>
      </c>
    </row>
    <row r="38" spans="1:9" x14ac:dyDescent="0.25">
      <c r="A38">
        <v>4</v>
      </c>
      <c r="B38">
        <f t="shared" si="18"/>
        <v>361.25360000000001</v>
      </c>
      <c r="C38">
        <v>0</v>
      </c>
      <c r="D38">
        <f t="shared" si="16"/>
        <v>-361.25360000000001</v>
      </c>
    </row>
    <row r="39" spans="1:9" x14ac:dyDescent="0.25">
      <c r="A39">
        <v>5</v>
      </c>
      <c r="B39">
        <f t="shared" si="18"/>
        <v>361.25360000000001</v>
      </c>
      <c r="C39">
        <v>0</v>
      </c>
      <c r="D39">
        <f t="shared" si="16"/>
        <v>-361.25360000000001</v>
      </c>
    </row>
    <row r="40" spans="1:9" x14ac:dyDescent="0.25">
      <c r="A40">
        <v>6</v>
      </c>
      <c r="B40">
        <f t="shared" si="18"/>
        <v>361.25360000000001</v>
      </c>
      <c r="C40">
        <v>0</v>
      </c>
      <c r="D40">
        <f t="shared" si="16"/>
        <v>-361.25360000000001</v>
      </c>
    </row>
    <row r="41" spans="1:9" x14ac:dyDescent="0.25">
      <c r="A41">
        <v>7</v>
      </c>
      <c r="B41">
        <f t="shared" si="18"/>
        <v>361.25360000000001</v>
      </c>
      <c r="C41">
        <v>0</v>
      </c>
      <c r="D41">
        <f t="shared" si="16"/>
        <v>-361.25360000000001</v>
      </c>
    </row>
    <row r="42" spans="1:9" x14ac:dyDescent="0.25">
      <c r="A42">
        <v>8</v>
      </c>
      <c r="B42">
        <f t="shared" si="18"/>
        <v>361.25360000000001</v>
      </c>
      <c r="C42">
        <v>0</v>
      </c>
      <c r="D42">
        <f t="shared" si="16"/>
        <v>-361.25360000000001</v>
      </c>
    </row>
    <row r="43" spans="1:9" x14ac:dyDescent="0.25">
      <c r="A43">
        <v>9</v>
      </c>
      <c r="B43">
        <f t="shared" si="18"/>
        <v>361.25360000000001</v>
      </c>
      <c r="C43">
        <v>0</v>
      </c>
      <c r="D43">
        <f t="shared" si="16"/>
        <v>-361.25360000000001</v>
      </c>
    </row>
    <row r="44" spans="1:9" x14ac:dyDescent="0.25">
      <c r="A44">
        <v>10</v>
      </c>
      <c r="B44">
        <f>$C$5+$A$2*$A$5+$D$5*$I$19+$D$2*$B$2*$I$19+$B$5</f>
        <v>20605.097102184438</v>
      </c>
      <c r="C44" s="5">
        <f>I20</f>
        <v>44426.643864709193</v>
      </c>
      <c r="D44">
        <f t="shared" si="16"/>
        <v>23821.546762524755</v>
      </c>
    </row>
    <row r="45" spans="1:9" x14ac:dyDescent="0.25">
      <c r="C45" t="s">
        <v>27</v>
      </c>
      <c r="D45" s="7">
        <f>IRR(D34:D44,0.1)</f>
        <v>0.16286892203175629</v>
      </c>
    </row>
    <row r="46" spans="1:9" x14ac:dyDescent="0.25">
      <c r="B46" s="5"/>
      <c r="C46" s="5"/>
      <c r="D46" s="5"/>
    </row>
    <row r="47" spans="1:9" x14ac:dyDescent="0.25">
      <c r="B47" s="5"/>
      <c r="C47" s="5"/>
      <c r="D47" s="5"/>
    </row>
    <row r="48" spans="1:9" x14ac:dyDescent="0.25">
      <c r="A48" s="4" t="s">
        <v>11</v>
      </c>
      <c r="B48" t="s">
        <v>24</v>
      </c>
      <c r="C48" t="s">
        <v>25</v>
      </c>
      <c r="D48" t="s">
        <v>26</v>
      </c>
    </row>
    <row r="49" spans="1:4" x14ac:dyDescent="0.25">
      <c r="A49">
        <v>0</v>
      </c>
      <c r="B49">
        <f t="shared" ref="B49" si="19">$C$2</f>
        <v>3500</v>
      </c>
      <c r="C49">
        <v>0</v>
      </c>
      <c r="D49">
        <f>C49-B49</f>
        <v>-3500</v>
      </c>
    </row>
    <row r="50" spans="1:4" x14ac:dyDescent="0.25">
      <c r="A50">
        <v>1</v>
      </c>
      <c r="B50">
        <f t="shared" ref="B50" si="20">$E$2+$C$5+$A$2*$A$5</f>
        <v>441.25360000000001</v>
      </c>
      <c r="C50">
        <v>0</v>
      </c>
      <c r="D50">
        <f t="shared" ref="D50:D58" si="21">C50-B50</f>
        <v>-441.25360000000001</v>
      </c>
    </row>
    <row r="51" spans="1:4" x14ac:dyDescent="0.25">
      <c r="A51">
        <v>2</v>
      </c>
      <c r="B51">
        <f t="shared" ref="B51" si="22">$F$2+$C$5+$A$2*$A$5</f>
        <v>431.25360000000001</v>
      </c>
      <c r="C51">
        <v>0</v>
      </c>
      <c r="D51">
        <f t="shared" si="21"/>
        <v>-431.25360000000001</v>
      </c>
    </row>
    <row r="52" spans="1:4" x14ac:dyDescent="0.25">
      <c r="A52">
        <v>3</v>
      </c>
      <c r="B52">
        <f t="shared" ref="B52:B57" si="23">$C$5+$A$2*$A$5</f>
        <v>361.25360000000001</v>
      </c>
      <c r="C52">
        <v>0</v>
      </c>
      <c r="D52">
        <f t="shared" si="21"/>
        <v>-361.25360000000001</v>
      </c>
    </row>
    <row r="53" spans="1:4" x14ac:dyDescent="0.25">
      <c r="A53">
        <v>4</v>
      </c>
      <c r="B53">
        <f t="shared" si="23"/>
        <v>361.25360000000001</v>
      </c>
      <c r="C53">
        <v>0</v>
      </c>
      <c r="D53">
        <f t="shared" si="21"/>
        <v>-361.25360000000001</v>
      </c>
    </row>
    <row r="54" spans="1:4" x14ac:dyDescent="0.25">
      <c r="A54">
        <v>5</v>
      </c>
      <c r="B54">
        <f t="shared" si="23"/>
        <v>361.25360000000001</v>
      </c>
      <c r="C54">
        <v>0</v>
      </c>
      <c r="D54">
        <f t="shared" si="21"/>
        <v>-361.25360000000001</v>
      </c>
    </row>
    <row r="55" spans="1:4" x14ac:dyDescent="0.25">
      <c r="A55">
        <v>6</v>
      </c>
      <c r="B55">
        <f t="shared" si="23"/>
        <v>361.25360000000001</v>
      </c>
      <c r="C55">
        <v>0</v>
      </c>
      <c r="D55">
        <f t="shared" si="21"/>
        <v>-361.25360000000001</v>
      </c>
    </row>
    <row r="56" spans="1:4" x14ac:dyDescent="0.25">
      <c r="A56">
        <v>7</v>
      </c>
      <c r="B56">
        <f t="shared" si="23"/>
        <v>361.25360000000001</v>
      </c>
      <c r="C56">
        <v>0</v>
      </c>
      <c r="D56">
        <f t="shared" si="21"/>
        <v>-361.25360000000001</v>
      </c>
    </row>
    <row r="57" spans="1:4" x14ac:dyDescent="0.25">
      <c r="A57">
        <v>8</v>
      </c>
      <c r="B57">
        <f t="shared" si="23"/>
        <v>361.25360000000001</v>
      </c>
      <c r="C57">
        <v>0</v>
      </c>
      <c r="D57">
        <f t="shared" si="21"/>
        <v>-361.25360000000001</v>
      </c>
    </row>
    <row r="58" spans="1:4" x14ac:dyDescent="0.25">
      <c r="A58">
        <v>9</v>
      </c>
      <c r="B58">
        <f>$C$5+$A$2*$A$5+$D$5*$H$19+$D$2*$B$2*$H$19+$B$5</f>
        <v>19585.701280890655</v>
      </c>
      <c r="C58" s="5">
        <f>H20</f>
        <v>42183.963559452168</v>
      </c>
      <c r="D58">
        <f t="shared" si="21"/>
        <v>22598.262278561513</v>
      </c>
    </row>
    <row r="59" spans="1:4" x14ac:dyDescent="0.25">
      <c r="C59" t="s">
        <v>27</v>
      </c>
      <c r="D59" s="7">
        <f>IRR(D49:D58,0.1)</f>
        <v>0.18011162939124525</v>
      </c>
    </row>
    <row r="60" spans="1:4" x14ac:dyDescent="0.25">
      <c r="B60" s="5"/>
      <c r="C60" s="5"/>
      <c r="D60" s="5"/>
    </row>
    <row r="62" spans="1:4" x14ac:dyDescent="0.25">
      <c r="A62" s="4" t="s">
        <v>11</v>
      </c>
      <c r="B62" t="s">
        <v>24</v>
      </c>
      <c r="C62" t="s">
        <v>25</v>
      </c>
      <c r="D62" t="s">
        <v>26</v>
      </c>
    </row>
    <row r="63" spans="1:4" x14ac:dyDescent="0.25">
      <c r="A63">
        <v>0</v>
      </c>
      <c r="B63">
        <f t="shared" ref="B63" si="24">$C$2</f>
        <v>3500</v>
      </c>
      <c r="C63">
        <v>0</v>
      </c>
      <c r="D63">
        <f>C63-B63</f>
        <v>-3500</v>
      </c>
    </row>
    <row r="64" spans="1:4" x14ac:dyDescent="0.25">
      <c r="A64">
        <v>1</v>
      </c>
      <c r="B64">
        <f t="shared" ref="B64" si="25">$E$2+$C$5+$A$2*$A$5</f>
        <v>441.25360000000001</v>
      </c>
      <c r="C64">
        <v>0</v>
      </c>
      <c r="D64">
        <f t="shared" ref="D64:D71" si="26">C64-B64</f>
        <v>-441.25360000000001</v>
      </c>
    </row>
    <row r="65" spans="1:4" x14ac:dyDescent="0.25">
      <c r="A65">
        <v>2</v>
      </c>
      <c r="B65">
        <f t="shared" ref="B65" si="27">$F$2+$C$5+$A$2*$A$5</f>
        <v>431.25360000000001</v>
      </c>
      <c r="C65">
        <v>0</v>
      </c>
      <c r="D65">
        <f t="shared" si="26"/>
        <v>-431.25360000000001</v>
      </c>
    </row>
    <row r="66" spans="1:4" x14ac:dyDescent="0.25">
      <c r="A66">
        <v>3</v>
      </c>
      <c r="B66">
        <f t="shared" ref="B66:B70" si="28">$C$5+$A$2*$A$5</f>
        <v>361.25360000000001</v>
      </c>
      <c r="C66">
        <v>0</v>
      </c>
      <c r="D66">
        <f t="shared" si="26"/>
        <v>-361.25360000000001</v>
      </c>
    </row>
    <row r="67" spans="1:4" x14ac:dyDescent="0.25">
      <c r="A67">
        <v>4</v>
      </c>
      <c r="B67">
        <f t="shared" si="28"/>
        <v>361.25360000000001</v>
      </c>
      <c r="C67">
        <v>0</v>
      </c>
      <c r="D67">
        <f t="shared" si="26"/>
        <v>-361.25360000000001</v>
      </c>
    </row>
    <row r="68" spans="1:4" x14ac:dyDescent="0.25">
      <c r="A68">
        <v>5</v>
      </c>
      <c r="B68">
        <f t="shared" si="28"/>
        <v>361.25360000000001</v>
      </c>
      <c r="C68">
        <v>0</v>
      </c>
      <c r="D68">
        <f t="shared" si="26"/>
        <v>-361.25360000000001</v>
      </c>
    </row>
    <row r="69" spans="1:4" x14ac:dyDescent="0.25">
      <c r="A69">
        <v>6</v>
      </c>
      <c r="B69">
        <f t="shared" si="28"/>
        <v>361.25360000000001</v>
      </c>
      <c r="C69">
        <v>0</v>
      </c>
      <c r="D69">
        <f t="shared" si="26"/>
        <v>-361.25360000000001</v>
      </c>
    </row>
    <row r="70" spans="1:4" x14ac:dyDescent="0.25">
      <c r="A70">
        <v>7</v>
      </c>
      <c r="B70">
        <f t="shared" si="28"/>
        <v>361.25360000000001</v>
      </c>
      <c r="C70">
        <v>0</v>
      </c>
      <c r="D70">
        <f t="shared" si="26"/>
        <v>-361.25360000000001</v>
      </c>
    </row>
    <row r="71" spans="1:4" x14ac:dyDescent="0.25">
      <c r="A71">
        <v>8</v>
      </c>
      <c r="B71">
        <f>$C$5+$A$2*$A$5+$D$5*$G$19+$D$2*$B$2*$G$19+$B$5</f>
        <v>18383.560151267466</v>
      </c>
      <c r="C71" s="5">
        <f>G20</f>
        <v>39539.241873106948</v>
      </c>
      <c r="D71">
        <f t="shared" si="26"/>
        <v>21155.681721839483</v>
      </c>
    </row>
    <row r="72" spans="1:4" x14ac:dyDescent="0.25">
      <c r="C72" t="s">
        <v>27</v>
      </c>
      <c r="D72" s="7">
        <f>IRR(D63:D71,0.1)</f>
        <v>0.20009235121837299</v>
      </c>
    </row>
    <row r="75" spans="1:4" x14ac:dyDescent="0.25">
      <c r="A75" s="4" t="s">
        <v>11</v>
      </c>
      <c r="B75" t="s">
        <v>24</v>
      </c>
      <c r="C75" t="s">
        <v>25</v>
      </c>
      <c r="D75" t="s">
        <v>26</v>
      </c>
    </row>
    <row r="76" spans="1:4" x14ac:dyDescent="0.25">
      <c r="A76">
        <v>0</v>
      </c>
      <c r="B76">
        <f t="shared" ref="B76" si="29">$C$2</f>
        <v>3500</v>
      </c>
      <c r="C76">
        <v>0</v>
      </c>
      <c r="D76">
        <f>C76-B76</f>
        <v>-3500</v>
      </c>
    </row>
    <row r="77" spans="1:4" x14ac:dyDescent="0.25">
      <c r="A77">
        <v>1</v>
      </c>
      <c r="B77">
        <f t="shared" ref="B77" si="30">$E$2+$C$5+$A$2*$A$5</f>
        <v>441.25360000000001</v>
      </c>
      <c r="C77">
        <v>0</v>
      </c>
      <c r="D77">
        <f t="shared" ref="D77:D83" si="31">C77-B77</f>
        <v>-441.25360000000001</v>
      </c>
    </row>
    <row r="78" spans="1:4" x14ac:dyDescent="0.25">
      <c r="A78">
        <v>2</v>
      </c>
      <c r="B78">
        <f t="shared" ref="B78" si="32">$F$2+$C$5+$A$2*$A$5</f>
        <v>431.25360000000001</v>
      </c>
      <c r="C78">
        <v>0</v>
      </c>
      <c r="D78">
        <f t="shared" si="31"/>
        <v>-431.25360000000001</v>
      </c>
    </row>
    <row r="79" spans="1:4" x14ac:dyDescent="0.25">
      <c r="A79">
        <v>3</v>
      </c>
      <c r="B79">
        <f t="shared" ref="B79:B82" si="33">$C$5+$A$2*$A$5</f>
        <v>361.25360000000001</v>
      </c>
      <c r="C79">
        <v>0</v>
      </c>
      <c r="D79">
        <f t="shared" si="31"/>
        <v>-361.25360000000001</v>
      </c>
    </row>
    <row r="80" spans="1:4" x14ac:dyDescent="0.25">
      <c r="A80">
        <v>4</v>
      </c>
      <c r="B80">
        <f t="shared" si="33"/>
        <v>361.25360000000001</v>
      </c>
      <c r="C80">
        <v>0</v>
      </c>
      <c r="D80">
        <f t="shared" si="31"/>
        <v>-361.25360000000001</v>
      </c>
    </row>
    <row r="81" spans="1:4" x14ac:dyDescent="0.25">
      <c r="A81">
        <v>5</v>
      </c>
      <c r="B81">
        <f t="shared" si="33"/>
        <v>361.25360000000001</v>
      </c>
      <c r="C81">
        <v>0</v>
      </c>
      <c r="D81">
        <f t="shared" si="31"/>
        <v>-361.25360000000001</v>
      </c>
    </row>
    <row r="82" spans="1:4" x14ac:dyDescent="0.25">
      <c r="A82">
        <v>6</v>
      </c>
      <c r="B82">
        <f t="shared" si="33"/>
        <v>361.25360000000001</v>
      </c>
      <c r="C82">
        <v>0</v>
      </c>
      <c r="D82">
        <f t="shared" si="31"/>
        <v>-361.25360000000001</v>
      </c>
    </row>
    <row r="83" spans="1:4" x14ac:dyDescent="0.25">
      <c r="A83">
        <v>7</v>
      </c>
      <c r="B83">
        <f>$C$5+$A$2*$A$5+$D$5*$F$19+$D$2*$B$2*$F$19+$B$5</f>
        <v>16948.095322670575</v>
      </c>
      <c r="C83" s="5">
        <f>F20</f>
        <v>36381.205874982501</v>
      </c>
      <c r="D83">
        <f t="shared" si="31"/>
        <v>19433.110552311926</v>
      </c>
    </row>
    <row r="84" spans="1:4" x14ac:dyDescent="0.25">
      <c r="C84" t="s">
        <v>27</v>
      </c>
      <c r="D84" s="7">
        <f>IRR(D76:D83,0.1)</f>
        <v>0.22301801717343728</v>
      </c>
    </row>
    <row r="86" spans="1:4" x14ac:dyDescent="0.25">
      <c r="A86" s="4" t="s">
        <v>11</v>
      </c>
      <c r="B86" t="s">
        <v>24</v>
      </c>
      <c r="C86" t="s">
        <v>25</v>
      </c>
      <c r="D86" t="s">
        <v>26</v>
      </c>
    </row>
    <row r="87" spans="1:4" x14ac:dyDescent="0.25">
      <c r="A87">
        <v>0</v>
      </c>
      <c r="B87">
        <f t="shared" ref="B87" si="34">$C$2</f>
        <v>3500</v>
      </c>
      <c r="C87">
        <v>0</v>
      </c>
      <c r="D87">
        <f>C87-B87</f>
        <v>-3500</v>
      </c>
    </row>
    <row r="88" spans="1:4" x14ac:dyDescent="0.25">
      <c r="A88">
        <v>1</v>
      </c>
      <c r="B88">
        <f t="shared" ref="B88" si="35">$E$2+$C$5+$A$2*$A$5</f>
        <v>441.25360000000001</v>
      </c>
      <c r="C88">
        <v>0</v>
      </c>
      <c r="D88">
        <f t="shared" ref="D88:D93" si="36">C88-B88</f>
        <v>-441.25360000000001</v>
      </c>
    </row>
    <row r="89" spans="1:4" x14ac:dyDescent="0.25">
      <c r="A89">
        <v>2</v>
      </c>
      <c r="B89">
        <f t="shared" ref="B89" si="37">$F$2+$C$5+$A$2*$A$5</f>
        <v>431.25360000000001</v>
      </c>
      <c r="C89">
        <v>0</v>
      </c>
      <c r="D89">
        <f t="shared" si="36"/>
        <v>-431.25360000000001</v>
      </c>
    </row>
    <row r="90" spans="1:4" x14ac:dyDescent="0.25">
      <c r="A90">
        <v>3</v>
      </c>
      <c r="B90">
        <f t="shared" ref="B90:B92" si="38">$C$5+$A$2*$A$5</f>
        <v>361.25360000000001</v>
      </c>
      <c r="C90">
        <v>0</v>
      </c>
      <c r="D90">
        <f t="shared" si="36"/>
        <v>-361.25360000000001</v>
      </c>
    </row>
    <row r="91" spans="1:4" x14ac:dyDescent="0.25">
      <c r="A91">
        <v>4</v>
      </c>
      <c r="B91">
        <f t="shared" si="38"/>
        <v>361.25360000000001</v>
      </c>
      <c r="C91">
        <v>0</v>
      </c>
      <c r="D91">
        <f t="shared" si="36"/>
        <v>-361.25360000000001</v>
      </c>
    </row>
    <row r="92" spans="1:4" x14ac:dyDescent="0.25">
      <c r="A92">
        <v>5</v>
      </c>
      <c r="B92">
        <f t="shared" si="38"/>
        <v>361.25360000000001</v>
      </c>
      <c r="C92">
        <v>0</v>
      </c>
      <c r="D92">
        <f t="shared" si="36"/>
        <v>-361.25360000000001</v>
      </c>
    </row>
    <row r="93" spans="1:4" x14ac:dyDescent="0.25">
      <c r="A93">
        <v>6</v>
      </c>
      <c r="B93">
        <f>$C$5+$A$2*$A$5+$D$5*$E$19+$D$2*$B$2*$E$19+$B$5</f>
        <v>15210.993176254884</v>
      </c>
      <c r="C93" s="5">
        <f>E20</f>
        <v>32559.56496709472</v>
      </c>
      <c r="D93">
        <f t="shared" si="36"/>
        <v>17348.571790839836</v>
      </c>
    </row>
    <row r="94" spans="1:4" x14ac:dyDescent="0.25">
      <c r="C94" t="s">
        <v>27</v>
      </c>
      <c r="D94" s="7">
        <f>IRR(D87:D93,0.1)</f>
        <v>0.24835996622608514</v>
      </c>
    </row>
    <row r="96" spans="1:4" x14ac:dyDescent="0.25">
      <c r="A96" s="4" t="s">
        <v>11</v>
      </c>
      <c r="B96" t="s">
        <v>24</v>
      </c>
      <c r="C96" t="s">
        <v>25</v>
      </c>
      <c r="D96" t="s">
        <v>26</v>
      </c>
    </row>
    <row r="97" spans="1:4" x14ac:dyDescent="0.25">
      <c r="A97">
        <v>0</v>
      </c>
      <c r="B97">
        <f t="shared" ref="B97" si="39">$C$2</f>
        <v>3500</v>
      </c>
      <c r="C97">
        <v>0</v>
      </c>
      <c r="D97">
        <f>C97-B97</f>
        <v>-3500</v>
      </c>
    </row>
    <row r="98" spans="1:4" x14ac:dyDescent="0.25">
      <c r="A98">
        <v>1</v>
      </c>
      <c r="B98">
        <f t="shared" ref="B98" si="40">$E$2+$C$5+$A$2*$A$5</f>
        <v>441.25360000000001</v>
      </c>
      <c r="C98">
        <v>0</v>
      </c>
      <c r="D98">
        <f t="shared" ref="D98:D102" si="41">C98-B98</f>
        <v>-441.25360000000001</v>
      </c>
    </row>
    <row r="99" spans="1:4" x14ac:dyDescent="0.25">
      <c r="A99">
        <v>2</v>
      </c>
      <c r="B99">
        <f t="shared" ref="B99" si="42">$F$2+$C$5+$A$2*$A$5</f>
        <v>431.25360000000001</v>
      </c>
      <c r="C99">
        <v>0</v>
      </c>
      <c r="D99">
        <f t="shared" si="41"/>
        <v>-431.25360000000001</v>
      </c>
    </row>
    <row r="100" spans="1:4" x14ac:dyDescent="0.25">
      <c r="A100">
        <v>3</v>
      </c>
      <c r="B100">
        <f t="shared" ref="B100:B101" si="43">$C$5+$A$2*$A$5</f>
        <v>361.25360000000001</v>
      </c>
      <c r="C100">
        <v>0</v>
      </c>
      <c r="D100">
        <f t="shared" si="41"/>
        <v>-361.25360000000001</v>
      </c>
    </row>
    <row r="101" spans="1:4" x14ac:dyDescent="0.25">
      <c r="A101">
        <v>4</v>
      </c>
      <c r="B101">
        <f t="shared" si="43"/>
        <v>361.25360000000001</v>
      </c>
      <c r="C101">
        <v>0</v>
      </c>
      <c r="D101">
        <f t="shared" si="41"/>
        <v>-361.25360000000001</v>
      </c>
    </row>
    <row r="102" spans="1:4" x14ac:dyDescent="0.25">
      <c r="A102">
        <v>5</v>
      </c>
      <c r="B102">
        <f>$C$5+$A$2*$A$5+$D$5*$D$19+$D$2*$B$2*$D$19+$B$5</f>
        <v>13081.418284031442</v>
      </c>
      <c r="C102" s="5">
        <f>D20</f>
        <v>27874.480361491875</v>
      </c>
      <c r="D102">
        <f t="shared" si="41"/>
        <v>14793.062077460432</v>
      </c>
    </row>
    <row r="103" spans="1:4" x14ac:dyDescent="0.25">
      <c r="C103" t="s">
        <v>27</v>
      </c>
      <c r="D103" s="7">
        <f>IRR(D97:D102,0.1)</f>
        <v>0.27297512897395126</v>
      </c>
    </row>
    <row r="105" spans="1:4" x14ac:dyDescent="0.25">
      <c r="A105" s="4" t="s">
        <v>11</v>
      </c>
      <c r="B105" t="s">
        <v>24</v>
      </c>
      <c r="C105" t="s">
        <v>25</v>
      </c>
      <c r="D105" t="s">
        <v>26</v>
      </c>
    </row>
    <row r="106" spans="1:4" x14ac:dyDescent="0.25">
      <c r="A106">
        <v>0</v>
      </c>
      <c r="B106">
        <f t="shared" ref="B106" si="44">$C$2</f>
        <v>3500</v>
      </c>
      <c r="C106">
        <v>0</v>
      </c>
      <c r="D106">
        <f>C106-B106</f>
        <v>-3500</v>
      </c>
    </row>
    <row r="107" spans="1:4" x14ac:dyDescent="0.25">
      <c r="A107">
        <v>1</v>
      </c>
      <c r="B107">
        <f t="shared" ref="B107" si="45">$E$2+$C$5+$A$2*$A$5</f>
        <v>441.25360000000001</v>
      </c>
      <c r="C107">
        <v>0</v>
      </c>
      <c r="D107">
        <f t="shared" ref="D107:D110" si="46">C107-B107</f>
        <v>-441.25360000000001</v>
      </c>
    </row>
    <row r="108" spans="1:4" x14ac:dyDescent="0.25">
      <c r="A108">
        <v>2</v>
      </c>
      <c r="B108">
        <f t="shared" ref="B108" si="47">$F$2+$C$5+$A$2*$A$5</f>
        <v>431.25360000000001</v>
      </c>
      <c r="C108">
        <v>0</v>
      </c>
      <c r="D108">
        <f t="shared" si="46"/>
        <v>-431.25360000000001</v>
      </c>
    </row>
    <row r="109" spans="1:4" x14ac:dyDescent="0.25">
      <c r="A109">
        <v>3</v>
      </c>
      <c r="B109">
        <f t="shared" ref="B109" si="48">$C$5+$A$2*$A$5</f>
        <v>361.25360000000001</v>
      </c>
      <c r="C109">
        <v>0</v>
      </c>
      <c r="D109">
        <f t="shared" si="46"/>
        <v>-361.25360000000001</v>
      </c>
    </row>
    <row r="110" spans="1:4" x14ac:dyDescent="0.25">
      <c r="A110">
        <v>4</v>
      </c>
      <c r="B110">
        <f>$C$5+$A$2*$A$5+$D$5*$C$19+$D$2*$B$2*$C$19+$B$5</f>
        <v>10447.881871134672</v>
      </c>
      <c r="C110" s="5">
        <f>C20</f>
        <v>22080.675714652243</v>
      </c>
      <c r="D110">
        <f t="shared" si="46"/>
        <v>11632.793843517571</v>
      </c>
    </row>
    <row r="111" spans="1:4" x14ac:dyDescent="0.25">
      <c r="C111" t="s">
        <v>27</v>
      </c>
      <c r="D111" s="7">
        <f>IRR(D106:D110,0.1)</f>
        <v>0.28431964368821117</v>
      </c>
    </row>
    <row r="113" spans="1:4" x14ac:dyDescent="0.25">
      <c r="A113" s="4" t="s">
        <v>11</v>
      </c>
      <c r="B113" t="s">
        <v>24</v>
      </c>
      <c r="C113" t="s">
        <v>25</v>
      </c>
      <c r="D113" t="s">
        <v>26</v>
      </c>
    </row>
    <row r="114" spans="1:4" x14ac:dyDescent="0.25">
      <c r="A114">
        <v>0</v>
      </c>
      <c r="B114">
        <f t="shared" ref="B114" si="49">$C$2</f>
        <v>3500</v>
      </c>
      <c r="C114">
        <v>0</v>
      </c>
      <c r="D114">
        <f>C114-B114</f>
        <v>-3500</v>
      </c>
    </row>
    <row r="115" spans="1:4" x14ac:dyDescent="0.25">
      <c r="A115">
        <v>1</v>
      </c>
      <c r="B115">
        <f t="shared" ref="B115" si="50">$E$2+$C$5+$A$2*$A$5</f>
        <v>441.25360000000001</v>
      </c>
      <c r="C115">
        <v>0</v>
      </c>
      <c r="D115">
        <f t="shared" ref="D115:D117" si="51">C115-B115</f>
        <v>-441.25360000000001</v>
      </c>
    </row>
    <row r="116" spans="1:4" x14ac:dyDescent="0.25">
      <c r="A116">
        <v>2</v>
      </c>
      <c r="B116">
        <f t="shared" ref="B116" si="52">$F$2+$C$5+$A$2*$A$5</f>
        <v>431.25360000000001</v>
      </c>
      <c r="C116">
        <v>0</v>
      </c>
      <c r="D116">
        <f t="shared" si="51"/>
        <v>-431.25360000000001</v>
      </c>
    </row>
    <row r="117" spans="1:4" x14ac:dyDescent="0.25">
      <c r="A117">
        <v>3</v>
      </c>
      <c r="B117">
        <f>$C$5+$A$2*$A$5+$D$5*$B$19+$D$2*$B$2*$B$19+$B$5</f>
        <v>7218.4130722917453</v>
      </c>
      <c r="C117" s="5">
        <f>B20</f>
        <v>14975.814266019906</v>
      </c>
      <c r="D117">
        <f t="shared" si="51"/>
        <v>7757.4011937281612</v>
      </c>
    </row>
    <row r="118" spans="1:4" x14ac:dyDescent="0.25">
      <c r="C118" t="s">
        <v>27</v>
      </c>
      <c r="D118" s="7">
        <f>IRR(D114:D117,0.1)</f>
        <v>0.23265815754565033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7"/>
  <sheetViews>
    <sheetView workbookViewId="0">
      <selection activeCell="N19" sqref="N19"/>
    </sheetView>
  </sheetViews>
  <sheetFormatPr defaultRowHeight="15" x14ac:dyDescent="0.25"/>
  <sheetData>
    <row r="3" spans="3:11" x14ac:dyDescent="0.25"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</row>
    <row r="4" spans="3:11" x14ac:dyDescent="0.25">
      <c r="C4" s="6">
        <v>7.2499999999999995E-2</v>
      </c>
      <c r="D4">
        <v>689.80178237372968</v>
      </c>
      <c r="E4">
        <v>6689.8916168712312</v>
      </c>
      <c r="F4">
        <v>8601.9023104177613</v>
      </c>
      <c r="G4">
        <v>8744.6938257768907</v>
      </c>
      <c r="H4">
        <v>8114.2462411060105</v>
      </c>
      <c r="I4">
        <v>7162.0390931519532</v>
      </c>
      <c r="J4">
        <v>6100.8645631466752</v>
      </c>
      <c r="K4">
        <v>5032.774796348016</v>
      </c>
    </row>
    <row r="5" spans="3:11" x14ac:dyDescent="0.25">
      <c r="C5" s="6">
        <v>0.08</v>
      </c>
      <c r="D5">
        <v>-155.88882834914884</v>
      </c>
      <c r="E5">
        <v>5190.0888761956994</v>
      </c>
      <c r="F5">
        <v>6844.7757162669823</v>
      </c>
      <c r="G5">
        <v>6912.0588524547684</v>
      </c>
      <c r="H5">
        <v>6292.6237282206257</v>
      </c>
      <c r="I5">
        <v>5393.0768179709557</v>
      </c>
      <c r="J5">
        <v>4403.9920536963818</v>
      </c>
      <c r="K5">
        <v>3416.01474454451</v>
      </c>
    </row>
    <row r="6" spans="3:11" x14ac:dyDescent="0.25">
      <c r="C6" s="6">
        <v>0.10979999999999999</v>
      </c>
      <c r="D6">
        <v>-2370.09993686907</v>
      </c>
      <c r="E6">
        <v>1269.090181604889</v>
      </c>
      <c r="F6">
        <v>2260.1943484970448</v>
      </c>
      <c r="G6">
        <v>2142.1585409040126</v>
      </c>
      <c r="H6">
        <v>1565.0844616666143</v>
      </c>
      <c r="I6">
        <v>817.48213677161903</v>
      </c>
      <c r="J6">
        <v>31.380500546273797</v>
      </c>
      <c r="K6">
        <v>-732.68647355467795</v>
      </c>
    </row>
    <row r="7" spans="3:11" x14ac:dyDescent="0.25">
      <c r="C7" s="6">
        <v>0.14249999999999999</v>
      </c>
      <c r="D7">
        <v>-3727.9703880355069</v>
      </c>
      <c r="E7">
        <v>-1127.532327648375</v>
      </c>
      <c r="F7">
        <v>-529.62054716654825</v>
      </c>
      <c r="G7">
        <v>-744.66518402091435</v>
      </c>
      <c r="H7">
        <v>-1277.7655899222837</v>
      </c>
      <c r="I7">
        <v>-1913.7109199234517</v>
      </c>
      <c r="J7">
        <v>-2556.9209356786073</v>
      </c>
      <c r="K7">
        <v>-3165.6920602955097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7"/>
  <sheetViews>
    <sheetView topLeftCell="A2" workbookViewId="0">
      <selection activeCell="B11" sqref="B11"/>
    </sheetView>
  </sheetViews>
  <sheetFormatPr defaultRowHeight="15" x14ac:dyDescent="0.25"/>
  <cols>
    <col min="3" max="3" width="9.5703125" bestFit="1" customWidth="1"/>
  </cols>
  <sheetData>
    <row r="3" spans="3:11" x14ac:dyDescent="0.25"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3:11" x14ac:dyDescent="0.25">
      <c r="C4" s="11">
        <v>55</v>
      </c>
      <c r="D4">
        <v>-11233.999195131228</v>
      </c>
      <c r="E4">
        <v>-6577.5044053513784</v>
      </c>
      <c r="F4">
        <v>-4565.5358435062944</v>
      </c>
      <c r="G4">
        <v>-3746.5553792229312</v>
      </c>
      <c r="H4">
        <v>-3498.9622062485323</v>
      </c>
      <c r="I4">
        <v>-3533.843419864615</v>
      </c>
      <c r="J4">
        <v>-3708.3665908746434</v>
      </c>
      <c r="K4">
        <v>-3948.691604954694</v>
      </c>
    </row>
    <row r="5" spans="3:11" x14ac:dyDescent="0.25">
      <c r="C5" s="11">
        <v>71.33</v>
      </c>
      <c r="D5">
        <v>-155.88882834914884</v>
      </c>
      <c r="E5">
        <v>5190.0888761956994</v>
      </c>
      <c r="F5">
        <v>6844.7757162669823</v>
      </c>
      <c r="G5">
        <v>6912.0588524547684</v>
      </c>
      <c r="H5">
        <v>6292.6237282206257</v>
      </c>
      <c r="I5">
        <v>5393.0768179709557</v>
      </c>
      <c r="J5">
        <v>4403.9920536963818</v>
      </c>
      <c r="K5">
        <v>3416.01474454451</v>
      </c>
    </row>
    <row r="6" spans="3:11" x14ac:dyDescent="0.25">
      <c r="C6" s="11">
        <v>65</v>
      </c>
      <c r="D6">
        <v>-4450.0981744441024</v>
      </c>
      <c r="E6">
        <v>628.61517918449852</v>
      </c>
      <c r="F6">
        <v>2421.7951790125562</v>
      </c>
      <c r="G6">
        <v>2780.4588471565548</v>
      </c>
      <c r="H6">
        <v>2497.1100132671827</v>
      </c>
      <c r="I6">
        <v>1932.7335781975828</v>
      </c>
      <c r="J6">
        <v>1259.3974290708732</v>
      </c>
      <c r="K6">
        <v>561.23267520403419</v>
      </c>
    </row>
    <row r="7" spans="3:11" x14ac:dyDescent="0.25">
      <c r="C7" s="11">
        <v>85</v>
      </c>
      <c r="D7">
        <v>9117.7038669301401</v>
      </c>
      <c r="E7">
        <v>15040.854348256231</v>
      </c>
      <c r="F7">
        <v>16396.457224050246</v>
      </c>
      <c r="G7">
        <v>15834.487299915523</v>
      </c>
      <c r="H7">
        <v>14489.254452298605</v>
      </c>
      <c r="I7">
        <v>12865.887574321987</v>
      </c>
      <c r="J7">
        <v>11194.925468961907</v>
      </c>
      <c r="K7">
        <v>9581.0812355214948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7"/>
  <sheetViews>
    <sheetView topLeftCell="A2" workbookViewId="0">
      <selection activeCell="C11" sqref="C11"/>
    </sheetView>
  </sheetViews>
  <sheetFormatPr defaultRowHeight="15" x14ac:dyDescent="0.25"/>
  <sheetData>
    <row r="3" spans="3:11" x14ac:dyDescent="0.25"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</row>
    <row r="4" spans="3:11" x14ac:dyDescent="0.25">
      <c r="C4" s="10">
        <v>7.2499999999999995E-2</v>
      </c>
      <c r="D4">
        <v>2150.4917662469757</v>
      </c>
      <c r="E4">
        <v>8252.7237479330252</v>
      </c>
      <c r="F4">
        <v>10121.007173366268</v>
      </c>
      <c r="G4">
        <v>10164.318076087531</v>
      </c>
      <c r="H4">
        <v>9417.3938379891533</v>
      </c>
      <c r="I4">
        <v>8348.1842411166781</v>
      </c>
      <c r="J4">
        <v>7176.2534992130486</v>
      </c>
      <c r="K4">
        <v>6006.1146381321742</v>
      </c>
    </row>
    <row r="5" spans="3:11" x14ac:dyDescent="0.25">
      <c r="C5" s="10">
        <v>0.08</v>
      </c>
      <c r="D5">
        <v>1150.1162182996939</v>
      </c>
      <c r="E5">
        <v>6582.4038416665198</v>
      </c>
      <c r="F5">
        <v>8192.3659238902928</v>
      </c>
      <c r="G5">
        <v>8165.5511006112711</v>
      </c>
      <c r="H5">
        <v>7437.5808113340308</v>
      </c>
      <c r="I5">
        <v>6429.7944879148408</v>
      </c>
      <c r="J5">
        <v>5338.7423746536469</v>
      </c>
      <c r="K5">
        <v>4257.1734658945606</v>
      </c>
    </row>
    <row r="6" spans="3:11" x14ac:dyDescent="0.25">
      <c r="C6" s="10">
        <v>0.10979999999999999</v>
      </c>
      <c r="D6">
        <v>-1469.2096194013029</v>
      </c>
      <c r="E6">
        <v>2215.508706537214</v>
      </c>
      <c r="F6">
        <v>3160.1585730812849</v>
      </c>
      <c r="G6">
        <v>2963.1078250681089</v>
      </c>
      <c r="H6">
        <v>2299.332906350452</v>
      </c>
      <c r="I6">
        <v>1467.4955376387868</v>
      </c>
      <c r="J6">
        <v>603.49706861721768</v>
      </c>
      <c r="K6">
        <v>-230.97393615099239</v>
      </c>
    </row>
    <row r="7" spans="3:11" x14ac:dyDescent="0.25">
      <c r="C7" s="10">
        <v>0.14249999999999999</v>
      </c>
      <c r="D7">
        <v>-3075.6743310997035</v>
      </c>
      <c r="E7">
        <v>-453.80405250532976</v>
      </c>
      <c r="F7">
        <v>97.786713234212783</v>
      </c>
      <c r="G7">
        <v>-185.69455128918892</v>
      </c>
      <c r="H7">
        <v>-790.72298066245946</v>
      </c>
      <c r="I7">
        <v>-1494.7931949565775</v>
      </c>
      <c r="J7">
        <v>-2199.7733286305811</v>
      </c>
      <c r="K7">
        <v>-2863.4081786251618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15" sqref="D15"/>
    </sheetView>
  </sheetViews>
  <sheetFormatPr defaultRowHeight="15" x14ac:dyDescent="0.25"/>
  <cols>
    <col min="1" max="1" width="14.42578125" customWidth="1"/>
    <col min="2" max="2" width="24.7109375" customWidth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25">
      <c r="A2" s="9">
        <v>42571</v>
      </c>
      <c r="B2" t="s">
        <v>42</v>
      </c>
      <c r="C2" s="7">
        <v>0.14249999999999999</v>
      </c>
      <c r="D2" s="7">
        <f>MAX(C2:C42)</f>
        <v>0.14249999999999999</v>
      </c>
      <c r="E2" s="7">
        <f>AVERAGE(C2:C42)</f>
        <v>0.10981707317073169</v>
      </c>
      <c r="F2" s="7">
        <f>MIN(C2:C42)</f>
        <v>7.2499999999999995E-2</v>
      </c>
    </row>
    <row r="3" spans="1:6" x14ac:dyDescent="0.25">
      <c r="A3" s="9">
        <v>42529</v>
      </c>
      <c r="B3" t="s">
        <v>43</v>
      </c>
      <c r="C3" s="7">
        <v>0.14249999999999999</v>
      </c>
    </row>
    <row r="4" spans="1:6" x14ac:dyDescent="0.25">
      <c r="A4" s="9">
        <v>42487</v>
      </c>
      <c r="B4" t="s">
        <v>44</v>
      </c>
      <c r="C4" s="7">
        <v>0.14249999999999999</v>
      </c>
    </row>
    <row r="5" spans="1:6" x14ac:dyDescent="0.25">
      <c r="A5" s="9">
        <v>42431</v>
      </c>
      <c r="B5" t="s">
        <v>45</v>
      </c>
      <c r="C5" s="7">
        <v>0.14249999999999999</v>
      </c>
    </row>
    <row r="6" spans="1:6" x14ac:dyDescent="0.25">
      <c r="A6" s="9">
        <v>42389</v>
      </c>
      <c r="B6" t="s">
        <v>46</v>
      </c>
      <c r="C6" s="7">
        <v>0.14249999999999999</v>
      </c>
    </row>
    <row r="7" spans="1:6" x14ac:dyDescent="0.25">
      <c r="A7" s="9">
        <v>42333</v>
      </c>
      <c r="B7" t="s">
        <v>47</v>
      </c>
      <c r="C7" s="7">
        <v>0.14249999999999999</v>
      </c>
    </row>
    <row r="8" spans="1:6" x14ac:dyDescent="0.25">
      <c r="A8" s="9">
        <v>42298</v>
      </c>
      <c r="B8" t="s">
        <v>48</v>
      </c>
      <c r="C8" s="7">
        <v>0.14249999999999999</v>
      </c>
    </row>
    <row r="9" spans="1:6" x14ac:dyDescent="0.25">
      <c r="A9" s="9">
        <v>42249</v>
      </c>
      <c r="B9" t="s">
        <v>49</v>
      </c>
      <c r="C9" s="7">
        <v>0.14249999999999999</v>
      </c>
    </row>
    <row r="10" spans="1:6" x14ac:dyDescent="0.25">
      <c r="A10" s="9">
        <v>42214</v>
      </c>
      <c r="B10" t="s">
        <v>50</v>
      </c>
      <c r="C10" s="7">
        <v>0.14249999999999999</v>
      </c>
    </row>
    <row r="11" spans="1:6" x14ac:dyDescent="0.25">
      <c r="A11" s="9">
        <v>42158</v>
      </c>
      <c r="B11" t="s">
        <v>51</v>
      </c>
      <c r="C11" s="7">
        <v>0.13750000000000001</v>
      </c>
    </row>
    <row r="12" spans="1:6" x14ac:dyDescent="0.25">
      <c r="A12" s="9">
        <v>42123</v>
      </c>
      <c r="B12" t="s">
        <v>52</v>
      </c>
      <c r="C12" s="7">
        <v>0.13250000000000001</v>
      </c>
    </row>
    <row r="13" spans="1:6" x14ac:dyDescent="0.25">
      <c r="A13" s="9">
        <v>42067</v>
      </c>
      <c r="B13" t="s">
        <v>53</v>
      </c>
      <c r="C13" s="7">
        <v>0.1275</v>
      </c>
    </row>
    <row r="14" spans="1:6" x14ac:dyDescent="0.25">
      <c r="A14" s="9">
        <v>42025</v>
      </c>
      <c r="B14" t="s">
        <v>54</v>
      </c>
      <c r="C14" s="7">
        <v>0.1225</v>
      </c>
    </row>
    <row r="15" spans="1:6" x14ac:dyDescent="0.25">
      <c r="A15" s="9">
        <v>41976</v>
      </c>
      <c r="B15" t="s">
        <v>55</v>
      </c>
      <c r="C15" s="7">
        <v>0.11749999999999999</v>
      </c>
    </row>
    <row r="16" spans="1:6" x14ac:dyDescent="0.25">
      <c r="A16" s="9">
        <v>41941</v>
      </c>
      <c r="B16" t="s">
        <v>56</v>
      </c>
      <c r="C16" s="7">
        <v>0.1125</v>
      </c>
    </row>
    <row r="17" spans="1:3" x14ac:dyDescent="0.25">
      <c r="A17" s="9">
        <v>41885</v>
      </c>
      <c r="B17" t="s">
        <v>57</v>
      </c>
      <c r="C17" s="7">
        <v>0.11</v>
      </c>
    </row>
    <row r="18" spans="1:3" x14ac:dyDescent="0.25">
      <c r="A18" s="9">
        <v>41836</v>
      </c>
      <c r="B18" t="s">
        <v>58</v>
      </c>
      <c r="C18" s="7">
        <v>0.11</v>
      </c>
    </row>
    <row r="19" spans="1:3" x14ac:dyDescent="0.25">
      <c r="A19" s="9">
        <v>41787</v>
      </c>
      <c r="B19" t="s">
        <v>59</v>
      </c>
      <c r="C19" s="7">
        <v>0.11</v>
      </c>
    </row>
    <row r="20" spans="1:3" x14ac:dyDescent="0.25">
      <c r="A20" s="9">
        <v>41731</v>
      </c>
      <c r="B20" t="s">
        <v>60</v>
      </c>
      <c r="C20" s="7">
        <v>0.11</v>
      </c>
    </row>
    <row r="21" spans="1:3" x14ac:dyDescent="0.25">
      <c r="A21" s="9">
        <v>41696</v>
      </c>
      <c r="B21" t="s">
        <v>61</v>
      </c>
      <c r="C21" s="7">
        <v>0.1075</v>
      </c>
    </row>
    <row r="22" spans="1:3" x14ac:dyDescent="0.25">
      <c r="A22" s="9">
        <v>41654</v>
      </c>
      <c r="B22" t="s">
        <v>62</v>
      </c>
      <c r="C22" s="7">
        <v>0.105</v>
      </c>
    </row>
    <row r="23" spans="1:3" x14ac:dyDescent="0.25">
      <c r="A23" s="9">
        <v>41605</v>
      </c>
      <c r="B23" t="s">
        <v>63</v>
      </c>
      <c r="C23" s="7">
        <v>0.1</v>
      </c>
    </row>
    <row r="24" spans="1:3" x14ac:dyDescent="0.25">
      <c r="A24" s="9">
        <v>41556</v>
      </c>
      <c r="B24" t="s">
        <v>64</v>
      </c>
      <c r="C24" s="7">
        <v>9.5000000000000001E-2</v>
      </c>
    </row>
    <row r="25" spans="1:3" x14ac:dyDescent="0.25">
      <c r="A25" s="9">
        <v>41514</v>
      </c>
      <c r="B25" t="s">
        <v>65</v>
      </c>
      <c r="C25" s="7">
        <v>0.09</v>
      </c>
    </row>
    <row r="26" spans="1:3" x14ac:dyDescent="0.25">
      <c r="A26" s="9">
        <v>41465</v>
      </c>
      <c r="B26" t="s">
        <v>66</v>
      </c>
      <c r="C26" s="7">
        <v>8.5000000000000006E-2</v>
      </c>
    </row>
    <row r="27" spans="1:3" x14ac:dyDescent="0.25">
      <c r="A27" s="9">
        <v>41423</v>
      </c>
      <c r="B27" t="s">
        <v>67</v>
      </c>
      <c r="C27" s="7">
        <v>0.08</v>
      </c>
    </row>
    <row r="28" spans="1:3" x14ac:dyDescent="0.25">
      <c r="A28" s="9">
        <v>41381</v>
      </c>
      <c r="B28" t="s">
        <v>68</v>
      </c>
      <c r="C28" s="7">
        <v>7.4999999999999997E-2</v>
      </c>
    </row>
    <row r="29" spans="1:3" x14ac:dyDescent="0.25">
      <c r="A29" s="9">
        <v>41339</v>
      </c>
      <c r="B29" t="s">
        <v>69</v>
      </c>
      <c r="C29" s="7">
        <v>7.2499999999999995E-2</v>
      </c>
    </row>
    <row r="30" spans="1:3" x14ac:dyDescent="0.25">
      <c r="A30" s="9">
        <v>41290</v>
      </c>
      <c r="B30" t="s">
        <v>70</v>
      </c>
      <c r="C30" s="7">
        <v>7.2499999999999995E-2</v>
      </c>
    </row>
    <row r="31" spans="1:3" x14ac:dyDescent="0.25">
      <c r="A31" s="9">
        <v>41241</v>
      </c>
      <c r="B31" t="s">
        <v>71</v>
      </c>
      <c r="C31" s="7">
        <v>7.2499999999999995E-2</v>
      </c>
    </row>
    <row r="32" spans="1:3" x14ac:dyDescent="0.25">
      <c r="A32" s="9">
        <v>41192</v>
      </c>
      <c r="B32" t="s">
        <v>72</v>
      </c>
      <c r="C32" s="7">
        <v>7.2499999999999995E-2</v>
      </c>
    </row>
    <row r="33" spans="1:3" x14ac:dyDescent="0.25">
      <c r="A33" s="9">
        <v>41150</v>
      </c>
      <c r="B33" t="s">
        <v>73</v>
      </c>
      <c r="C33" s="7">
        <v>7.4999999999999997E-2</v>
      </c>
    </row>
    <row r="34" spans="1:3" x14ac:dyDescent="0.25">
      <c r="A34" s="9">
        <v>41101</v>
      </c>
      <c r="B34" t="s">
        <v>74</v>
      </c>
      <c r="C34" s="7">
        <v>0.08</v>
      </c>
    </row>
    <row r="35" spans="1:3" x14ac:dyDescent="0.25">
      <c r="A35" s="9">
        <v>41059</v>
      </c>
      <c r="B35" t="s">
        <v>75</v>
      </c>
      <c r="C35" s="7">
        <v>8.5000000000000006E-2</v>
      </c>
    </row>
    <row r="36" spans="1:3" x14ac:dyDescent="0.25">
      <c r="A36" s="9">
        <v>41017</v>
      </c>
      <c r="B36" t="s">
        <v>76</v>
      </c>
      <c r="C36" s="7">
        <v>0.09</v>
      </c>
    </row>
    <row r="37" spans="1:3" x14ac:dyDescent="0.25">
      <c r="A37" s="9">
        <v>40975</v>
      </c>
      <c r="B37" t="s">
        <v>77</v>
      </c>
      <c r="C37" s="7">
        <v>9.7500000000000003E-2</v>
      </c>
    </row>
    <row r="38" spans="1:3" x14ac:dyDescent="0.25">
      <c r="A38" s="9">
        <v>40926</v>
      </c>
      <c r="B38" t="s">
        <v>78</v>
      </c>
      <c r="C38" s="7">
        <v>0.105</v>
      </c>
    </row>
    <row r="39" spans="1:3" x14ac:dyDescent="0.25">
      <c r="A39" s="9">
        <v>40877</v>
      </c>
      <c r="B39" t="s">
        <v>79</v>
      </c>
      <c r="C39" s="7">
        <v>0.11</v>
      </c>
    </row>
    <row r="40" spans="1:3" x14ac:dyDescent="0.25">
      <c r="A40" s="9">
        <v>40835</v>
      </c>
      <c r="B40" t="s">
        <v>80</v>
      </c>
      <c r="C40" s="7">
        <v>0.115</v>
      </c>
    </row>
    <row r="41" spans="1:3" x14ac:dyDescent="0.25">
      <c r="A41" s="9">
        <v>40786</v>
      </c>
      <c r="B41" t="s">
        <v>81</v>
      </c>
      <c r="C41" s="7">
        <v>0.12</v>
      </c>
    </row>
    <row r="42" spans="1:3" x14ac:dyDescent="0.25">
      <c r="A42" s="9">
        <v>40744</v>
      </c>
      <c r="B42" t="s">
        <v>82</v>
      </c>
      <c r="C42" s="7">
        <v>0.125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Fazenda B fixa</vt:lpstr>
      <vt:lpstr>Fazenda B média</vt:lpstr>
      <vt:lpstr>Fazenda B máx</vt:lpstr>
      <vt:lpstr>Fazenda B mín</vt:lpstr>
      <vt:lpstr>VPL inf</vt:lpstr>
      <vt:lpstr>VPL inf (2)</vt:lpstr>
      <vt:lpstr>VPL inf (3)</vt:lpstr>
      <vt:lpstr>Taxa Selic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xx</cp:lastModifiedBy>
  <dcterms:created xsi:type="dcterms:W3CDTF">2016-06-16T13:18:52Z</dcterms:created>
  <dcterms:modified xsi:type="dcterms:W3CDTF">2016-08-16T04:06:47Z</dcterms:modified>
</cp:coreProperties>
</file>