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45" yWindow="30" windowWidth="12795" windowHeight="8010" activeTab="2"/>
  </bookViews>
  <sheets>
    <sheet name="Fazenda A" sheetId="9" r:id="rId1"/>
    <sheet name="Fazenda B" sheetId="8" r:id="rId2"/>
    <sheet name="Fazenda C" sheetId="7" r:id="rId3"/>
    <sheet name="VPL inf" sheetId="10" r:id="rId4"/>
  </sheets>
  <calcPr calcId="145621"/>
</workbook>
</file>

<file path=xl/calcChain.xml><?xml version="1.0" encoding="utf-8"?>
<calcChain xmlns="http://schemas.openxmlformats.org/spreadsheetml/2006/main">
  <c r="E5" i="10" l="1"/>
  <c r="F5" i="10"/>
  <c r="G5" i="10"/>
  <c r="H5" i="10"/>
  <c r="I5" i="10"/>
  <c r="J5" i="10"/>
  <c r="K5" i="10"/>
  <c r="D5" i="10"/>
  <c r="B116" i="9" l="1"/>
  <c r="B115" i="9"/>
  <c r="D115" i="9" s="1"/>
  <c r="B114" i="9"/>
  <c r="D114" i="9" s="1"/>
  <c r="B113" i="9"/>
  <c r="D113" i="9" s="1"/>
  <c r="B109" i="9"/>
  <c r="B108" i="9"/>
  <c r="D108" i="9" s="1"/>
  <c r="B107" i="9"/>
  <c r="D107" i="9" s="1"/>
  <c r="B106" i="9"/>
  <c r="D106" i="9" s="1"/>
  <c r="B105" i="9"/>
  <c r="D105" i="9" s="1"/>
  <c r="B101" i="9"/>
  <c r="B100" i="9"/>
  <c r="D100" i="9" s="1"/>
  <c r="B99" i="9"/>
  <c r="D99" i="9" s="1"/>
  <c r="B98" i="9"/>
  <c r="D98" i="9" s="1"/>
  <c r="B97" i="9"/>
  <c r="D97" i="9" s="1"/>
  <c r="B96" i="9"/>
  <c r="D96" i="9" s="1"/>
  <c r="B92" i="9"/>
  <c r="B91" i="9"/>
  <c r="D91" i="9" s="1"/>
  <c r="B90" i="9"/>
  <c r="D90" i="9" s="1"/>
  <c r="B89" i="9"/>
  <c r="D89" i="9" s="1"/>
  <c r="B88" i="9"/>
  <c r="D88" i="9" s="1"/>
  <c r="B87" i="9"/>
  <c r="D87" i="9" s="1"/>
  <c r="B86" i="9"/>
  <c r="D86" i="9" s="1"/>
  <c r="B82" i="9"/>
  <c r="B81" i="9"/>
  <c r="D81" i="9" s="1"/>
  <c r="B80" i="9"/>
  <c r="D80" i="9" s="1"/>
  <c r="B79" i="9"/>
  <c r="D79" i="9" s="1"/>
  <c r="B78" i="9"/>
  <c r="D78" i="9" s="1"/>
  <c r="B77" i="9"/>
  <c r="D77" i="9" s="1"/>
  <c r="B76" i="9"/>
  <c r="D76" i="9" s="1"/>
  <c r="B75" i="9"/>
  <c r="D75" i="9" s="1"/>
  <c r="B70" i="9"/>
  <c r="B69" i="9"/>
  <c r="D69" i="9" s="1"/>
  <c r="B68" i="9"/>
  <c r="D68" i="9" s="1"/>
  <c r="B67" i="9"/>
  <c r="D67" i="9" s="1"/>
  <c r="B66" i="9"/>
  <c r="D66" i="9" s="1"/>
  <c r="B65" i="9"/>
  <c r="D65" i="9" s="1"/>
  <c r="B64" i="9"/>
  <c r="D64" i="9" s="1"/>
  <c r="B63" i="9"/>
  <c r="D63" i="9" s="1"/>
  <c r="B62" i="9"/>
  <c r="D62" i="9" s="1"/>
  <c r="B57" i="9"/>
  <c r="B56" i="9"/>
  <c r="D56" i="9" s="1"/>
  <c r="B55" i="9"/>
  <c r="D55" i="9" s="1"/>
  <c r="B54" i="9"/>
  <c r="D54" i="9" s="1"/>
  <c r="B53" i="9"/>
  <c r="D53" i="9" s="1"/>
  <c r="B52" i="9"/>
  <c r="D52" i="9" s="1"/>
  <c r="B51" i="9"/>
  <c r="D51" i="9" s="1"/>
  <c r="B50" i="9"/>
  <c r="D50" i="9" s="1"/>
  <c r="B49" i="9"/>
  <c r="D49" i="9" s="1"/>
  <c r="B48" i="9"/>
  <c r="D48" i="9" s="1"/>
  <c r="B43" i="9"/>
  <c r="B42" i="9"/>
  <c r="D42" i="9" s="1"/>
  <c r="B41" i="9"/>
  <c r="D41" i="9" s="1"/>
  <c r="B40" i="9"/>
  <c r="D40" i="9" s="1"/>
  <c r="B39" i="9"/>
  <c r="D39" i="9" s="1"/>
  <c r="B38" i="9"/>
  <c r="D38" i="9" s="1"/>
  <c r="B37" i="9"/>
  <c r="D37" i="9" s="1"/>
  <c r="B36" i="9"/>
  <c r="D36" i="9" s="1"/>
  <c r="B35" i="9"/>
  <c r="D35" i="9" s="1"/>
  <c r="B34" i="9"/>
  <c r="D34" i="9" s="1"/>
  <c r="B33" i="9"/>
  <c r="D33" i="9" s="1"/>
  <c r="I20" i="9"/>
  <c r="H20" i="9"/>
  <c r="C57" i="9" s="1"/>
  <c r="G20" i="9"/>
  <c r="F20" i="9"/>
  <c r="C82" i="9" s="1"/>
  <c r="E20" i="9"/>
  <c r="D20" i="9"/>
  <c r="C101" i="9" s="1"/>
  <c r="C20" i="9"/>
  <c r="B20" i="9"/>
  <c r="C116" i="9" s="1"/>
  <c r="I18" i="9"/>
  <c r="I17" i="9"/>
  <c r="H17" i="9"/>
  <c r="I16" i="9"/>
  <c r="H16" i="9"/>
  <c r="G16" i="9"/>
  <c r="I15" i="9"/>
  <c r="H15" i="9"/>
  <c r="G15" i="9"/>
  <c r="F15" i="9"/>
  <c r="I14" i="9"/>
  <c r="H14" i="9"/>
  <c r="G14" i="9"/>
  <c r="F14" i="9"/>
  <c r="E14" i="9"/>
  <c r="I13" i="9"/>
  <c r="H13" i="9"/>
  <c r="G13" i="9"/>
  <c r="F13" i="9"/>
  <c r="E13" i="9"/>
  <c r="D13" i="9"/>
  <c r="I12" i="9"/>
  <c r="H12" i="9"/>
  <c r="G12" i="9"/>
  <c r="F12" i="9"/>
  <c r="E12" i="9"/>
  <c r="D12" i="9"/>
  <c r="C12" i="9"/>
  <c r="I11" i="9"/>
  <c r="H11" i="9"/>
  <c r="G11" i="9"/>
  <c r="F11" i="9"/>
  <c r="E11" i="9"/>
  <c r="D11" i="9"/>
  <c r="C11" i="9"/>
  <c r="B11" i="9"/>
  <c r="I10" i="9"/>
  <c r="H10" i="9"/>
  <c r="G10" i="9"/>
  <c r="F10" i="9"/>
  <c r="E10" i="9"/>
  <c r="D10" i="9"/>
  <c r="C10" i="9"/>
  <c r="B10" i="9"/>
  <c r="I9" i="9"/>
  <c r="H9" i="9"/>
  <c r="G9" i="9"/>
  <c r="F9" i="9"/>
  <c r="E9" i="9"/>
  <c r="D9" i="9"/>
  <c r="C9" i="9"/>
  <c r="B9" i="9"/>
  <c r="I8" i="9"/>
  <c r="H8" i="9"/>
  <c r="G8" i="9"/>
  <c r="F8" i="9"/>
  <c r="E8" i="9"/>
  <c r="D8" i="9"/>
  <c r="C8" i="9"/>
  <c r="B8" i="9"/>
  <c r="B21" i="9" s="1"/>
  <c r="B27" i="9" s="1"/>
  <c r="B117" i="8"/>
  <c r="D116" i="8"/>
  <c r="B116" i="8"/>
  <c r="D115" i="8"/>
  <c r="B115" i="8"/>
  <c r="D114" i="8"/>
  <c r="B114" i="8"/>
  <c r="B110" i="8"/>
  <c r="B109" i="8"/>
  <c r="D109" i="8" s="1"/>
  <c r="B108" i="8"/>
  <c r="D108" i="8" s="1"/>
  <c r="B107" i="8"/>
  <c r="D107" i="8" s="1"/>
  <c r="D106" i="8"/>
  <c r="B106" i="8"/>
  <c r="B102" i="8"/>
  <c r="D101" i="8"/>
  <c r="B101" i="8"/>
  <c r="D100" i="8"/>
  <c r="B100" i="8"/>
  <c r="D99" i="8"/>
  <c r="B99" i="8"/>
  <c r="D98" i="8"/>
  <c r="B98" i="8"/>
  <c r="D97" i="8"/>
  <c r="B97" i="8"/>
  <c r="B93" i="8"/>
  <c r="B92" i="8"/>
  <c r="D92" i="8" s="1"/>
  <c r="B91" i="8"/>
  <c r="D91" i="8" s="1"/>
  <c r="B90" i="8"/>
  <c r="D90" i="8" s="1"/>
  <c r="B89" i="8"/>
  <c r="D89" i="8" s="1"/>
  <c r="B88" i="8"/>
  <c r="D88" i="8" s="1"/>
  <c r="D87" i="8"/>
  <c r="B87" i="8"/>
  <c r="B83" i="8"/>
  <c r="D82" i="8"/>
  <c r="B82" i="8"/>
  <c r="D81" i="8"/>
  <c r="B81" i="8"/>
  <c r="D80" i="8"/>
  <c r="B80" i="8"/>
  <c r="D79" i="8"/>
  <c r="B79" i="8"/>
  <c r="D78" i="8"/>
  <c r="B78" i="8"/>
  <c r="D77" i="8"/>
  <c r="B77" i="8"/>
  <c r="D76" i="8"/>
  <c r="B76" i="8"/>
  <c r="B71" i="8"/>
  <c r="B70" i="8"/>
  <c r="D70" i="8" s="1"/>
  <c r="B69" i="8"/>
  <c r="D69" i="8" s="1"/>
  <c r="B68" i="8"/>
  <c r="D68" i="8" s="1"/>
  <c r="B67" i="8"/>
  <c r="D67" i="8" s="1"/>
  <c r="B66" i="8"/>
  <c r="D66" i="8" s="1"/>
  <c r="B65" i="8"/>
  <c r="D65" i="8" s="1"/>
  <c r="B64" i="8"/>
  <c r="D64" i="8" s="1"/>
  <c r="D63" i="8"/>
  <c r="B63" i="8"/>
  <c r="B58" i="8"/>
  <c r="D57" i="8"/>
  <c r="B57" i="8"/>
  <c r="D56" i="8"/>
  <c r="B56" i="8"/>
  <c r="D55" i="8"/>
  <c r="B55" i="8"/>
  <c r="D54" i="8"/>
  <c r="B54" i="8"/>
  <c r="D53" i="8"/>
  <c r="B53" i="8"/>
  <c r="D52" i="8"/>
  <c r="B52" i="8"/>
  <c r="D51" i="8"/>
  <c r="B51" i="8"/>
  <c r="D50" i="8"/>
  <c r="B50" i="8"/>
  <c r="D49" i="8"/>
  <c r="B49" i="8"/>
  <c r="B44" i="8"/>
  <c r="B43" i="8"/>
  <c r="D43" i="8" s="1"/>
  <c r="B42" i="8"/>
  <c r="D42" i="8" s="1"/>
  <c r="B41" i="8"/>
  <c r="D41" i="8" s="1"/>
  <c r="B40" i="8"/>
  <c r="D40" i="8" s="1"/>
  <c r="B39" i="8"/>
  <c r="D39" i="8" s="1"/>
  <c r="B38" i="8"/>
  <c r="D38" i="8" s="1"/>
  <c r="B37" i="8"/>
  <c r="D37" i="8" s="1"/>
  <c r="B36" i="8"/>
  <c r="D36" i="8" s="1"/>
  <c r="B35" i="8"/>
  <c r="D35" i="8" s="1"/>
  <c r="D34" i="8"/>
  <c r="B34" i="8"/>
  <c r="I20" i="8"/>
  <c r="C44" i="8" s="1"/>
  <c r="H20" i="8"/>
  <c r="C58" i="8" s="1"/>
  <c r="D58" i="8" s="1"/>
  <c r="G20" i="8"/>
  <c r="C71" i="8" s="1"/>
  <c r="F20" i="8"/>
  <c r="C83" i="8" s="1"/>
  <c r="D83" i="8" s="1"/>
  <c r="E20" i="8"/>
  <c r="C93" i="8" s="1"/>
  <c r="D20" i="8"/>
  <c r="C102" i="8" s="1"/>
  <c r="D102" i="8" s="1"/>
  <c r="C20" i="8"/>
  <c r="C110" i="8" s="1"/>
  <c r="B20" i="8"/>
  <c r="C117" i="8" s="1"/>
  <c r="D117" i="8" s="1"/>
  <c r="I18" i="8"/>
  <c r="I17" i="8"/>
  <c r="H17" i="8"/>
  <c r="I16" i="8"/>
  <c r="H16" i="8"/>
  <c r="G16" i="8"/>
  <c r="I15" i="8"/>
  <c r="H15" i="8"/>
  <c r="G15" i="8"/>
  <c r="F15" i="8"/>
  <c r="I14" i="8"/>
  <c r="H14" i="8"/>
  <c r="G14" i="8"/>
  <c r="F14" i="8"/>
  <c r="E14" i="8"/>
  <c r="I13" i="8"/>
  <c r="H13" i="8"/>
  <c r="G13" i="8"/>
  <c r="F13" i="8"/>
  <c r="E13" i="8"/>
  <c r="D13" i="8"/>
  <c r="I12" i="8"/>
  <c r="H12" i="8"/>
  <c r="G12" i="8"/>
  <c r="F12" i="8"/>
  <c r="E12" i="8"/>
  <c r="D12" i="8"/>
  <c r="C12" i="8"/>
  <c r="I11" i="8"/>
  <c r="H11" i="8"/>
  <c r="G11" i="8"/>
  <c r="F11" i="8"/>
  <c r="E11" i="8"/>
  <c r="D11" i="8"/>
  <c r="C11" i="8"/>
  <c r="B11" i="8"/>
  <c r="I10" i="8"/>
  <c r="H10" i="8"/>
  <c r="G10" i="8"/>
  <c r="F10" i="8"/>
  <c r="E10" i="8"/>
  <c r="D10" i="8"/>
  <c r="C10" i="8"/>
  <c r="B10" i="8"/>
  <c r="I9" i="8"/>
  <c r="H9" i="8"/>
  <c r="G9" i="8"/>
  <c r="F9" i="8"/>
  <c r="E9" i="8"/>
  <c r="D9" i="8"/>
  <c r="C9" i="8"/>
  <c r="B9" i="8"/>
  <c r="I8" i="8"/>
  <c r="H8" i="8"/>
  <c r="H21" i="8" s="1"/>
  <c r="H27" i="8" s="1"/>
  <c r="G8" i="8"/>
  <c r="F8" i="8"/>
  <c r="F21" i="8" s="1"/>
  <c r="F27" i="8" s="1"/>
  <c r="E8" i="8"/>
  <c r="D8" i="8"/>
  <c r="D21" i="8" s="1"/>
  <c r="D27" i="8" s="1"/>
  <c r="C8" i="8"/>
  <c r="B8" i="8"/>
  <c r="B21" i="8" s="1"/>
  <c r="B27" i="8" s="1"/>
  <c r="B116" i="7"/>
  <c r="B115" i="7"/>
  <c r="D115" i="7" s="1"/>
  <c r="B114" i="7"/>
  <c r="D114" i="7" s="1"/>
  <c r="B113" i="7"/>
  <c r="D113" i="7" s="1"/>
  <c r="B109" i="7"/>
  <c r="B108" i="7"/>
  <c r="D108" i="7" s="1"/>
  <c r="B107" i="7"/>
  <c r="D107" i="7" s="1"/>
  <c r="B106" i="7"/>
  <c r="D106" i="7" s="1"/>
  <c r="B105" i="7"/>
  <c r="D105" i="7" s="1"/>
  <c r="B101" i="7"/>
  <c r="D100" i="7"/>
  <c r="B100" i="7"/>
  <c r="D99" i="7"/>
  <c r="B99" i="7"/>
  <c r="D98" i="7"/>
  <c r="B98" i="7"/>
  <c r="D97" i="7"/>
  <c r="B97" i="7"/>
  <c r="D96" i="7"/>
  <c r="B96" i="7"/>
  <c r="B92" i="7"/>
  <c r="B91" i="7"/>
  <c r="D91" i="7" s="1"/>
  <c r="B90" i="7"/>
  <c r="D90" i="7" s="1"/>
  <c r="B89" i="7"/>
  <c r="D89" i="7" s="1"/>
  <c r="B88" i="7"/>
  <c r="D88" i="7" s="1"/>
  <c r="B87" i="7"/>
  <c r="D87" i="7" s="1"/>
  <c r="D86" i="7"/>
  <c r="B86" i="7"/>
  <c r="B82" i="7"/>
  <c r="B81" i="7"/>
  <c r="D81" i="7" s="1"/>
  <c r="B80" i="7"/>
  <c r="D80" i="7" s="1"/>
  <c r="B79" i="7"/>
  <c r="D79" i="7" s="1"/>
  <c r="B78" i="7"/>
  <c r="D78" i="7" s="1"/>
  <c r="B77" i="7"/>
  <c r="D77" i="7" s="1"/>
  <c r="B76" i="7"/>
  <c r="D76" i="7" s="1"/>
  <c r="B75" i="7"/>
  <c r="D75" i="7" s="1"/>
  <c r="B70" i="7"/>
  <c r="B69" i="7"/>
  <c r="D69" i="7" s="1"/>
  <c r="B68" i="7"/>
  <c r="D68" i="7" s="1"/>
  <c r="B67" i="7"/>
  <c r="D67" i="7" s="1"/>
  <c r="B66" i="7"/>
  <c r="D66" i="7" s="1"/>
  <c r="B65" i="7"/>
  <c r="D65" i="7" s="1"/>
  <c r="B64" i="7"/>
  <c r="D64" i="7" s="1"/>
  <c r="B63" i="7"/>
  <c r="D63" i="7" s="1"/>
  <c r="B62" i="7"/>
  <c r="D62" i="7" s="1"/>
  <c r="B57" i="7"/>
  <c r="B56" i="7"/>
  <c r="D56" i="7" s="1"/>
  <c r="B55" i="7"/>
  <c r="D55" i="7" s="1"/>
  <c r="B54" i="7"/>
  <c r="D54" i="7" s="1"/>
  <c r="B53" i="7"/>
  <c r="D53" i="7" s="1"/>
  <c r="B52" i="7"/>
  <c r="D52" i="7" s="1"/>
  <c r="B51" i="7"/>
  <c r="D51" i="7" s="1"/>
  <c r="B50" i="7"/>
  <c r="D50" i="7" s="1"/>
  <c r="B49" i="7"/>
  <c r="D49" i="7" s="1"/>
  <c r="B48" i="7"/>
  <c r="D48" i="7" s="1"/>
  <c r="B43" i="7"/>
  <c r="B42" i="7"/>
  <c r="D42" i="7" s="1"/>
  <c r="B41" i="7"/>
  <c r="D41" i="7" s="1"/>
  <c r="B40" i="7"/>
  <c r="D40" i="7" s="1"/>
  <c r="B39" i="7"/>
  <c r="D39" i="7" s="1"/>
  <c r="B38" i="7"/>
  <c r="D38" i="7" s="1"/>
  <c r="B37" i="7"/>
  <c r="D37" i="7" s="1"/>
  <c r="B36" i="7"/>
  <c r="D36" i="7" s="1"/>
  <c r="B35" i="7"/>
  <c r="D35" i="7" s="1"/>
  <c r="B34" i="7"/>
  <c r="D34" i="7" s="1"/>
  <c r="B33" i="7"/>
  <c r="D33" i="7" s="1"/>
  <c r="I20" i="7"/>
  <c r="C43" i="7" s="1"/>
  <c r="H20" i="7"/>
  <c r="C57" i="7" s="1"/>
  <c r="D57" i="7" s="1"/>
  <c r="G20" i="7"/>
  <c r="C70" i="7" s="1"/>
  <c r="D70" i="7" s="1"/>
  <c r="F20" i="7"/>
  <c r="C82" i="7" s="1"/>
  <c r="D82" i="7" s="1"/>
  <c r="E20" i="7"/>
  <c r="C92" i="7" s="1"/>
  <c r="D92" i="7" s="1"/>
  <c r="D20" i="7"/>
  <c r="C101" i="7" s="1"/>
  <c r="D101" i="7" s="1"/>
  <c r="C20" i="7"/>
  <c r="C109" i="7" s="1"/>
  <c r="D109" i="7" s="1"/>
  <c r="B20" i="7"/>
  <c r="C116" i="7" s="1"/>
  <c r="D116" i="7" s="1"/>
  <c r="I18" i="7"/>
  <c r="I17" i="7"/>
  <c r="H17" i="7"/>
  <c r="I16" i="7"/>
  <c r="H16" i="7"/>
  <c r="G16" i="7"/>
  <c r="I15" i="7"/>
  <c r="H15" i="7"/>
  <c r="G15" i="7"/>
  <c r="F15" i="7"/>
  <c r="I14" i="7"/>
  <c r="H14" i="7"/>
  <c r="G14" i="7"/>
  <c r="F14" i="7"/>
  <c r="E14" i="7"/>
  <c r="I13" i="7"/>
  <c r="H13" i="7"/>
  <c r="G13" i="7"/>
  <c r="F13" i="7"/>
  <c r="E13" i="7"/>
  <c r="D13" i="7"/>
  <c r="I12" i="7"/>
  <c r="H12" i="7"/>
  <c r="G12" i="7"/>
  <c r="F12" i="7"/>
  <c r="E12" i="7"/>
  <c r="D12" i="7"/>
  <c r="C12" i="7"/>
  <c r="I11" i="7"/>
  <c r="H11" i="7"/>
  <c r="G11" i="7"/>
  <c r="F11" i="7"/>
  <c r="E11" i="7"/>
  <c r="D11" i="7"/>
  <c r="C11" i="7"/>
  <c r="B11" i="7"/>
  <c r="I10" i="7"/>
  <c r="H10" i="7"/>
  <c r="G10" i="7"/>
  <c r="F10" i="7"/>
  <c r="E10" i="7"/>
  <c r="D10" i="7"/>
  <c r="C10" i="7"/>
  <c r="B10" i="7"/>
  <c r="I9" i="7"/>
  <c r="H9" i="7"/>
  <c r="G9" i="7"/>
  <c r="F9" i="7"/>
  <c r="E9" i="7"/>
  <c r="D9" i="7"/>
  <c r="C9" i="7"/>
  <c r="B9" i="7"/>
  <c r="I8" i="7"/>
  <c r="H8" i="7"/>
  <c r="G8" i="7"/>
  <c r="F8" i="7"/>
  <c r="E8" i="7"/>
  <c r="D8" i="7"/>
  <c r="C8" i="7"/>
  <c r="B8" i="7"/>
  <c r="B21" i="7" s="1"/>
  <c r="B27" i="7" s="1"/>
  <c r="E21" i="7" l="1"/>
  <c r="E27" i="7" s="1"/>
  <c r="I21" i="7"/>
  <c r="I27" i="7" s="1"/>
  <c r="D116" i="9"/>
  <c r="D82" i="9"/>
  <c r="D83" i="9" s="1"/>
  <c r="F29" i="9" s="1"/>
  <c r="C21" i="9"/>
  <c r="C27" i="9" s="1"/>
  <c r="E21" i="9"/>
  <c r="E27" i="9" s="1"/>
  <c r="I21" i="9"/>
  <c r="I27" i="9" s="1"/>
  <c r="E21" i="8"/>
  <c r="E27" i="8" s="1"/>
  <c r="I21" i="8"/>
  <c r="I27" i="8" s="1"/>
  <c r="F21" i="7"/>
  <c r="F27" i="7" s="1"/>
  <c r="C21" i="7"/>
  <c r="C27" i="7" s="1"/>
  <c r="G21" i="7"/>
  <c r="G27" i="7" s="1"/>
  <c r="D101" i="9"/>
  <c r="D102" i="9" s="1"/>
  <c r="D29" i="9" s="1"/>
  <c r="G21" i="9"/>
  <c r="G27" i="9" s="1"/>
  <c r="D117" i="9"/>
  <c r="B29" i="9" s="1"/>
  <c r="D57" i="9"/>
  <c r="D58" i="9" s="1"/>
  <c r="H29" i="9" s="1"/>
  <c r="C21" i="8"/>
  <c r="C27" i="8" s="1"/>
  <c r="G21" i="8"/>
  <c r="G27" i="8" s="1"/>
  <c r="D110" i="8"/>
  <c r="D93" i="8"/>
  <c r="D71" i="8"/>
  <c r="D44" i="8"/>
  <c r="C109" i="9"/>
  <c r="D109" i="9" s="1"/>
  <c r="D110" i="9" s="1"/>
  <c r="C29" i="9" s="1"/>
  <c r="C92" i="9"/>
  <c r="D92" i="9" s="1"/>
  <c r="D93" i="9" s="1"/>
  <c r="E29" i="9" s="1"/>
  <c r="C70" i="9"/>
  <c r="D70" i="9" s="1"/>
  <c r="D71" i="9" s="1"/>
  <c r="G29" i="9" s="1"/>
  <c r="C43" i="9"/>
  <c r="D43" i="9" s="1"/>
  <c r="D44" i="9" s="1"/>
  <c r="I29" i="9" s="1"/>
  <c r="E22" i="9"/>
  <c r="I22" i="9"/>
  <c r="D21" i="9"/>
  <c r="D27" i="9" s="1"/>
  <c r="F21" i="9"/>
  <c r="F27" i="9" s="1"/>
  <c r="H21" i="9"/>
  <c r="H27" i="9" s="1"/>
  <c r="C22" i="9"/>
  <c r="G22" i="9"/>
  <c r="B22" i="9"/>
  <c r="D22" i="9"/>
  <c r="F22" i="9"/>
  <c r="H22" i="9"/>
  <c r="D59" i="8"/>
  <c r="H29" i="8" s="1"/>
  <c r="D84" i="8"/>
  <c r="F29" i="8" s="1"/>
  <c r="F30" i="8" s="1"/>
  <c r="D103" i="8"/>
  <c r="D29" i="8" s="1"/>
  <c r="D118" i="8"/>
  <c r="B29" i="8" s="1"/>
  <c r="B30" i="8" s="1"/>
  <c r="D45" i="8"/>
  <c r="I29" i="8" s="1"/>
  <c r="I30" i="8" s="1"/>
  <c r="D72" i="8"/>
  <c r="G29" i="8" s="1"/>
  <c r="G30" i="8" s="1"/>
  <c r="D94" i="8"/>
  <c r="E29" i="8" s="1"/>
  <c r="D111" i="8"/>
  <c r="C29" i="8" s="1"/>
  <c r="C30" i="8" s="1"/>
  <c r="B22" i="8"/>
  <c r="D22" i="8"/>
  <c r="F22" i="8"/>
  <c r="H22" i="8"/>
  <c r="D30" i="8"/>
  <c r="H30" i="8"/>
  <c r="C22" i="8"/>
  <c r="E22" i="8"/>
  <c r="G22" i="8"/>
  <c r="I22" i="8"/>
  <c r="E30" i="8"/>
  <c r="D43" i="7"/>
  <c r="D58" i="7"/>
  <c r="H29" i="7" s="1"/>
  <c r="D21" i="7"/>
  <c r="D27" i="7" s="1"/>
  <c r="H21" i="7"/>
  <c r="H27" i="7" s="1"/>
  <c r="D71" i="7"/>
  <c r="G29" i="7" s="1"/>
  <c r="D83" i="7"/>
  <c r="F29" i="7" s="1"/>
  <c r="D102" i="7"/>
  <c r="D29" i="7" s="1"/>
  <c r="D117" i="7"/>
  <c r="B29" i="7" s="1"/>
  <c r="D44" i="7"/>
  <c r="I29" i="7" s="1"/>
  <c r="D93" i="7"/>
  <c r="E29" i="7" s="1"/>
  <c r="D110" i="7"/>
  <c r="C29" i="7" s="1"/>
  <c r="B22" i="7"/>
  <c r="D22" i="7"/>
  <c r="F22" i="7"/>
  <c r="H22" i="7"/>
  <c r="C22" i="7"/>
  <c r="E22" i="7"/>
  <c r="G22" i="7"/>
  <c r="I22" i="7"/>
  <c r="C28" i="9" l="1"/>
  <c r="C23" i="9"/>
  <c r="C24" i="9" s="1"/>
  <c r="E4" i="10" s="1"/>
  <c r="I28" i="9"/>
  <c r="I23" i="9"/>
  <c r="I24" i="9" s="1"/>
  <c r="K4" i="10" s="1"/>
  <c r="F28" i="9"/>
  <c r="F23" i="9"/>
  <c r="F24" i="9" s="1"/>
  <c r="H4" i="10" s="1"/>
  <c r="B28" i="9"/>
  <c r="B23" i="9"/>
  <c r="B24" i="9" s="1"/>
  <c r="D4" i="10" s="1"/>
  <c r="H28" i="9"/>
  <c r="H23" i="9"/>
  <c r="H24" i="9" s="1"/>
  <c r="J4" i="10" s="1"/>
  <c r="D28" i="9"/>
  <c r="D23" i="9"/>
  <c r="D24" i="9" s="1"/>
  <c r="F4" i="10" s="1"/>
  <c r="G28" i="9"/>
  <c r="G23" i="9"/>
  <c r="G24" i="9" s="1"/>
  <c r="I4" i="10" s="1"/>
  <c r="E28" i="9"/>
  <c r="E23" i="9"/>
  <c r="E24" i="9" s="1"/>
  <c r="G4" i="10" s="1"/>
  <c r="I28" i="8"/>
  <c r="I23" i="8"/>
  <c r="I24" i="8" s="1"/>
  <c r="E28" i="8"/>
  <c r="E23" i="8"/>
  <c r="E24" i="8" s="1"/>
  <c r="H28" i="8"/>
  <c r="H23" i="8"/>
  <c r="H24" i="8" s="1"/>
  <c r="D28" i="8"/>
  <c r="D23" i="8"/>
  <c r="D24" i="8" s="1"/>
  <c r="G28" i="8"/>
  <c r="G23" i="8"/>
  <c r="G24" i="8" s="1"/>
  <c r="C28" i="8"/>
  <c r="C23" i="8"/>
  <c r="C24" i="8" s="1"/>
  <c r="F28" i="8"/>
  <c r="F23" i="8"/>
  <c r="F24" i="8" s="1"/>
  <c r="B28" i="8"/>
  <c r="B23" i="8"/>
  <c r="B24" i="8" s="1"/>
  <c r="I28" i="7"/>
  <c r="I23" i="7"/>
  <c r="I24" i="7" s="1"/>
  <c r="K6" i="10" s="1"/>
  <c r="E28" i="7"/>
  <c r="E23" i="7"/>
  <c r="E24" i="7" s="1"/>
  <c r="G6" i="10" s="1"/>
  <c r="G28" i="7"/>
  <c r="G23" i="7"/>
  <c r="G24" i="7" s="1"/>
  <c r="I6" i="10" s="1"/>
  <c r="C28" i="7"/>
  <c r="C23" i="7"/>
  <c r="C24" i="7" s="1"/>
  <c r="E6" i="10" s="1"/>
  <c r="F28" i="7"/>
  <c r="F23" i="7"/>
  <c r="F24" i="7" s="1"/>
  <c r="H6" i="10" s="1"/>
  <c r="B28" i="7"/>
  <c r="B23" i="7"/>
  <c r="B24" i="7" s="1"/>
  <c r="D6" i="10" s="1"/>
  <c r="H28" i="7"/>
  <c r="H23" i="7"/>
  <c r="H24" i="7" s="1"/>
  <c r="J6" i="10" s="1"/>
  <c r="D28" i="7"/>
  <c r="D23" i="7"/>
  <c r="D24" i="7" s="1"/>
  <c r="F6" i="10" s="1"/>
  <c r="E26" i="9" l="1"/>
  <c r="E25" i="9"/>
  <c r="D26" i="9"/>
  <c r="D25" i="9"/>
  <c r="H26" i="9"/>
  <c r="H25" i="9"/>
  <c r="B26" i="9"/>
  <c r="B25" i="9"/>
  <c r="F26" i="9"/>
  <c r="F25" i="9"/>
  <c r="I26" i="9"/>
  <c r="I25" i="9"/>
  <c r="C26" i="9"/>
  <c r="C25" i="9"/>
  <c r="G26" i="9"/>
  <c r="G25" i="9"/>
  <c r="B26" i="8"/>
  <c r="B25" i="8"/>
  <c r="F26" i="8"/>
  <c r="F25" i="8"/>
  <c r="C26" i="8"/>
  <c r="C25" i="8"/>
  <c r="G26" i="8"/>
  <c r="G25" i="8"/>
  <c r="D26" i="8"/>
  <c r="D25" i="8"/>
  <c r="H26" i="8"/>
  <c r="H25" i="8"/>
  <c r="E26" i="8"/>
  <c r="E25" i="8"/>
  <c r="I26" i="8"/>
  <c r="I25" i="8"/>
  <c r="D26" i="7"/>
  <c r="D25" i="7"/>
  <c r="B26" i="7"/>
  <c r="B25" i="7"/>
  <c r="C26" i="7"/>
  <c r="C25" i="7"/>
  <c r="G26" i="7"/>
  <c r="G25" i="7"/>
  <c r="E26" i="7"/>
  <c r="E25" i="7"/>
  <c r="I26" i="7"/>
  <c r="I25" i="7"/>
  <c r="H26" i="7"/>
  <c r="H25" i="7"/>
  <c r="F26" i="7"/>
  <c r="F25" i="7"/>
</calcChain>
</file>

<file path=xl/comments1.xml><?xml version="1.0" encoding="utf-8"?>
<comments xmlns="http://schemas.openxmlformats.org/spreadsheetml/2006/main">
  <authors>
    <author>user</author>
  </authors>
  <commentList>
    <comment ref="J20" authorId="0">
      <text>
        <r>
          <rPr>
            <b/>
            <sz val="9"/>
            <color indexed="81"/>
            <rFont val="Tahoma"/>
            <family val="2"/>
          </rPr>
          <t xml:space="preserve">nessa linha de Produção ele usou uma função no R e copiou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J20" authorId="0">
      <text>
        <r>
          <rPr>
            <b/>
            <sz val="9"/>
            <color indexed="81"/>
            <rFont val="Tahoma"/>
            <family val="2"/>
          </rPr>
          <t xml:space="preserve">nessa linha de Produção ele usou uma função no R e copiou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J20" authorId="0">
      <text>
        <r>
          <rPr>
            <b/>
            <sz val="9"/>
            <color indexed="81"/>
            <rFont val="Tahoma"/>
            <family val="2"/>
          </rPr>
          <t xml:space="preserve">nessa linha de Produção ele usou uma função no R e copiou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<sst xmlns="http://schemas.openxmlformats.org/spreadsheetml/2006/main" count="193" uniqueCount="39">
  <si>
    <t>Terra (R$/há)</t>
  </si>
  <si>
    <t>Dist. Consu(Km)</t>
  </si>
  <si>
    <t>Implant. (R$/há)</t>
  </si>
  <si>
    <t>Transp/Km/m³(R$)</t>
  </si>
  <si>
    <t>Capina(R$/ha)</t>
  </si>
  <si>
    <t>Roçada(R$/há)</t>
  </si>
  <si>
    <t>Taxa anual</t>
  </si>
  <si>
    <t>Bat. Pré corte(R$/há)</t>
  </si>
  <si>
    <t>Prot.Conser.(R$/há)</t>
  </si>
  <si>
    <t>Colheita(R$/m³)</t>
  </si>
  <si>
    <t>Venda (R$/m³)</t>
  </si>
  <si>
    <t>Idade/Rotação</t>
  </si>
  <si>
    <t>Produção (m³/há)</t>
  </si>
  <si>
    <t>Receita</t>
  </si>
  <si>
    <t>VPR(R$/há)</t>
  </si>
  <si>
    <t>VPC(R$/há)</t>
  </si>
  <si>
    <t>VPL(R$/há)</t>
  </si>
  <si>
    <t>VET (R$/ha)</t>
  </si>
  <si>
    <t>VPLinf(R$/ha)</t>
  </si>
  <si>
    <t>CMPr (R$/m³)</t>
  </si>
  <si>
    <t>B/C</t>
  </si>
  <si>
    <t>RLPE/ B(C)PE (R$/ha.ano)</t>
  </si>
  <si>
    <t>TIR</t>
  </si>
  <si>
    <t>VPL(TIR)</t>
  </si>
  <si>
    <t>Custos</t>
  </si>
  <si>
    <t>Receitas</t>
  </si>
  <si>
    <t>RL</t>
  </si>
  <si>
    <t>TIR 7</t>
  </si>
  <si>
    <t>Fazenda A</t>
  </si>
  <si>
    <t>Fazenda B</t>
  </si>
  <si>
    <t>Fazenda C</t>
  </si>
  <si>
    <t>VPC</t>
  </si>
  <si>
    <t>VPR</t>
  </si>
  <si>
    <t>VPL</t>
  </si>
  <si>
    <t>VPLinf</t>
  </si>
  <si>
    <t>RLPE/ B(C)PE</t>
  </si>
  <si>
    <t>VET</t>
  </si>
  <si>
    <t>CMPr</t>
  </si>
  <si>
    <t>Produção (m³/ha)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</si>
</sst>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2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4" fontId="0" fillId="0" borderId="0" xfId="0" applyNumberFormat="1"/>
    <xf numFmtId="0" fontId="0" fillId="0" borderId="3" xfId="0" applyBorder="1"/>
    <xf numFmtId="2" fontId="0" fillId="0" borderId="3" xfId="0" applyNumberFormat="1" applyBorder="1"/>
    <xf numFmtId="2" fontId="0" fillId="0" borderId="3" xfId="1" applyNumberFormat="1" applyFont="1" applyBorder="1"/>
    <xf numFmtId="2" fontId="0" fillId="0" borderId="1" xfId="0" applyNumberFormat="1" applyBorder="1"/>
    <xf numFmtId="10" fontId="0" fillId="0" borderId="3" xfId="1" applyNumberFormat="1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'VPL inf'!$C$4</c:f>
              <c:strCache>
                <c:ptCount val="1"/>
                <c:pt idx="0">
                  <c:v>Fazenda A</c:v>
                </c:pt>
              </c:strCache>
            </c:strRef>
          </c:tx>
          <c:marker>
            <c:symbol val="none"/>
          </c:marker>
          <c:xVal>
            <c:numRef>
              <c:f>'VPL inf'!$D$3:$K$3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'VPL inf'!$D$4:$K$4</c:f>
              <c:numCache>
                <c:formatCode>0.00</c:formatCode>
                <c:ptCount val="8"/>
                <c:pt idx="0">
                  <c:v>-10982.180005820243</c:v>
                </c:pt>
                <c:pt idx="1">
                  <c:v>-6605.9121940130062</c:v>
                </c:pt>
                <c:pt idx="2">
                  <c:v>-4762.3906817731486</c:v>
                </c:pt>
                <c:pt idx="3">
                  <c:v>-4034.7845712342228</c:v>
                </c:pt>
                <c:pt idx="4">
                  <c:v>-3831.7241158709735</c:v>
                </c:pt>
                <c:pt idx="5">
                  <c:v>-3883.4592260349859</c:v>
                </c:pt>
                <c:pt idx="6">
                  <c:v>-4058.6325915767384</c:v>
                </c:pt>
                <c:pt idx="7">
                  <c:v>-4290.24347532504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'VPL inf'!$C$5</c:f>
              <c:strCache>
                <c:ptCount val="1"/>
                <c:pt idx="0">
                  <c:v>Fazenda B</c:v>
                </c:pt>
              </c:strCache>
            </c:strRef>
          </c:tx>
          <c:marker>
            <c:symbol val="none"/>
          </c:marker>
          <c:xVal>
            <c:numRef>
              <c:f>'VPL inf'!$D$3:$K$3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'VPL inf'!$D$5:$K$5</c:f>
              <c:numCache>
                <c:formatCode>0.00</c:formatCode>
                <c:ptCount val="8"/>
                <c:pt idx="0">
                  <c:v>-155.88882834914884</c:v>
                </c:pt>
                <c:pt idx="1">
                  <c:v>5190.0888761956994</c:v>
                </c:pt>
                <c:pt idx="2">
                  <c:v>6844.7757162669823</c:v>
                </c:pt>
                <c:pt idx="3">
                  <c:v>6912.0588524547684</c:v>
                </c:pt>
                <c:pt idx="4">
                  <c:v>6292.6237282206257</c:v>
                </c:pt>
                <c:pt idx="5">
                  <c:v>5393.0768179709557</c:v>
                </c:pt>
                <c:pt idx="6">
                  <c:v>4403.9920536963818</c:v>
                </c:pt>
                <c:pt idx="7">
                  <c:v>3416.01474454451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'VPL inf'!$C$6</c:f>
              <c:strCache>
                <c:ptCount val="1"/>
                <c:pt idx="0">
                  <c:v>Fazenda C</c:v>
                </c:pt>
              </c:strCache>
            </c:strRef>
          </c:tx>
          <c:marker>
            <c:symbol val="none"/>
          </c:marker>
          <c:xVal>
            <c:numRef>
              <c:f>'VPL inf'!$D$3:$K$3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'VPL inf'!$D$6:$K$6</c:f>
              <c:numCache>
                <c:formatCode>0.00</c:formatCode>
                <c:ptCount val="8"/>
                <c:pt idx="0">
                  <c:v>-2937.6288064473993</c:v>
                </c:pt>
                <c:pt idx="1">
                  <c:v>3191.0746259176776</c:v>
                </c:pt>
                <c:pt idx="2">
                  <c:v>5482.5577681507166</c:v>
                </c:pt>
                <c:pt idx="3">
                  <c:v>6006.360095567652</c:v>
                </c:pt>
                <c:pt idx="4">
                  <c:v>5704.943930639517</c:v>
                </c:pt>
                <c:pt idx="5">
                  <c:v>5026.2230208045985</c:v>
                </c:pt>
                <c:pt idx="6">
                  <c:v>4191.0217794812597</c:v>
                </c:pt>
                <c:pt idx="7">
                  <c:v>3310.7025526598363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56096"/>
        <c:axId val="188358016"/>
      </c:scatterChart>
      <c:valAx>
        <c:axId val="188356096"/>
        <c:scaling>
          <c:orientation val="minMax"/>
          <c:max val="11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Idade (anos)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8358016"/>
        <c:crosses val="autoZero"/>
        <c:crossBetween val="midCat"/>
      </c:valAx>
      <c:valAx>
        <c:axId val="188358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VPL Infinito (R$/ha)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88356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8</xdr:row>
      <xdr:rowOff>4762</xdr:rowOff>
    </xdr:from>
    <xdr:to>
      <xdr:col>10</xdr:col>
      <xdr:colOff>566737</xdr:colOff>
      <xdr:row>22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7"/>
  <sheetViews>
    <sheetView topLeftCell="A7" zoomScaleNormal="100" workbookViewId="0">
      <selection activeCell="A19" sqref="A19:A29"/>
    </sheetView>
  </sheetViews>
  <sheetFormatPr defaultRowHeight="15" x14ac:dyDescent="0.25"/>
  <cols>
    <col min="1" max="1" width="16.7109375" bestFit="1" customWidth="1"/>
    <col min="2" max="2" width="10.140625" customWidth="1"/>
    <col min="3" max="3" width="9.42578125" customWidth="1"/>
    <col min="4" max="4" width="9" customWidth="1"/>
    <col min="5" max="5" width="9.42578125" customWidth="1"/>
    <col min="6" max="7" width="9.28515625" customWidth="1"/>
    <col min="8" max="9" width="9.1406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9" x14ac:dyDescent="0.25">
      <c r="A2" s="8">
        <v>4140.67</v>
      </c>
      <c r="B2">
        <v>227.41</v>
      </c>
      <c r="C2">
        <v>3500</v>
      </c>
      <c r="D2">
        <v>0.22</v>
      </c>
      <c r="E2">
        <v>80</v>
      </c>
      <c r="F2">
        <v>70</v>
      </c>
    </row>
    <row r="4" spans="1:9" x14ac:dyDescent="0.25">
      <c r="A4" s="2" t="s">
        <v>6</v>
      </c>
      <c r="B4" s="2" t="s">
        <v>7</v>
      </c>
      <c r="C4" s="2" t="s">
        <v>8</v>
      </c>
      <c r="D4" s="2" t="s">
        <v>9</v>
      </c>
      <c r="E4" s="2" t="s">
        <v>10</v>
      </c>
    </row>
    <row r="5" spans="1:9" x14ac:dyDescent="0.25">
      <c r="A5" s="1">
        <v>0.08</v>
      </c>
      <c r="B5">
        <v>50</v>
      </c>
      <c r="C5">
        <v>30</v>
      </c>
      <c r="D5">
        <v>9</v>
      </c>
      <c r="E5">
        <v>71.33</v>
      </c>
    </row>
    <row r="7" spans="1:9" x14ac:dyDescent="0.25">
      <c r="A7" s="4" t="s">
        <v>11</v>
      </c>
      <c r="B7" s="4">
        <v>3</v>
      </c>
      <c r="C7" s="4">
        <v>4</v>
      </c>
      <c r="D7" s="4">
        <v>5</v>
      </c>
      <c r="E7" s="4">
        <v>6</v>
      </c>
      <c r="F7" s="4">
        <v>7</v>
      </c>
      <c r="G7" s="4">
        <v>8</v>
      </c>
      <c r="H7" s="4">
        <v>9</v>
      </c>
      <c r="I7" s="4">
        <v>10</v>
      </c>
    </row>
    <row r="8" spans="1:9" x14ac:dyDescent="0.25">
      <c r="A8">
        <v>0</v>
      </c>
      <c r="B8" s="5">
        <f>$C$2</f>
        <v>3500</v>
      </c>
      <c r="C8" s="5">
        <f t="shared" ref="C8:I8" si="0">$C$2</f>
        <v>3500</v>
      </c>
      <c r="D8" s="5">
        <f t="shared" si="0"/>
        <v>3500</v>
      </c>
      <c r="E8" s="5">
        <f t="shared" si="0"/>
        <v>3500</v>
      </c>
      <c r="F8" s="5">
        <f t="shared" si="0"/>
        <v>3500</v>
      </c>
      <c r="G8" s="5">
        <f t="shared" si="0"/>
        <v>3500</v>
      </c>
      <c r="H8" s="5">
        <f t="shared" si="0"/>
        <v>3500</v>
      </c>
      <c r="I8" s="5">
        <f t="shared" si="0"/>
        <v>3500</v>
      </c>
    </row>
    <row r="9" spans="1:9" x14ac:dyDescent="0.25">
      <c r="A9">
        <v>1</v>
      </c>
      <c r="B9" s="5">
        <f>$E$2+$C$5+$A$2*$A$5</f>
        <v>441.25360000000001</v>
      </c>
      <c r="C9" s="5">
        <f t="shared" ref="C9:I9" si="1">$E$2+$C$5+$A$2*$A$5</f>
        <v>441.25360000000001</v>
      </c>
      <c r="D9" s="5">
        <f t="shared" si="1"/>
        <v>441.25360000000001</v>
      </c>
      <c r="E9" s="5">
        <f t="shared" si="1"/>
        <v>441.25360000000001</v>
      </c>
      <c r="F9" s="5">
        <f t="shared" si="1"/>
        <v>441.25360000000001</v>
      </c>
      <c r="G9" s="5">
        <f t="shared" si="1"/>
        <v>441.25360000000001</v>
      </c>
      <c r="H9" s="5">
        <f t="shared" si="1"/>
        <v>441.25360000000001</v>
      </c>
      <c r="I9" s="5">
        <f t="shared" si="1"/>
        <v>441.25360000000001</v>
      </c>
    </row>
    <row r="10" spans="1:9" x14ac:dyDescent="0.25">
      <c r="A10">
        <v>2</v>
      </c>
      <c r="B10" s="5">
        <f>$F$2+$C$5+$A$2*$A$5</f>
        <v>431.25360000000001</v>
      </c>
      <c r="C10" s="5">
        <f t="shared" ref="C10:I10" si="2">$F$2+$C$5+$A$2*$A$5</f>
        <v>431.25360000000001</v>
      </c>
      <c r="D10" s="5">
        <f t="shared" si="2"/>
        <v>431.25360000000001</v>
      </c>
      <c r="E10" s="5">
        <f t="shared" si="2"/>
        <v>431.25360000000001</v>
      </c>
      <c r="F10" s="5">
        <f t="shared" si="2"/>
        <v>431.25360000000001</v>
      </c>
      <c r="G10" s="5">
        <f t="shared" si="2"/>
        <v>431.25360000000001</v>
      </c>
      <c r="H10" s="5">
        <f t="shared" si="2"/>
        <v>431.25360000000001</v>
      </c>
      <c r="I10" s="5">
        <f t="shared" si="2"/>
        <v>431.25360000000001</v>
      </c>
    </row>
    <row r="11" spans="1:9" x14ac:dyDescent="0.25">
      <c r="A11">
        <v>3</v>
      </c>
      <c r="B11" s="5">
        <f>$C$5+$A$2*$A$5+$D$5*$B$19+$D$2*$B$2*$B$19+$B$5</f>
        <v>14561.808516022053</v>
      </c>
      <c r="C11" s="5">
        <f t="shared" ref="C11:I17" si="3">$C$5+$A$2*$A$5</f>
        <v>361.25360000000001</v>
      </c>
      <c r="D11" s="5">
        <f t="shared" si="3"/>
        <v>361.25360000000001</v>
      </c>
      <c r="E11" s="5">
        <f t="shared" si="3"/>
        <v>361.25360000000001</v>
      </c>
      <c r="F11" s="5">
        <f t="shared" si="3"/>
        <v>361.25360000000001</v>
      </c>
      <c r="G11" s="5">
        <f t="shared" si="3"/>
        <v>361.25360000000001</v>
      </c>
      <c r="H11" s="5">
        <f t="shared" si="3"/>
        <v>361.25360000000001</v>
      </c>
      <c r="I11" s="5">
        <f t="shared" si="3"/>
        <v>361.25360000000001</v>
      </c>
    </row>
    <row r="12" spans="1:9" x14ac:dyDescent="0.25">
      <c r="A12">
        <v>4</v>
      </c>
      <c r="B12" s="5"/>
      <c r="C12" s="5">
        <f>$C$5+$A$2*$A$5+$D$5*$C$19+$D$2*$B$2*$C$19+$B$5</f>
        <v>20763.215824798186</v>
      </c>
      <c r="D12" s="5">
        <f t="shared" si="3"/>
        <v>361.25360000000001</v>
      </c>
      <c r="E12" s="5">
        <f t="shared" si="3"/>
        <v>361.25360000000001</v>
      </c>
      <c r="F12" s="5">
        <f t="shared" si="3"/>
        <v>361.25360000000001</v>
      </c>
      <c r="G12" s="5">
        <f t="shared" si="3"/>
        <v>361.25360000000001</v>
      </c>
      <c r="H12" s="5">
        <f t="shared" si="3"/>
        <v>361.25360000000001</v>
      </c>
      <c r="I12" s="5">
        <f t="shared" si="3"/>
        <v>361.25360000000001</v>
      </c>
    </row>
    <row r="13" spans="1:9" x14ac:dyDescent="0.25">
      <c r="A13">
        <v>5</v>
      </c>
      <c r="B13" s="5"/>
      <c r="C13" s="5"/>
      <c r="D13" s="5">
        <f>$C$5+$A$2*$A$5+$D$5*$D$19+$D$2*$B$2*$D$19+$B$5</f>
        <v>25722.059765288286</v>
      </c>
      <c r="E13" s="5">
        <f t="shared" si="3"/>
        <v>361.25360000000001</v>
      </c>
      <c r="F13" s="5">
        <f t="shared" si="3"/>
        <v>361.25360000000001</v>
      </c>
      <c r="G13" s="5">
        <f t="shared" si="3"/>
        <v>361.25360000000001</v>
      </c>
      <c r="H13" s="5">
        <f t="shared" si="3"/>
        <v>361.25360000000001</v>
      </c>
      <c r="I13" s="5">
        <f t="shared" si="3"/>
        <v>361.25360000000001</v>
      </c>
    </row>
    <row r="14" spans="1:9" x14ac:dyDescent="0.25">
      <c r="A14">
        <v>6</v>
      </c>
      <c r="B14" s="5"/>
      <c r="C14" s="5"/>
      <c r="D14" s="5"/>
      <c r="E14" s="5">
        <f>$C$5+$A$2*$A$5+$D$5*$E$19+$D$2*$B$2*$E$19+$B$5</f>
        <v>29682.357726851638</v>
      </c>
      <c r="F14" s="5">
        <f t="shared" si="3"/>
        <v>361.25360000000001</v>
      </c>
      <c r="G14" s="5">
        <f t="shared" si="3"/>
        <v>361.25360000000001</v>
      </c>
      <c r="H14" s="5">
        <f t="shared" si="3"/>
        <v>361.25360000000001</v>
      </c>
      <c r="I14" s="5">
        <f t="shared" si="3"/>
        <v>361.25360000000001</v>
      </c>
    </row>
    <row r="15" spans="1:9" x14ac:dyDescent="0.25">
      <c r="A15">
        <v>7</v>
      </c>
      <c r="B15" s="5"/>
      <c r="C15" s="5"/>
      <c r="D15" s="5"/>
      <c r="E15" s="5"/>
      <c r="F15" s="5">
        <f>$C$5+$A$2*$A$5+$D$5*$F$19+$D$2*$B$2*$F$19+$B$5</f>
        <v>32885.134619439268</v>
      </c>
      <c r="G15" s="5">
        <f t="shared" si="3"/>
        <v>361.25360000000001</v>
      </c>
      <c r="H15" s="5">
        <f t="shared" si="3"/>
        <v>361.25360000000001</v>
      </c>
      <c r="I15" s="5">
        <f t="shared" si="3"/>
        <v>361.25360000000001</v>
      </c>
    </row>
    <row r="16" spans="1:9" x14ac:dyDescent="0.25">
      <c r="A16">
        <v>8</v>
      </c>
      <c r="B16" s="5"/>
      <c r="C16" s="5"/>
      <c r="D16" s="5"/>
      <c r="E16" s="5"/>
      <c r="F16" s="5"/>
      <c r="G16" s="5">
        <f>$C$5+$A$2*$A$5+$D$5*$G$19+$D$2*$B$2*$G$19+$B$5</f>
        <v>35515.165263161871</v>
      </c>
      <c r="H16" s="5">
        <f t="shared" si="3"/>
        <v>361.25360000000001</v>
      </c>
      <c r="I16" s="5">
        <f t="shared" si="3"/>
        <v>361.25360000000001</v>
      </c>
    </row>
    <row r="17" spans="1:10" x14ac:dyDescent="0.25">
      <c r="A17">
        <v>9</v>
      </c>
      <c r="B17" s="5"/>
      <c r="C17" s="5"/>
      <c r="D17" s="5"/>
      <c r="E17" s="5"/>
      <c r="F17" s="5"/>
      <c r="G17" s="5"/>
      <c r="H17" s="5">
        <f>$C$5+$A$2*$A$5+$D$5*$H$19+$D$2*$B$2*$H$19+$B$5</f>
        <v>37707.14421874236</v>
      </c>
      <c r="I17" s="5">
        <f t="shared" si="3"/>
        <v>361.25360000000001</v>
      </c>
    </row>
    <row r="18" spans="1:10" x14ac:dyDescent="0.25">
      <c r="A18" s="3">
        <v>10</v>
      </c>
      <c r="B18" s="12"/>
      <c r="C18" s="12"/>
      <c r="D18" s="12"/>
      <c r="E18" s="12"/>
      <c r="F18" s="12"/>
      <c r="G18" s="12"/>
      <c r="H18" s="12"/>
      <c r="I18" s="12">
        <f>$C$5+$A$2*$A$5+$D$5*$I$19+$D$2*$B$2*$I$19+$B$5</f>
        <v>39558.873060296741</v>
      </c>
    </row>
    <row r="19" spans="1:10" x14ac:dyDescent="0.25">
      <c r="A19" s="9" t="s">
        <v>38</v>
      </c>
      <c r="B19" s="10">
        <v>239.717211122816</v>
      </c>
      <c r="C19" s="10">
        <v>344.77203575116101</v>
      </c>
      <c r="D19" s="10">
        <v>428.77723885889401</v>
      </c>
      <c r="E19" s="10">
        <v>495.86659247049198</v>
      </c>
      <c r="F19" s="10">
        <v>550.12317456893697</v>
      </c>
      <c r="G19" s="10">
        <v>594.67715954141897</v>
      </c>
      <c r="H19" s="10">
        <v>631.81033807682104</v>
      </c>
      <c r="I19" s="10">
        <v>663.17951591383303</v>
      </c>
    </row>
    <row r="20" spans="1:10" x14ac:dyDescent="0.25">
      <c r="A20" s="9" t="s">
        <v>13</v>
      </c>
      <c r="B20" s="10">
        <f>B19*$E$5</f>
        <v>17099.028669390464</v>
      </c>
      <c r="C20" s="10">
        <f t="shared" ref="C20:I20" si="4">C19*$E$5</f>
        <v>24592.589310130315</v>
      </c>
      <c r="D20" s="10">
        <f t="shared" si="4"/>
        <v>30584.680447804909</v>
      </c>
      <c r="E20" s="10">
        <f t="shared" si="4"/>
        <v>35370.164040920194</v>
      </c>
      <c r="F20" s="10">
        <f t="shared" si="4"/>
        <v>39240.28604200227</v>
      </c>
      <c r="G20" s="10">
        <f t="shared" si="4"/>
        <v>42418.321790089416</v>
      </c>
      <c r="H20" s="10">
        <f t="shared" si="4"/>
        <v>45067.031415019643</v>
      </c>
      <c r="I20" s="10">
        <f t="shared" si="4"/>
        <v>47304.594870133711</v>
      </c>
    </row>
    <row r="21" spans="1:10" x14ac:dyDescent="0.25">
      <c r="A21" s="9" t="s">
        <v>31</v>
      </c>
      <c r="B21" s="10">
        <f>NPV($A$5,B$9:B$18)+B$8</f>
        <v>15837.931688403422</v>
      </c>
      <c r="C21" s="10">
        <f t="shared" ref="C21:I21" si="5">NPV($A$5,C9:C18)+C8</f>
        <v>19826.656826970047</v>
      </c>
      <c r="D21" s="10">
        <f t="shared" si="5"/>
        <v>22336.607205471006</v>
      </c>
      <c r="E21" s="10">
        <f t="shared" si="5"/>
        <v>23781.388959886724</v>
      </c>
      <c r="F21" s="10">
        <f t="shared" si="5"/>
        <v>24492.279909813067</v>
      </c>
      <c r="G21" s="10">
        <f t="shared" si="5"/>
        <v>24702.646437953619</v>
      </c>
      <c r="H21" s="10">
        <f t="shared" si="5"/>
        <v>24573.041746718991</v>
      </c>
      <c r="I21" s="10">
        <f t="shared" si="5"/>
        <v>24214.210935586772</v>
      </c>
    </row>
    <row r="22" spans="1:10" x14ac:dyDescent="0.25">
      <c r="A22" s="9" t="s">
        <v>32</v>
      </c>
      <c r="B22" s="10">
        <f>B$20/((1+$A$5)^B$7)</f>
        <v>13573.760247890361</v>
      </c>
      <c r="C22" s="10">
        <f t="shared" ref="C22:I22" si="6">C20/((1+$A$5)^C7)</f>
        <v>18076.287300508717</v>
      </c>
      <c r="D22" s="10">
        <f t="shared" si="6"/>
        <v>20815.419599422781</v>
      </c>
      <c r="E22" s="10">
        <f t="shared" si="6"/>
        <v>22289.203076460879</v>
      </c>
      <c r="F22" s="10">
        <f t="shared" si="6"/>
        <v>22896.330012847098</v>
      </c>
      <c r="G22" s="10">
        <f t="shared" si="6"/>
        <v>22917.299395977461</v>
      </c>
      <c r="H22" s="10">
        <f t="shared" si="6"/>
        <v>22544.735917044592</v>
      </c>
      <c r="I22" s="10">
        <f t="shared" si="6"/>
        <v>21911.180300330096</v>
      </c>
    </row>
    <row r="23" spans="1:10" x14ac:dyDescent="0.25">
      <c r="A23" s="9" t="s">
        <v>33</v>
      </c>
      <c r="B23" s="10">
        <f>B22-B21</f>
        <v>-2264.1714405130606</v>
      </c>
      <c r="C23" s="10">
        <f t="shared" ref="C23:I23" si="7">C22-C21</f>
        <v>-1750.3695264613307</v>
      </c>
      <c r="D23" s="10">
        <f t="shared" si="7"/>
        <v>-1521.1876060482246</v>
      </c>
      <c r="E23" s="10">
        <f t="shared" si="7"/>
        <v>-1492.1858834258455</v>
      </c>
      <c r="F23" s="10">
        <f t="shared" si="7"/>
        <v>-1595.9498969659689</v>
      </c>
      <c r="G23" s="10">
        <f t="shared" si="7"/>
        <v>-1785.3470419761579</v>
      </c>
      <c r="H23" s="10">
        <f t="shared" si="7"/>
        <v>-2028.3058296743984</v>
      </c>
      <c r="I23" s="10">
        <f t="shared" si="7"/>
        <v>-2303.0306352566768</v>
      </c>
    </row>
    <row r="24" spans="1:10" x14ac:dyDescent="0.25">
      <c r="A24" s="9" t="s">
        <v>34</v>
      </c>
      <c r="B24" s="10">
        <f t="shared" ref="B24:I24" si="8">(B23*(1+$A$5)^B7)/(((1+$A$5)^B7)-1)</f>
        <v>-10982.180005820243</v>
      </c>
      <c r="C24" s="10">
        <f t="shared" si="8"/>
        <v>-6605.9121940130062</v>
      </c>
      <c r="D24" s="10">
        <f t="shared" si="8"/>
        <v>-4762.3906817731486</v>
      </c>
      <c r="E24" s="10">
        <f t="shared" si="8"/>
        <v>-4034.7845712342228</v>
      </c>
      <c r="F24" s="10">
        <f t="shared" si="8"/>
        <v>-3831.7241158709735</v>
      </c>
      <c r="G24" s="10">
        <f t="shared" si="8"/>
        <v>-3883.4592260349859</v>
      </c>
      <c r="H24" s="10">
        <f t="shared" si="8"/>
        <v>-4058.6325915767384</v>
      </c>
      <c r="I24" s="10">
        <f t="shared" si="8"/>
        <v>-4290.24347532504</v>
      </c>
    </row>
    <row r="25" spans="1:10" x14ac:dyDescent="0.25">
      <c r="A25" s="9" t="s">
        <v>35</v>
      </c>
      <c r="B25" s="10">
        <f>B24*$A$5</f>
        <v>-878.57440046561942</v>
      </c>
      <c r="C25" s="10">
        <f t="shared" ref="C25:I25" si="9">C24*$A$5</f>
        <v>-528.47297552104055</v>
      </c>
      <c r="D25" s="10">
        <f t="shared" si="9"/>
        <v>-380.9912545418519</v>
      </c>
      <c r="E25" s="10">
        <f t="shared" si="9"/>
        <v>-322.78276569873782</v>
      </c>
      <c r="F25" s="10">
        <f t="shared" si="9"/>
        <v>-306.53792926967787</v>
      </c>
      <c r="G25" s="10">
        <f t="shared" si="9"/>
        <v>-310.67673808279886</v>
      </c>
      <c r="H25" s="10">
        <f t="shared" si="9"/>
        <v>-324.69060732613906</v>
      </c>
      <c r="I25" s="10">
        <f t="shared" si="9"/>
        <v>-343.21947802600323</v>
      </c>
    </row>
    <row r="26" spans="1:10" x14ac:dyDescent="0.25">
      <c r="A26" s="9" t="s">
        <v>36</v>
      </c>
      <c r="B26" s="10">
        <f>B24+$A$2</f>
        <v>-6841.5100058202424</v>
      </c>
      <c r="C26" s="10">
        <f t="shared" ref="C26:I26" si="10">C24+$A$2</f>
        <v>-2465.2421940130062</v>
      </c>
      <c r="D26" s="10">
        <f t="shared" si="10"/>
        <v>-621.7206817731485</v>
      </c>
      <c r="E26" s="10">
        <f t="shared" si="10"/>
        <v>105.88542876577731</v>
      </c>
      <c r="F26" s="10">
        <f t="shared" si="10"/>
        <v>308.94588412902658</v>
      </c>
      <c r="G26" s="10">
        <f t="shared" si="10"/>
        <v>257.21077396501414</v>
      </c>
      <c r="H26" s="10">
        <f t="shared" si="10"/>
        <v>82.037408423261695</v>
      </c>
      <c r="I26" s="10">
        <f t="shared" si="10"/>
        <v>-149.57347532503991</v>
      </c>
    </row>
    <row r="27" spans="1:10" x14ac:dyDescent="0.25">
      <c r="A27" s="9" t="s">
        <v>37</v>
      </c>
      <c r="B27" s="10">
        <f t="shared" ref="B27:I27" si="11">(B21*(1+$A$5)^B7)/B19</f>
        <v>83.228202554218342</v>
      </c>
      <c r="C27" s="10">
        <f t="shared" si="11"/>
        <v>78.237052109034195</v>
      </c>
      <c r="D27" s="10">
        <f t="shared" si="11"/>
        <v>76.542785234578162</v>
      </c>
      <c r="E27" s="10">
        <f t="shared" si="11"/>
        <v>76.105299444293351</v>
      </c>
      <c r="F27" s="10">
        <f t="shared" si="11"/>
        <v>76.301936816367842</v>
      </c>
      <c r="G27" s="10">
        <f t="shared" si="11"/>
        <v>76.886885316361159</v>
      </c>
      <c r="H27" s="10">
        <f t="shared" si="11"/>
        <v>77.747420694703834</v>
      </c>
      <c r="I27" s="10">
        <f t="shared" si="11"/>
        <v>78.827322050258701</v>
      </c>
    </row>
    <row r="28" spans="1:10" x14ac:dyDescent="0.25">
      <c r="A28" s="9" t="s">
        <v>20</v>
      </c>
      <c r="B28" s="10">
        <f>B22/B21</f>
        <v>0.85704121693043456</v>
      </c>
      <c r="C28" s="10">
        <f t="shared" ref="C28:I28" si="12">C22/C21</f>
        <v>0.91171635532217832</v>
      </c>
      <c r="D28" s="10">
        <f t="shared" si="12"/>
        <v>0.93189710540839732</v>
      </c>
      <c r="E28" s="10">
        <f t="shared" si="12"/>
        <v>0.9372540482836057</v>
      </c>
      <c r="F28" s="10">
        <f t="shared" si="12"/>
        <v>0.93483865516633524</v>
      </c>
      <c r="G28" s="10">
        <f t="shared" si="12"/>
        <v>0.92772648685797821</v>
      </c>
      <c r="H28" s="10">
        <f t="shared" si="12"/>
        <v>0.91745808880395452</v>
      </c>
      <c r="I28" s="10">
        <f t="shared" si="12"/>
        <v>0.90488929656295369</v>
      </c>
    </row>
    <row r="29" spans="1:10" x14ac:dyDescent="0.25">
      <c r="A29" s="9" t="s">
        <v>22</v>
      </c>
      <c r="B29" s="11">
        <f>D117</f>
        <v>-0.18525176877857952</v>
      </c>
      <c r="C29" s="11">
        <f>D110</f>
        <v>-5.9312068947765195E-2</v>
      </c>
      <c r="D29" s="11">
        <f>D102</f>
        <v>-1.0953454769183857E-2</v>
      </c>
      <c r="E29" s="11">
        <f>D93</f>
        <v>8.384450211980754E-3</v>
      </c>
      <c r="F29" s="11">
        <f>D83</f>
        <v>1.5660918010830027E-2</v>
      </c>
      <c r="G29" s="11">
        <f>D71</f>
        <v>1.7544524677749473E-2</v>
      </c>
      <c r="H29" s="11">
        <f>D58</f>
        <v>1.692332872543445E-2</v>
      </c>
      <c r="I29" s="11">
        <f>D44</f>
        <v>1.5141473504670433E-2</v>
      </c>
    </row>
    <row r="30" spans="1:10" x14ac:dyDescent="0.25">
      <c r="B30" s="5"/>
      <c r="C30" s="5"/>
      <c r="D30" s="5"/>
      <c r="E30" s="5"/>
      <c r="F30" s="5"/>
      <c r="G30" s="5"/>
      <c r="H30" s="5"/>
      <c r="I30" s="5"/>
    </row>
    <row r="31" spans="1:10" x14ac:dyDescent="0.25">
      <c r="B31" s="5"/>
      <c r="C31" s="5"/>
      <c r="D31" s="5"/>
      <c r="E31" s="5"/>
      <c r="F31" s="5"/>
      <c r="G31" s="5"/>
      <c r="H31" s="5"/>
      <c r="I31" s="5"/>
    </row>
    <row r="32" spans="1:10" x14ac:dyDescent="0.25">
      <c r="A32" s="4" t="s">
        <v>11</v>
      </c>
      <c r="B32" t="s">
        <v>24</v>
      </c>
      <c r="C32" t="s">
        <v>25</v>
      </c>
      <c r="D32" t="s">
        <v>26</v>
      </c>
      <c r="E32" s="5"/>
      <c r="F32" s="5"/>
      <c r="G32" s="5"/>
      <c r="H32" s="5"/>
      <c r="I32" s="5"/>
    </row>
    <row r="33" spans="1:9" x14ac:dyDescent="0.25">
      <c r="A33">
        <v>0</v>
      </c>
      <c r="B33">
        <f t="shared" ref="B33" si="13">$C$2</f>
        <v>3500</v>
      </c>
      <c r="C33">
        <v>0</v>
      </c>
      <c r="D33">
        <f>C33-B33</f>
        <v>-3500</v>
      </c>
      <c r="E33" s="5"/>
      <c r="F33" s="5"/>
      <c r="G33" s="5"/>
      <c r="H33" s="5"/>
      <c r="I33" s="5"/>
    </row>
    <row r="34" spans="1:9" x14ac:dyDescent="0.25">
      <c r="A34">
        <v>1</v>
      </c>
      <c r="B34">
        <f t="shared" ref="B34" si="14">$E$2+$C$5+$A$2*$A$5</f>
        <v>441.25360000000001</v>
      </c>
      <c r="C34">
        <v>0</v>
      </c>
      <c r="D34">
        <f t="shared" ref="D34:D43" si="15">C34-B34</f>
        <v>-441.25360000000001</v>
      </c>
      <c r="E34" s="5"/>
      <c r="F34" s="5"/>
      <c r="G34" s="5"/>
      <c r="H34" s="5"/>
      <c r="I34" s="5"/>
    </row>
    <row r="35" spans="1:9" x14ac:dyDescent="0.25">
      <c r="A35">
        <v>2</v>
      </c>
      <c r="B35">
        <f t="shared" ref="B35" si="16">$F$2+$C$5+$A$2*$A$5</f>
        <v>431.25360000000001</v>
      </c>
      <c r="C35">
        <v>0</v>
      </c>
      <c r="D35">
        <f t="shared" si="15"/>
        <v>-431.25360000000001</v>
      </c>
    </row>
    <row r="36" spans="1:9" x14ac:dyDescent="0.25">
      <c r="A36">
        <v>3</v>
      </c>
      <c r="B36">
        <f t="shared" ref="B36:B42" si="17">$C$5+$A$2*$A$5</f>
        <v>361.25360000000001</v>
      </c>
      <c r="C36">
        <v>0</v>
      </c>
      <c r="D36">
        <f t="shared" si="15"/>
        <v>-361.25360000000001</v>
      </c>
    </row>
    <row r="37" spans="1:9" x14ac:dyDescent="0.25">
      <c r="A37">
        <v>4</v>
      </c>
      <c r="B37">
        <f t="shared" si="17"/>
        <v>361.25360000000001</v>
      </c>
      <c r="C37">
        <v>0</v>
      </c>
      <c r="D37">
        <f t="shared" si="15"/>
        <v>-361.25360000000001</v>
      </c>
    </row>
    <row r="38" spans="1:9" x14ac:dyDescent="0.25">
      <c r="A38">
        <v>5</v>
      </c>
      <c r="B38">
        <f t="shared" si="17"/>
        <v>361.25360000000001</v>
      </c>
      <c r="C38">
        <v>0</v>
      </c>
      <c r="D38">
        <f t="shared" si="15"/>
        <v>-361.25360000000001</v>
      </c>
    </row>
    <row r="39" spans="1:9" x14ac:dyDescent="0.25">
      <c r="A39">
        <v>6</v>
      </c>
      <c r="B39">
        <f t="shared" si="17"/>
        <v>361.25360000000001</v>
      </c>
      <c r="C39">
        <v>0</v>
      </c>
      <c r="D39">
        <f t="shared" si="15"/>
        <v>-361.25360000000001</v>
      </c>
    </row>
    <row r="40" spans="1:9" x14ac:dyDescent="0.25">
      <c r="A40">
        <v>7</v>
      </c>
      <c r="B40">
        <f t="shared" si="17"/>
        <v>361.25360000000001</v>
      </c>
      <c r="C40">
        <v>0</v>
      </c>
      <c r="D40">
        <f t="shared" si="15"/>
        <v>-361.25360000000001</v>
      </c>
    </row>
    <row r="41" spans="1:9" x14ac:dyDescent="0.25">
      <c r="A41">
        <v>8</v>
      </c>
      <c r="B41">
        <f t="shared" si="17"/>
        <v>361.25360000000001</v>
      </c>
      <c r="C41">
        <v>0</v>
      </c>
      <c r="D41">
        <f t="shared" si="15"/>
        <v>-361.25360000000001</v>
      </c>
    </row>
    <row r="42" spans="1:9" x14ac:dyDescent="0.25">
      <c r="A42">
        <v>9</v>
      </c>
      <c r="B42">
        <f t="shared" si="17"/>
        <v>361.25360000000001</v>
      </c>
      <c r="C42">
        <v>0</v>
      </c>
      <c r="D42">
        <f t="shared" si="15"/>
        <v>-361.25360000000001</v>
      </c>
    </row>
    <row r="43" spans="1:9" x14ac:dyDescent="0.25">
      <c r="A43">
        <v>10</v>
      </c>
      <c r="B43">
        <f>$C$5+$A$2*$A$5+$D$5*$I$19+$D$2*$B$2*$I$19+$B$5</f>
        <v>39558.873060296741</v>
      </c>
      <c r="C43" s="5">
        <f>I20</f>
        <v>47304.594870133711</v>
      </c>
      <c r="D43">
        <f t="shared" si="15"/>
        <v>7745.7218098369704</v>
      </c>
    </row>
    <row r="44" spans="1:9" x14ac:dyDescent="0.25">
      <c r="C44" t="s">
        <v>27</v>
      </c>
      <c r="D44" s="7">
        <f>IRR(D33:D43,0.1)</f>
        <v>1.5141473504670433E-2</v>
      </c>
    </row>
    <row r="45" spans="1:9" x14ac:dyDescent="0.25">
      <c r="B45" s="5"/>
      <c r="C45" s="5"/>
      <c r="D45" s="5"/>
    </row>
    <row r="46" spans="1:9" x14ac:dyDescent="0.25">
      <c r="B46" s="5"/>
      <c r="C46" s="5"/>
      <c r="D46" s="5"/>
    </row>
    <row r="47" spans="1:9" x14ac:dyDescent="0.25">
      <c r="A47" s="4" t="s">
        <v>11</v>
      </c>
      <c r="B47" t="s">
        <v>24</v>
      </c>
      <c r="C47" t="s">
        <v>25</v>
      </c>
      <c r="D47" t="s">
        <v>26</v>
      </c>
    </row>
    <row r="48" spans="1:9" x14ac:dyDescent="0.25">
      <c r="A48">
        <v>0</v>
      </c>
      <c r="B48">
        <f t="shared" ref="B48" si="18">$C$2</f>
        <v>3500</v>
      </c>
      <c r="C48">
        <v>0</v>
      </c>
      <c r="D48">
        <f>C48-B48</f>
        <v>-3500</v>
      </c>
    </row>
    <row r="49" spans="1:4" x14ac:dyDescent="0.25">
      <c r="A49">
        <v>1</v>
      </c>
      <c r="B49">
        <f t="shared" ref="B49" si="19">$E$2+$C$5+$A$2*$A$5</f>
        <v>441.25360000000001</v>
      </c>
      <c r="C49">
        <v>0</v>
      </c>
      <c r="D49">
        <f t="shared" ref="D49:D57" si="20">C49-B49</f>
        <v>-441.25360000000001</v>
      </c>
    </row>
    <row r="50" spans="1:4" x14ac:dyDescent="0.25">
      <c r="A50">
        <v>2</v>
      </c>
      <c r="B50">
        <f t="shared" ref="B50" si="21">$F$2+$C$5+$A$2*$A$5</f>
        <v>431.25360000000001</v>
      </c>
      <c r="C50">
        <v>0</v>
      </c>
      <c r="D50">
        <f t="shared" si="20"/>
        <v>-431.25360000000001</v>
      </c>
    </row>
    <row r="51" spans="1:4" x14ac:dyDescent="0.25">
      <c r="A51">
        <v>3</v>
      </c>
      <c r="B51">
        <f t="shared" ref="B51:B56" si="22">$C$5+$A$2*$A$5</f>
        <v>361.25360000000001</v>
      </c>
      <c r="C51">
        <v>0</v>
      </c>
      <c r="D51">
        <f t="shared" si="20"/>
        <v>-361.25360000000001</v>
      </c>
    </row>
    <row r="52" spans="1:4" x14ac:dyDescent="0.25">
      <c r="A52">
        <v>4</v>
      </c>
      <c r="B52">
        <f t="shared" si="22"/>
        <v>361.25360000000001</v>
      </c>
      <c r="C52">
        <v>0</v>
      </c>
      <c r="D52">
        <f t="shared" si="20"/>
        <v>-361.25360000000001</v>
      </c>
    </row>
    <row r="53" spans="1:4" x14ac:dyDescent="0.25">
      <c r="A53">
        <v>5</v>
      </c>
      <c r="B53">
        <f t="shared" si="22"/>
        <v>361.25360000000001</v>
      </c>
      <c r="C53">
        <v>0</v>
      </c>
      <c r="D53">
        <f t="shared" si="20"/>
        <v>-361.25360000000001</v>
      </c>
    </row>
    <row r="54" spans="1:4" x14ac:dyDescent="0.25">
      <c r="A54">
        <v>6</v>
      </c>
      <c r="B54">
        <f t="shared" si="22"/>
        <v>361.25360000000001</v>
      </c>
      <c r="C54">
        <v>0</v>
      </c>
      <c r="D54">
        <f t="shared" si="20"/>
        <v>-361.25360000000001</v>
      </c>
    </row>
    <row r="55" spans="1:4" x14ac:dyDescent="0.25">
      <c r="A55">
        <v>7</v>
      </c>
      <c r="B55">
        <f t="shared" si="22"/>
        <v>361.25360000000001</v>
      </c>
      <c r="C55">
        <v>0</v>
      </c>
      <c r="D55">
        <f t="shared" si="20"/>
        <v>-361.25360000000001</v>
      </c>
    </row>
    <row r="56" spans="1:4" x14ac:dyDescent="0.25">
      <c r="A56">
        <v>8</v>
      </c>
      <c r="B56">
        <f t="shared" si="22"/>
        <v>361.25360000000001</v>
      </c>
      <c r="C56">
        <v>0</v>
      </c>
      <c r="D56">
        <f t="shared" si="20"/>
        <v>-361.25360000000001</v>
      </c>
    </row>
    <row r="57" spans="1:4" x14ac:dyDescent="0.25">
      <c r="A57">
        <v>9</v>
      </c>
      <c r="B57">
        <f>$C$5+$A$2*$A$5+$D$5*$H$19+$D$2*$B$2*$H$19+$B$5</f>
        <v>37707.14421874236</v>
      </c>
      <c r="C57" s="5">
        <f>H20</f>
        <v>45067.031415019643</v>
      </c>
      <c r="D57">
        <f t="shared" si="20"/>
        <v>7359.8871962772828</v>
      </c>
    </row>
    <row r="58" spans="1:4" x14ac:dyDescent="0.25">
      <c r="C58" t="s">
        <v>27</v>
      </c>
      <c r="D58" s="7">
        <f>IRR(D48:D57,0.1)</f>
        <v>1.692332872543445E-2</v>
      </c>
    </row>
    <row r="59" spans="1:4" x14ac:dyDescent="0.25">
      <c r="B59" s="5"/>
      <c r="C59" s="5"/>
      <c r="D59" s="5"/>
    </row>
    <row r="61" spans="1:4" x14ac:dyDescent="0.25">
      <c r="A61" s="4" t="s">
        <v>11</v>
      </c>
      <c r="B61" t="s">
        <v>24</v>
      </c>
      <c r="C61" t="s">
        <v>25</v>
      </c>
      <c r="D61" t="s">
        <v>26</v>
      </c>
    </row>
    <row r="62" spans="1:4" x14ac:dyDescent="0.25">
      <c r="A62">
        <v>0</v>
      </c>
      <c r="B62">
        <f t="shared" ref="B62" si="23">$C$2</f>
        <v>3500</v>
      </c>
      <c r="C62">
        <v>0</v>
      </c>
      <c r="D62">
        <f>C62-B62</f>
        <v>-3500</v>
      </c>
    </row>
    <row r="63" spans="1:4" x14ac:dyDescent="0.25">
      <c r="A63">
        <v>1</v>
      </c>
      <c r="B63">
        <f t="shared" ref="B63" si="24">$E$2+$C$5+$A$2*$A$5</f>
        <v>441.25360000000001</v>
      </c>
      <c r="C63">
        <v>0</v>
      </c>
      <c r="D63">
        <f t="shared" ref="D63:D70" si="25">C63-B63</f>
        <v>-441.25360000000001</v>
      </c>
    </row>
    <row r="64" spans="1:4" x14ac:dyDescent="0.25">
      <c r="A64">
        <v>2</v>
      </c>
      <c r="B64">
        <f t="shared" ref="B64" si="26">$F$2+$C$5+$A$2*$A$5</f>
        <v>431.25360000000001</v>
      </c>
      <c r="C64">
        <v>0</v>
      </c>
      <c r="D64">
        <f t="shared" si="25"/>
        <v>-431.25360000000001</v>
      </c>
    </row>
    <row r="65" spans="1:4" x14ac:dyDescent="0.25">
      <c r="A65">
        <v>3</v>
      </c>
      <c r="B65">
        <f t="shared" ref="B65:B69" si="27">$C$5+$A$2*$A$5</f>
        <v>361.25360000000001</v>
      </c>
      <c r="C65">
        <v>0</v>
      </c>
      <c r="D65">
        <f t="shared" si="25"/>
        <v>-361.25360000000001</v>
      </c>
    </row>
    <row r="66" spans="1:4" x14ac:dyDescent="0.25">
      <c r="A66">
        <v>4</v>
      </c>
      <c r="B66">
        <f t="shared" si="27"/>
        <v>361.25360000000001</v>
      </c>
      <c r="C66">
        <v>0</v>
      </c>
      <c r="D66">
        <f t="shared" si="25"/>
        <v>-361.25360000000001</v>
      </c>
    </row>
    <row r="67" spans="1:4" x14ac:dyDescent="0.25">
      <c r="A67">
        <v>5</v>
      </c>
      <c r="B67">
        <f t="shared" si="27"/>
        <v>361.25360000000001</v>
      </c>
      <c r="C67">
        <v>0</v>
      </c>
      <c r="D67">
        <f t="shared" si="25"/>
        <v>-361.25360000000001</v>
      </c>
    </row>
    <row r="68" spans="1:4" x14ac:dyDescent="0.25">
      <c r="A68">
        <v>6</v>
      </c>
      <c r="B68">
        <f t="shared" si="27"/>
        <v>361.25360000000001</v>
      </c>
      <c r="C68">
        <v>0</v>
      </c>
      <c r="D68">
        <f t="shared" si="25"/>
        <v>-361.25360000000001</v>
      </c>
    </row>
    <row r="69" spans="1:4" x14ac:dyDescent="0.25">
      <c r="A69">
        <v>7</v>
      </c>
      <c r="B69">
        <f t="shared" si="27"/>
        <v>361.25360000000001</v>
      </c>
      <c r="C69">
        <v>0</v>
      </c>
      <c r="D69">
        <f t="shared" si="25"/>
        <v>-361.25360000000001</v>
      </c>
    </row>
    <row r="70" spans="1:4" x14ac:dyDescent="0.25">
      <c r="A70">
        <v>8</v>
      </c>
      <c r="B70">
        <f>$C$5+$A$2*$A$5+$D$5*$G$19+$D$2*$B$2*$G$19+$B$5</f>
        <v>35515.165263161871</v>
      </c>
      <c r="C70" s="5">
        <f>G20</f>
        <v>42418.321790089416</v>
      </c>
      <c r="D70">
        <f t="shared" si="25"/>
        <v>6903.1565269275452</v>
      </c>
    </row>
    <row r="71" spans="1:4" x14ac:dyDescent="0.25">
      <c r="C71" t="s">
        <v>27</v>
      </c>
      <c r="D71" s="7">
        <f>IRR(D62:D70,0.1)</f>
        <v>1.7544524677749473E-2</v>
      </c>
    </row>
    <row r="74" spans="1:4" x14ac:dyDescent="0.25">
      <c r="A74" s="4" t="s">
        <v>11</v>
      </c>
      <c r="B74" t="s">
        <v>24</v>
      </c>
      <c r="C74" t="s">
        <v>25</v>
      </c>
      <c r="D74" t="s">
        <v>26</v>
      </c>
    </row>
    <row r="75" spans="1:4" x14ac:dyDescent="0.25">
      <c r="A75">
        <v>0</v>
      </c>
      <c r="B75">
        <f t="shared" ref="B75" si="28">$C$2</f>
        <v>3500</v>
      </c>
      <c r="C75">
        <v>0</v>
      </c>
      <c r="D75">
        <f>C75-B75</f>
        <v>-3500</v>
      </c>
    </row>
    <row r="76" spans="1:4" x14ac:dyDescent="0.25">
      <c r="A76">
        <v>1</v>
      </c>
      <c r="B76">
        <f t="shared" ref="B76" si="29">$E$2+$C$5+$A$2*$A$5</f>
        <v>441.25360000000001</v>
      </c>
      <c r="C76">
        <v>0</v>
      </c>
      <c r="D76">
        <f t="shared" ref="D76:D82" si="30">C76-B76</f>
        <v>-441.25360000000001</v>
      </c>
    </row>
    <row r="77" spans="1:4" x14ac:dyDescent="0.25">
      <c r="A77">
        <v>2</v>
      </c>
      <c r="B77">
        <f t="shared" ref="B77" si="31">$F$2+$C$5+$A$2*$A$5</f>
        <v>431.25360000000001</v>
      </c>
      <c r="C77">
        <v>0</v>
      </c>
      <c r="D77">
        <f t="shared" si="30"/>
        <v>-431.25360000000001</v>
      </c>
    </row>
    <row r="78" spans="1:4" x14ac:dyDescent="0.25">
      <c r="A78">
        <v>3</v>
      </c>
      <c r="B78">
        <f t="shared" ref="B78:B81" si="32">$C$5+$A$2*$A$5</f>
        <v>361.25360000000001</v>
      </c>
      <c r="C78">
        <v>0</v>
      </c>
      <c r="D78">
        <f t="shared" si="30"/>
        <v>-361.25360000000001</v>
      </c>
    </row>
    <row r="79" spans="1:4" x14ac:dyDescent="0.25">
      <c r="A79">
        <v>4</v>
      </c>
      <c r="B79">
        <f t="shared" si="32"/>
        <v>361.25360000000001</v>
      </c>
      <c r="C79">
        <v>0</v>
      </c>
      <c r="D79">
        <f t="shared" si="30"/>
        <v>-361.25360000000001</v>
      </c>
    </row>
    <row r="80" spans="1:4" x14ac:dyDescent="0.25">
      <c r="A80">
        <v>5</v>
      </c>
      <c r="B80">
        <f t="shared" si="32"/>
        <v>361.25360000000001</v>
      </c>
      <c r="C80">
        <v>0</v>
      </c>
      <c r="D80">
        <f t="shared" si="30"/>
        <v>-361.25360000000001</v>
      </c>
    </row>
    <row r="81" spans="1:4" x14ac:dyDescent="0.25">
      <c r="A81">
        <v>6</v>
      </c>
      <c r="B81">
        <f t="shared" si="32"/>
        <v>361.25360000000001</v>
      </c>
      <c r="C81">
        <v>0</v>
      </c>
      <c r="D81">
        <f t="shared" si="30"/>
        <v>-361.25360000000001</v>
      </c>
    </row>
    <row r="82" spans="1:4" x14ac:dyDescent="0.25">
      <c r="A82">
        <v>7</v>
      </c>
      <c r="B82">
        <f>$C$5+$A$2*$A$5+$D$5*$F$19+$D$2*$B$2*$F$19+$B$5</f>
        <v>32885.134619439268</v>
      </c>
      <c r="C82" s="5">
        <f>F20</f>
        <v>39240.28604200227</v>
      </c>
      <c r="D82">
        <f t="shared" si="30"/>
        <v>6355.1514225630017</v>
      </c>
    </row>
    <row r="83" spans="1:4" x14ac:dyDescent="0.25">
      <c r="C83" t="s">
        <v>27</v>
      </c>
      <c r="D83" s="7">
        <f>IRR(D75:D82,0.1)</f>
        <v>1.5660918010830027E-2</v>
      </c>
    </row>
    <row r="85" spans="1:4" x14ac:dyDescent="0.25">
      <c r="A85" s="4" t="s">
        <v>11</v>
      </c>
      <c r="B85" t="s">
        <v>24</v>
      </c>
      <c r="C85" t="s">
        <v>25</v>
      </c>
      <c r="D85" t="s">
        <v>26</v>
      </c>
    </row>
    <row r="86" spans="1:4" x14ac:dyDescent="0.25">
      <c r="A86">
        <v>0</v>
      </c>
      <c r="B86">
        <f t="shared" ref="B86" si="33">$C$2</f>
        <v>3500</v>
      </c>
      <c r="C86">
        <v>0</v>
      </c>
      <c r="D86">
        <f>C86-B86</f>
        <v>-3500</v>
      </c>
    </row>
    <row r="87" spans="1:4" x14ac:dyDescent="0.25">
      <c r="A87">
        <v>1</v>
      </c>
      <c r="B87">
        <f t="shared" ref="B87" si="34">$E$2+$C$5+$A$2*$A$5</f>
        <v>441.25360000000001</v>
      </c>
      <c r="C87">
        <v>0</v>
      </c>
      <c r="D87">
        <f t="shared" ref="D87:D92" si="35">C87-B87</f>
        <v>-441.25360000000001</v>
      </c>
    </row>
    <row r="88" spans="1:4" x14ac:dyDescent="0.25">
      <c r="A88">
        <v>2</v>
      </c>
      <c r="B88">
        <f t="shared" ref="B88" si="36">$F$2+$C$5+$A$2*$A$5</f>
        <v>431.25360000000001</v>
      </c>
      <c r="C88">
        <v>0</v>
      </c>
      <c r="D88">
        <f t="shared" si="35"/>
        <v>-431.25360000000001</v>
      </c>
    </row>
    <row r="89" spans="1:4" x14ac:dyDescent="0.25">
      <c r="A89">
        <v>3</v>
      </c>
      <c r="B89">
        <f t="shared" ref="B89:B91" si="37">$C$5+$A$2*$A$5</f>
        <v>361.25360000000001</v>
      </c>
      <c r="C89">
        <v>0</v>
      </c>
      <c r="D89">
        <f t="shared" si="35"/>
        <v>-361.25360000000001</v>
      </c>
    </row>
    <row r="90" spans="1:4" x14ac:dyDescent="0.25">
      <c r="A90">
        <v>4</v>
      </c>
      <c r="B90">
        <f t="shared" si="37"/>
        <v>361.25360000000001</v>
      </c>
      <c r="C90">
        <v>0</v>
      </c>
      <c r="D90">
        <f t="shared" si="35"/>
        <v>-361.25360000000001</v>
      </c>
    </row>
    <row r="91" spans="1:4" x14ac:dyDescent="0.25">
      <c r="A91">
        <v>5</v>
      </c>
      <c r="B91">
        <f t="shared" si="37"/>
        <v>361.25360000000001</v>
      </c>
      <c r="C91">
        <v>0</v>
      </c>
      <c r="D91">
        <f t="shared" si="35"/>
        <v>-361.25360000000001</v>
      </c>
    </row>
    <row r="92" spans="1:4" x14ac:dyDescent="0.25">
      <c r="A92">
        <v>6</v>
      </c>
      <c r="B92">
        <f>$C$5+$A$2*$A$5+$D$5*$E$19+$D$2*$B$2*$E$19+$B$5</f>
        <v>29682.357726851638</v>
      </c>
      <c r="C92" s="5">
        <f>E20</f>
        <v>35370.164040920194</v>
      </c>
      <c r="D92">
        <f t="shared" si="35"/>
        <v>5687.8063140685554</v>
      </c>
    </row>
    <row r="93" spans="1:4" x14ac:dyDescent="0.25">
      <c r="C93" t="s">
        <v>27</v>
      </c>
      <c r="D93" s="7">
        <f>IRR(D86:D92,0.1)</f>
        <v>8.384450211980754E-3</v>
      </c>
    </row>
    <row r="95" spans="1:4" x14ac:dyDescent="0.25">
      <c r="A95" s="4" t="s">
        <v>11</v>
      </c>
      <c r="B95" t="s">
        <v>24</v>
      </c>
      <c r="C95" t="s">
        <v>25</v>
      </c>
      <c r="D95" t="s">
        <v>26</v>
      </c>
    </row>
    <row r="96" spans="1:4" x14ac:dyDescent="0.25">
      <c r="A96">
        <v>0</v>
      </c>
      <c r="B96">
        <f t="shared" ref="B96" si="38">$C$2</f>
        <v>3500</v>
      </c>
      <c r="C96">
        <v>0</v>
      </c>
      <c r="D96">
        <f>C96-B96</f>
        <v>-3500</v>
      </c>
    </row>
    <row r="97" spans="1:4" x14ac:dyDescent="0.25">
      <c r="A97">
        <v>1</v>
      </c>
      <c r="B97">
        <f t="shared" ref="B97" si="39">$E$2+$C$5+$A$2*$A$5</f>
        <v>441.25360000000001</v>
      </c>
      <c r="C97">
        <v>0</v>
      </c>
      <c r="D97">
        <f t="shared" ref="D97:D101" si="40">C97-B97</f>
        <v>-441.25360000000001</v>
      </c>
    </row>
    <row r="98" spans="1:4" x14ac:dyDescent="0.25">
      <c r="A98">
        <v>2</v>
      </c>
      <c r="B98">
        <f t="shared" ref="B98" si="41">$F$2+$C$5+$A$2*$A$5</f>
        <v>431.25360000000001</v>
      </c>
      <c r="C98">
        <v>0</v>
      </c>
      <c r="D98">
        <f t="shared" si="40"/>
        <v>-431.25360000000001</v>
      </c>
    </row>
    <row r="99" spans="1:4" x14ac:dyDescent="0.25">
      <c r="A99">
        <v>3</v>
      </c>
      <c r="B99">
        <f t="shared" ref="B99:B100" si="42">$C$5+$A$2*$A$5</f>
        <v>361.25360000000001</v>
      </c>
      <c r="C99">
        <v>0</v>
      </c>
      <c r="D99">
        <f t="shared" si="40"/>
        <v>-361.25360000000001</v>
      </c>
    </row>
    <row r="100" spans="1:4" x14ac:dyDescent="0.25">
      <c r="A100">
        <v>4</v>
      </c>
      <c r="B100">
        <f t="shared" si="42"/>
        <v>361.25360000000001</v>
      </c>
      <c r="C100">
        <v>0</v>
      </c>
      <c r="D100">
        <f t="shared" si="40"/>
        <v>-361.25360000000001</v>
      </c>
    </row>
    <row r="101" spans="1:4" x14ac:dyDescent="0.25">
      <c r="A101">
        <v>5</v>
      </c>
      <c r="B101">
        <f>$C$5+$A$2*$A$5+$D$5*$D$19+$D$2*$B$2*$D$19+$B$5</f>
        <v>25722.059765288286</v>
      </c>
      <c r="C101" s="5">
        <f>D20</f>
        <v>30584.680447804909</v>
      </c>
      <c r="D101">
        <f t="shared" si="40"/>
        <v>4862.6206825166228</v>
      </c>
    </row>
    <row r="102" spans="1:4" x14ac:dyDescent="0.25">
      <c r="C102" t="s">
        <v>27</v>
      </c>
      <c r="D102" s="7">
        <f>IRR(D96:D101,0.1)</f>
        <v>-1.0953454769183857E-2</v>
      </c>
    </row>
    <row r="104" spans="1:4" x14ac:dyDescent="0.25">
      <c r="A104" s="4" t="s">
        <v>11</v>
      </c>
      <c r="B104" t="s">
        <v>24</v>
      </c>
      <c r="C104" t="s">
        <v>25</v>
      </c>
      <c r="D104" t="s">
        <v>26</v>
      </c>
    </row>
    <row r="105" spans="1:4" x14ac:dyDescent="0.25">
      <c r="A105">
        <v>0</v>
      </c>
      <c r="B105">
        <f t="shared" ref="B105" si="43">$C$2</f>
        <v>3500</v>
      </c>
      <c r="C105">
        <v>0</v>
      </c>
      <c r="D105">
        <f>C105-B105</f>
        <v>-3500</v>
      </c>
    </row>
    <row r="106" spans="1:4" x14ac:dyDescent="0.25">
      <c r="A106">
        <v>1</v>
      </c>
      <c r="B106">
        <f t="shared" ref="B106" si="44">$E$2+$C$5+$A$2*$A$5</f>
        <v>441.25360000000001</v>
      </c>
      <c r="C106">
        <v>0</v>
      </c>
      <c r="D106">
        <f t="shared" ref="D106:D109" si="45">C106-B106</f>
        <v>-441.25360000000001</v>
      </c>
    </row>
    <row r="107" spans="1:4" x14ac:dyDescent="0.25">
      <c r="A107">
        <v>2</v>
      </c>
      <c r="B107">
        <f t="shared" ref="B107" si="46">$F$2+$C$5+$A$2*$A$5</f>
        <v>431.25360000000001</v>
      </c>
      <c r="C107">
        <v>0</v>
      </c>
      <c r="D107">
        <f t="shared" si="45"/>
        <v>-431.25360000000001</v>
      </c>
    </row>
    <row r="108" spans="1:4" x14ac:dyDescent="0.25">
      <c r="A108">
        <v>3</v>
      </c>
      <c r="B108">
        <f t="shared" ref="B108" si="47">$C$5+$A$2*$A$5</f>
        <v>361.25360000000001</v>
      </c>
      <c r="C108">
        <v>0</v>
      </c>
      <c r="D108">
        <f t="shared" si="45"/>
        <v>-361.25360000000001</v>
      </c>
    </row>
    <row r="109" spans="1:4" x14ac:dyDescent="0.25">
      <c r="A109">
        <v>4</v>
      </c>
      <c r="B109">
        <f>$C$5+$A$2*$A$5+$D$5*$C$19+$D$2*$B$2*$C$19+$B$5</f>
        <v>20763.215824798186</v>
      </c>
      <c r="C109" s="5">
        <f>C20</f>
        <v>24592.589310130315</v>
      </c>
      <c r="D109">
        <f t="shared" si="45"/>
        <v>3829.3734853321293</v>
      </c>
    </row>
    <row r="110" spans="1:4" x14ac:dyDescent="0.25">
      <c r="C110" t="s">
        <v>27</v>
      </c>
      <c r="D110" s="7">
        <f>IRR(D105:D109,0.1)</f>
        <v>-5.9312068947765195E-2</v>
      </c>
    </row>
    <row r="112" spans="1:4" x14ac:dyDescent="0.25">
      <c r="A112" s="4" t="s">
        <v>11</v>
      </c>
      <c r="B112" t="s">
        <v>24</v>
      </c>
      <c r="C112" t="s">
        <v>25</v>
      </c>
      <c r="D112" t="s">
        <v>26</v>
      </c>
    </row>
    <row r="113" spans="1:4" x14ac:dyDescent="0.25">
      <c r="A113">
        <v>0</v>
      </c>
      <c r="B113">
        <f t="shared" ref="B113" si="48">$C$2</f>
        <v>3500</v>
      </c>
      <c r="C113">
        <v>0</v>
      </c>
      <c r="D113">
        <f>C113-B113</f>
        <v>-3500</v>
      </c>
    </row>
    <row r="114" spans="1:4" x14ac:dyDescent="0.25">
      <c r="A114">
        <v>1</v>
      </c>
      <c r="B114">
        <f t="shared" ref="B114" si="49">$E$2+$C$5+$A$2*$A$5</f>
        <v>441.25360000000001</v>
      </c>
      <c r="C114">
        <v>0</v>
      </c>
      <c r="D114">
        <f t="shared" ref="D114:D116" si="50">C114-B114</f>
        <v>-441.25360000000001</v>
      </c>
    </row>
    <row r="115" spans="1:4" x14ac:dyDescent="0.25">
      <c r="A115">
        <v>2</v>
      </c>
      <c r="B115">
        <f t="shared" ref="B115" si="51">$F$2+$C$5+$A$2*$A$5</f>
        <v>431.25360000000001</v>
      </c>
      <c r="C115">
        <v>0</v>
      </c>
      <c r="D115">
        <f t="shared" si="50"/>
        <v>-431.25360000000001</v>
      </c>
    </row>
    <row r="116" spans="1:4" x14ac:dyDescent="0.25">
      <c r="A116">
        <v>3</v>
      </c>
      <c r="B116">
        <f>$C$5+$A$2*$A$5+$D$5*$B$19+$D$2*$B$2*$B$19+$B$5</f>
        <v>14561.808516022053</v>
      </c>
      <c r="C116" s="5">
        <f>B20</f>
        <v>17099.028669390464</v>
      </c>
      <c r="D116">
        <f t="shared" si="50"/>
        <v>2537.220153368411</v>
      </c>
    </row>
    <row r="117" spans="1:4" x14ac:dyDescent="0.25">
      <c r="C117" t="s">
        <v>27</v>
      </c>
      <c r="D117" s="7">
        <f>IRR(D113:D116,0.1)</f>
        <v>-0.18525176877857952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8"/>
  <sheetViews>
    <sheetView topLeftCell="A11" zoomScaleNormal="100" workbookViewId="0">
      <selection activeCell="E24" sqref="E24"/>
    </sheetView>
  </sheetViews>
  <sheetFormatPr defaultRowHeight="15" x14ac:dyDescent="0.25"/>
  <cols>
    <col min="1" max="1" width="23.5703125" bestFit="1" customWidth="1"/>
    <col min="2" max="2" width="19.28515625" customWidth="1"/>
    <col min="3" max="3" width="18" customWidth="1"/>
    <col min="4" max="4" width="17.7109375" bestFit="1" customWidth="1"/>
    <col min="5" max="5" width="14.28515625" customWidth="1"/>
    <col min="6" max="6" width="13.85546875" customWidth="1"/>
    <col min="7" max="9" width="10.57031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9" x14ac:dyDescent="0.25">
      <c r="A2" s="8">
        <v>4140.67</v>
      </c>
      <c r="B2">
        <v>134.71</v>
      </c>
      <c r="C2">
        <v>3500</v>
      </c>
      <c r="D2">
        <v>0.22</v>
      </c>
      <c r="E2">
        <v>80</v>
      </c>
      <c r="F2">
        <v>70</v>
      </c>
    </row>
    <row r="4" spans="1:9" x14ac:dyDescent="0.25">
      <c r="A4" s="2" t="s">
        <v>6</v>
      </c>
      <c r="B4" s="2" t="s">
        <v>7</v>
      </c>
      <c r="C4" s="2" t="s">
        <v>8</v>
      </c>
      <c r="D4" s="2" t="s">
        <v>9</v>
      </c>
      <c r="E4" s="2" t="s">
        <v>10</v>
      </c>
    </row>
    <row r="5" spans="1:9" x14ac:dyDescent="0.25">
      <c r="A5" s="1">
        <v>0.08</v>
      </c>
      <c r="B5">
        <v>50</v>
      </c>
      <c r="C5">
        <v>30</v>
      </c>
      <c r="D5">
        <v>9</v>
      </c>
      <c r="E5">
        <v>71.33</v>
      </c>
    </row>
    <row r="7" spans="1:9" x14ac:dyDescent="0.25">
      <c r="A7" s="4" t="s">
        <v>11</v>
      </c>
      <c r="B7" s="4">
        <v>3</v>
      </c>
      <c r="C7" s="4">
        <v>4</v>
      </c>
      <c r="D7" s="4">
        <v>5</v>
      </c>
      <c r="E7" s="4">
        <v>6</v>
      </c>
      <c r="F7" s="4">
        <v>7</v>
      </c>
      <c r="G7" s="4">
        <v>8</v>
      </c>
      <c r="H7" s="4">
        <v>9</v>
      </c>
      <c r="I7" s="4">
        <v>10</v>
      </c>
    </row>
    <row r="8" spans="1:9" x14ac:dyDescent="0.25">
      <c r="A8">
        <v>0</v>
      </c>
      <c r="B8">
        <f>$C$2</f>
        <v>3500</v>
      </c>
      <c r="C8">
        <f t="shared" ref="C8:I8" si="0">$C$2</f>
        <v>3500</v>
      </c>
      <c r="D8">
        <f t="shared" si="0"/>
        <v>3500</v>
      </c>
      <c r="E8">
        <f t="shared" si="0"/>
        <v>3500</v>
      </c>
      <c r="F8">
        <f t="shared" si="0"/>
        <v>3500</v>
      </c>
      <c r="G8">
        <f t="shared" si="0"/>
        <v>3500</v>
      </c>
      <c r="H8">
        <f t="shared" si="0"/>
        <v>3500</v>
      </c>
      <c r="I8">
        <f t="shared" si="0"/>
        <v>3500</v>
      </c>
    </row>
    <row r="9" spans="1:9" x14ac:dyDescent="0.25">
      <c r="A9">
        <v>1</v>
      </c>
      <c r="B9">
        <f>$E$2+$C$5+$A$2*$A$5</f>
        <v>441.25360000000001</v>
      </c>
      <c r="C9">
        <f t="shared" ref="C9:I9" si="1">$E$2+$C$5+$A$2*$A$5</f>
        <v>441.25360000000001</v>
      </c>
      <c r="D9">
        <f t="shared" si="1"/>
        <v>441.25360000000001</v>
      </c>
      <c r="E9">
        <f t="shared" si="1"/>
        <v>441.25360000000001</v>
      </c>
      <c r="F9">
        <f t="shared" si="1"/>
        <v>441.25360000000001</v>
      </c>
      <c r="G9">
        <f t="shared" si="1"/>
        <v>441.25360000000001</v>
      </c>
      <c r="H9">
        <f t="shared" si="1"/>
        <v>441.25360000000001</v>
      </c>
      <c r="I9">
        <f t="shared" si="1"/>
        <v>441.25360000000001</v>
      </c>
    </row>
    <row r="10" spans="1:9" x14ac:dyDescent="0.25">
      <c r="A10">
        <v>2</v>
      </c>
      <c r="B10">
        <f>$F$2+$C$5+$A$2*$A$5</f>
        <v>431.25360000000001</v>
      </c>
      <c r="C10">
        <f t="shared" ref="C10:I10" si="2">$F$2+$C$5+$A$2*$A$5</f>
        <v>431.25360000000001</v>
      </c>
      <c r="D10">
        <f t="shared" si="2"/>
        <v>431.25360000000001</v>
      </c>
      <c r="E10">
        <f t="shared" si="2"/>
        <v>431.25360000000001</v>
      </c>
      <c r="F10">
        <f t="shared" si="2"/>
        <v>431.25360000000001</v>
      </c>
      <c r="G10">
        <f t="shared" si="2"/>
        <v>431.25360000000001</v>
      </c>
      <c r="H10">
        <f t="shared" si="2"/>
        <v>431.25360000000001</v>
      </c>
      <c r="I10">
        <f t="shared" si="2"/>
        <v>431.25360000000001</v>
      </c>
    </row>
    <row r="11" spans="1:9" x14ac:dyDescent="0.25">
      <c r="A11">
        <v>3</v>
      </c>
      <c r="B11">
        <f>$C$5+$A$2*$A$5+$D$5*$B$19+$D$2*$B$2*$B$19+$B$5</f>
        <v>7218.4130722917453</v>
      </c>
      <c r="C11">
        <f t="shared" ref="C11:I17" si="3">$C$5+$A$2*$A$5</f>
        <v>361.25360000000001</v>
      </c>
      <c r="D11">
        <f t="shared" si="3"/>
        <v>361.25360000000001</v>
      </c>
      <c r="E11">
        <f t="shared" si="3"/>
        <v>361.25360000000001</v>
      </c>
      <c r="F11">
        <f t="shared" si="3"/>
        <v>361.25360000000001</v>
      </c>
      <c r="G11">
        <f t="shared" si="3"/>
        <v>361.25360000000001</v>
      </c>
      <c r="H11">
        <f t="shared" si="3"/>
        <v>361.25360000000001</v>
      </c>
      <c r="I11">
        <f t="shared" si="3"/>
        <v>361.25360000000001</v>
      </c>
    </row>
    <row r="12" spans="1:9" x14ac:dyDescent="0.25">
      <c r="A12">
        <v>4</v>
      </c>
      <c r="C12">
        <f>$C$5+$A$2*$A$5+$D$5*$C$19+$D$2*$B$2*$C$19+$B$5</f>
        <v>10447.881871134672</v>
      </c>
      <c r="D12">
        <f t="shared" si="3"/>
        <v>361.25360000000001</v>
      </c>
      <c r="E12">
        <f t="shared" si="3"/>
        <v>361.25360000000001</v>
      </c>
      <c r="F12">
        <f t="shared" si="3"/>
        <v>361.25360000000001</v>
      </c>
      <c r="G12">
        <f t="shared" si="3"/>
        <v>361.25360000000001</v>
      </c>
      <c r="H12">
        <f t="shared" si="3"/>
        <v>361.25360000000001</v>
      </c>
      <c r="I12">
        <f t="shared" si="3"/>
        <v>361.25360000000001</v>
      </c>
    </row>
    <row r="13" spans="1:9" x14ac:dyDescent="0.25">
      <c r="A13">
        <v>5</v>
      </c>
      <c r="D13">
        <f>$C$5+$A$2*$A$5+$D$5*$D$19+$D$2*$B$2*$D$19+$B$5</f>
        <v>13081.418284031442</v>
      </c>
      <c r="E13">
        <f t="shared" si="3"/>
        <v>361.25360000000001</v>
      </c>
      <c r="F13">
        <f t="shared" si="3"/>
        <v>361.25360000000001</v>
      </c>
      <c r="G13">
        <f t="shared" si="3"/>
        <v>361.25360000000001</v>
      </c>
      <c r="H13">
        <f t="shared" si="3"/>
        <v>361.25360000000001</v>
      </c>
      <c r="I13">
        <f t="shared" si="3"/>
        <v>361.25360000000001</v>
      </c>
    </row>
    <row r="14" spans="1:9" x14ac:dyDescent="0.25">
      <c r="A14">
        <v>6</v>
      </c>
      <c r="E14">
        <f>$C$5+$A$2*$A$5+$D$5*$E$19+$D$2*$B$2*$E$19+$B$5</f>
        <v>15210.993176254884</v>
      </c>
      <c r="F14">
        <f t="shared" si="3"/>
        <v>361.25360000000001</v>
      </c>
      <c r="G14">
        <f t="shared" si="3"/>
        <v>361.25360000000001</v>
      </c>
      <c r="H14">
        <f t="shared" si="3"/>
        <v>361.25360000000001</v>
      </c>
      <c r="I14">
        <f t="shared" si="3"/>
        <v>361.25360000000001</v>
      </c>
    </row>
    <row r="15" spans="1:9" x14ac:dyDescent="0.25">
      <c r="A15">
        <v>7</v>
      </c>
      <c r="F15">
        <f>$C$5+$A$2*$A$5+$D$5*$F$19+$D$2*$B$2*$F$19+$B$5</f>
        <v>16948.095322670575</v>
      </c>
      <c r="G15">
        <f t="shared" si="3"/>
        <v>361.25360000000001</v>
      </c>
      <c r="H15">
        <f t="shared" si="3"/>
        <v>361.25360000000001</v>
      </c>
      <c r="I15">
        <f t="shared" si="3"/>
        <v>361.25360000000001</v>
      </c>
    </row>
    <row r="16" spans="1:9" x14ac:dyDescent="0.25">
      <c r="A16">
        <v>8</v>
      </c>
      <c r="G16">
        <f>$C$5+$A$2*$A$5+$D$5*$G$19+$D$2*$B$2*$G$19+$B$5</f>
        <v>18383.560151267466</v>
      </c>
      <c r="H16">
        <f t="shared" si="3"/>
        <v>361.25360000000001</v>
      </c>
      <c r="I16">
        <f t="shared" si="3"/>
        <v>361.25360000000001</v>
      </c>
    </row>
    <row r="17" spans="1:10" x14ac:dyDescent="0.25">
      <c r="A17">
        <v>9</v>
      </c>
      <c r="H17">
        <f>$C$5+$A$2*$A$5+$D$5*$H$19+$D$2*$B$2*$H$19+$B$5</f>
        <v>19585.701280890655</v>
      </c>
      <c r="I17">
        <f t="shared" si="3"/>
        <v>361.25360000000001</v>
      </c>
    </row>
    <row r="18" spans="1:10" x14ac:dyDescent="0.25">
      <c r="A18" s="3">
        <v>10</v>
      </c>
      <c r="B18" s="3"/>
      <c r="C18" s="3"/>
      <c r="D18" s="3"/>
      <c r="E18" s="3"/>
      <c r="F18" s="3"/>
      <c r="G18" s="3"/>
      <c r="H18" s="3"/>
      <c r="I18" s="3">
        <f>$C$5+$A$2*$A$5+$D$5*$I$19+$D$2*$B$2*$I$19+$B$5</f>
        <v>20605.097102184438</v>
      </c>
    </row>
    <row r="19" spans="1:10" x14ac:dyDescent="0.25">
      <c r="A19" t="s">
        <v>12</v>
      </c>
      <c r="B19">
        <v>176.18605018846949</v>
      </c>
      <c r="C19">
        <v>259.77265546649699</v>
      </c>
      <c r="D19">
        <v>327.935063076375</v>
      </c>
      <c r="E19">
        <v>383.05370549523201</v>
      </c>
      <c r="F19">
        <v>428.01418676449998</v>
      </c>
      <c r="G19">
        <v>465.167551448317</v>
      </c>
      <c r="H19">
        <v>496.28192422884899</v>
      </c>
      <c r="I19">
        <v>522.66639840834341</v>
      </c>
    </row>
    <row r="20" spans="1:10" x14ac:dyDescent="0.25">
      <c r="A20" t="s">
        <v>13</v>
      </c>
      <c r="B20" s="5">
        <f>B19*$E$5</f>
        <v>12567.350959943529</v>
      </c>
      <c r="C20" s="5">
        <f t="shared" ref="C20:I20" si="4">C19*$E$5</f>
        <v>18529.583514425231</v>
      </c>
      <c r="D20" s="5">
        <f t="shared" si="4"/>
        <v>23391.608049237828</v>
      </c>
      <c r="E20" s="5">
        <f t="shared" si="4"/>
        <v>27323.220812974898</v>
      </c>
      <c r="F20" s="5">
        <f t="shared" si="4"/>
        <v>30530.251941911782</v>
      </c>
      <c r="G20" s="5">
        <f t="shared" si="4"/>
        <v>33180.401444808449</v>
      </c>
      <c r="H20" s="5">
        <f t="shared" si="4"/>
        <v>35399.789655243796</v>
      </c>
      <c r="I20" s="5">
        <f t="shared" si="4"/>
        <v>37281.794198467134</v>
      </c>
    </row>
    <row r="21" spans="1:10" x14ac:dyDescent="0.25">
      <c r="A21" t="s">
        <v>15</v>
      </c>
      <c r="B21" s="5">
        <f>NPV($A$5,B$9:B$18)+B$8</f>
        <v>10008.507626609688</v>
      </c>
      <c r="C21" s="5">
        <f t="shared" ref="C21:I21" si="5">NPV($A$5,C9:C18)+C8</f>
        <v>12244.578429462499</v>
      </c>
      <c r="D21" s="5">
        <f t="shared" si="5"/>
        <v>13733.599013599749</v>
      </c>
      <c r="E21" s="5">
        <f t="shared" si="5"/>
        <v>14661.974560547782</v>
      </c>
      <c r="F21" s="5">
        <f t="shared" si="5"/>
        <v>15193.170551233345</v>
      </c>
      <c r="G21" s="5">
        <f t="shared" si="5"/>
        <v>15446.973254422084</v>
      </c>
      <c r="H21" s="5">
        <f t="shared" si="5"/>
        <v>15507.808634127003</v>
      </c>
      <c r="I21" s="5">
        <f t="shared" si="5"/>
        <v>15434.945337173111</v>
      </c>
    </row>
    <row r="22" spans="1:10" x14ac:dyDescent="0.25">
      <c r="A22" t="s">
        <v>14</v>
      </c>
      <c r="B22" s="5">
        <f>B$20/((1+$A$5)^B$7)</f>
        <v>9976.3683762189521</v>
      </c>
      <c r="C22" s="5">
        <f t="shared" ref="C22:I22" si="6">C20/((1+$A$5)^C7)</f>
        <v>13619.797042987564</v>
      </c>
      <c r="D22" s="5">
        <f t="shared" si="6"/>
        <v>15919.935389910752</v>
      </c>
      <c r="E22" s="5">
        <f t="shared" si="6"/>
        <v>17218.263864957069</v>
      </c>
      <c r="F22" s="5">
        <f t="shared" si="6"/>
        <v>17814.108773038635</v>
      </c>
      <c r="G22" s="5">
        <f t="shared" si="6"/>
        <v>17926.338475914406</v>
      </c>
      <c r="H22" s="5">
        <f t="shared" si="6"/>
        <v>17708.708211706617</v>
      </c>
      <c r="I22" s="5">
        <f t="shared" si="6"/>
        <v>17268.684296843338</v>
      </c>
    </row>
    <row r="23" spans="1:10" x14ac:dyDescent="0.25">
      <c r="A23" t="s">
        <v>16</v>
      </c>
      <c r="B23" s="5">
        <f>B22-B21</f>
        <v>-32.139250390735469</v>
      </c>
      <c r="C23" s="5">
        <f t="shared" ref="C23:I23" si="7">C22-C21</f>
        <v>1375.2186135250649</v>
      </c>
      <c r="D23" s="5">
        <f t="shared" si="7"/>
        <v>2186.3363763110028</v>
      </c>
      <c r="E23" s="5">
        <f t="shared" si="7"/>
        <v>2556.2893044092871</v>
      </c>
      <c r="F23" s="5">
        <f t="shared" si="7"/>
        <v>2620.9382218052906</v>
      </c>
      <c r="G23" s="5">
        <f t="shared" si="7"/>
        <v>2479.3652214923222</v>
      </c>
      <c r="H23" s="5">
        <f t="shared" si="7"/>
        <v>2200.8995775796138</v>
      </c>
      <c r="I23" s="5">
        <f t="shared" si="7"/>
        <v>1833.7389596702269</v>
      </c>
    </row>
    <row r="24" spans="1:10" x14ac:dyDescent="0.25">
      <c r="A24" t="s">
        <v>18</v>
      </c>
      <c r="B24" s="5">
        <f t="shared" ref="B24:I24" si="8">(B23*(1+$A$5)^B7)/(((1+$A$5)^B7)-1)</f>
        <v>-155.88882834914884</v>
      </c>
      <c r="C24" s="5">
        <f t="shared" si="8"/>
        <v>5190.0888761956994</v>
      </c>
      <c r="D24" s="5">
        <f t="shared" si="8"/>
        <v>6844.7757162669823</v>
      </c>
      <c r="E24" s="5">
        <f t="shared" si="8"/>
        <v>6912.0588524547684</v>
      </c>
      <c r="F24" s="5">
        <f t="shared" si="8"/>
        <v>6292.6237282206257</v>
      </c>
      <c r="G24" s="5">
        <f t="shared" si="8"/>
        <v>5393.0768179709557</v>
      </c>
      <c r="H24" s="5">
        <f t="shared" si="8"/>
        <v>4403.9920536963818</v>
      </c>
      <c r="I24" s="5">
        <f t="shared" si="8"/>
        <v>3416.01474454451</v>
      </c>
    </row>
    <row r="25" spans="1:10" x14ac:dyDescent="0.25">
      <c r="A25" t="s">
        <v>21</v>
      </c>
      <c r="B25" s="5">
        <f>B24*$A$5</f>
        <v>-12.471106267931907</v>
      </c>
      <c r="C25" s="5">
        <f t="shared" ref="C25:I25" si="9">C24*$A$5</f>
        <v>415.20711009565593</v>
      </c>
      <c r="D25" s="5">
        <f t="shared" si="9"/>
        <v>547.58205730135865</v>
      </c>
      <c r="E25" s="5">
        <f t="shared" si="9"/>
        <v>552.96470819638148</v>
      </c>
      <c r="F25" s="5">
        <f t="shared" si="9"/>
        <v>503.40989825765007</v>
      </c>
      <c r="G25" s="5">
        <f t="shared" si="9"/>
        <v>431.44614543767648</v>
      </c>
      <c r="H25" s="5">
        <f t="shared" si="9"/>
        <v>352.31936429571056</v>
      </c>
      <c r="I25" s="5">
        <f t="shared" si="9"/>
        <v>273.28117956356078</v>
      </c>
    </row>
    <row r="26" spans="1:10" x14ac:dyDescent="0.25">
      <c r="A26" t="s">
        <v>17</v>
      </c>
      <c r="B26" s="5">
        <f>B24+$A$2</f>
        <v>3984.7811716508513</v>
      </c>
      <c r="C26" s="5">
        <f t="shared" ref="C26:I26" si="10">C24+$A$2</f>
        <v>9330.7588761956995</v>
      </c>
      <c r="D26" s="5">
        <f t="shared" si="10"/>
        <v>10985.445716266982</v>
      </c>
      <c r="E26" s="5">
        <f t="shared" si="10"/>
        <v>11052.728852454769</v>
      </c>
      <c r="F26" s="5">
        <f t="shared" si="10"/>
        <v>10433.293728220626</v>
      </c>
      <c r="G26" s="5">
        <f t="shared" si="10"/>
        <v>9533.7468179709558</v>
      </c>
      <c r="H26" s="5">
        <f t="shared" si="10"/>
        <v>8544.6620536963819</v>
      </c>
      <c r="I26" s="5">
        <f t="shared" si="10"/>
        <v>7556.6847445445101</v>
      </c>
    </row>
    <row r="27" spans="1:10" x14ac:dyDescent="0.25">
      <c r="A27" t="s">
        <v>19</v>
      </c>
      <c r="B27" s="5">
        <f t="shared" ref="B27:I27" si="11">(B21*(1+$A$5)^B7)/B19</f>
        <v>71.559792309577901</v>
      </c>
      <c r="C27" s="5">
        <f t="shared" si="11"/>
        <v>64.127664796829791</v>
      </c>
      <c r="D27" s="5">
        <f t="shared" si="11"/>
        <v>61.534019683327493</v>
      </c>
      <c r="E27" s="5">
        <f t="shared" si="11"/>
        <v>60.740075399377723</v>
      </c>
      <c r="F27" s="5">
        <f t="shared" si="11"/>
        <v>60.835423720982348</v>
      </c>
      <c r="G27" s="5">
        <f t="shared" si="11"/>
        <v>61.46445375436457</v>
      </c>
      <c r="H27" s="5">
        <f t="shared" si="11"/>
        <v>62.464860601239501</v>
      </c>
      <c r="I27" s="5">
        <f t="shared" si="11"/>
        <v>63.755560758141421</v>
      </c>
    </row>
    <row r="28" spans="1:10" x14ac:dyDescent="0.25">
      <c r="A28" t="s">
        <v>20</v>
      </c>
      <c r="B28" s="5">
        <f>B22/B21</f>
        <v>0.99678880692409255</v>
      </c>
      <c r="C28" s="5">
        <f t="shared" ref="C28:I28" si="12">C22/C21</f>
        <v>1.1123124508897799</v>
      </c>
      <c r="D28" s="5">
        <f t="shared" si="12"/>
        <v>1.1591961709487786</v>
      </c>
      <c r="E28" s="5">
        <f t="shared" si="12"/>
        <v>1.1743482294184107</v>
      </c>
      <c r="F28" s="5">
        <f t="shared" si="12"/>
        <v>1.1725076548681623</v>
      </c>
      <c r="G28" s="5">
        <f t="shared" si="12"/>
        <v>1.1605081578543255</v>
      </c>
      <c r="H28" s="5">
        <f t="shared" si="12"/>
        <v>1.1419220232532559</v>
      </c>
      <c r="I28" s="5">
        <f t="shared" si="12"/>
        <v>1.1188043701880757</v>
      </c>
    </row>
    <row r="29" spans="1:10" x14ac:dyDescent="0.25">
      <c r="A29" t="s">
        <v>22</v>
      </c>
      <c r="B29" s="6">
        <f>D118</f>
        <v>7.7022309771696884E-2</v>
      </c>
      <c r="C29" s="6">
        <f>D111</f>
        <v>0.16224883319509709</v>
      </c>
      <c r="D29" s="6">
        <f>D103</f>
        <v>0.17518714086522102</v>
      </c>
      <c r="E29" s="6">
        <f>D94</f>
        <v>0.16752203470991045</v>
      </c>
      <c r="F29" s="6">
        <f>D84</f>
        <v>0.15433988152214018</v>
      </c>
      <c r="G29" s="6">
        <f>D72</f>
        <v>0.14044392850498366</v>
      </c>
      <c r="H29" s="6">
        <f>D59</f>
        <v>0.1273836771709782</v>
      </c>
      <c r="I29" s="6">
        <f>D45</f>
        <v>0.1155904071103262</v>
      </c>
    </row>
    <row r="30" spans="1:10" x14ac:dyDescent="0.25">
      <c r="A30" t="s">
        <v>23</v>
      </c>
      <c r="B30" s="5">
        <f t="shared" ref="B30:I30" si="13">B$20/((1+B29)^B$7)-(NPV(B29,B$9:B$18)+B$8)</f>
        <v>9.7134034149348736E-10</v>
      </c>
      <c r="C30" s="5">
        <f t="shared" si="13"/>
        <v>1.6007106751203537E-10</v>
      </c>
      <c r="D30" s="5">
        <f t="shared" si="13"/>
        <v>5.4758857004344463E-8</v>
      </c>
      <c r="E30" s="5">
        <f t="shared" si="13"/>
        <v>0</v>
      </c>
      <c r="F30" s="5">
        <f t="shared" si="13"/>
        <v>0</v>
      </c>
      <c r="G30" s="5">
        <f t="shared" si="13"/>
        <v>3.6630808608606458E-8</v>
      </c>
      <c r="H30" s="5">
        <f t="shared" si="13"/>
        <v>1.8899299902841449E-9</v>
      </c>
      <c r="I30" s="5">
        <f t="shared" si="13"/>
        <v>0</v>
      </c>
    </row>
    <row r="31" spans="1:10" x14ac:dyDescent="0.25">
      <c r="B31" s="5"/>
      <c r="C31" s="5"/>
      <c r="D31" s="5"/>
      <c r="E31" s="5"/>
      <c r="F31" s="5"/>
      <c r="G31" s="5"/>
      <c r="H31" s="5"/>
      <c r="I31" s="5"/>
    </row>
    <row r="32" spans="1:10" x14ac:dyDescent="0.25">
      <c r="B32" s="5"/>
      <c r="C32" s="5"/>
      <c r="D32" s="5"/>
      <c r="E32" s="5"/>
      <c r="F32" s="5"/>
      <c r="G32" s="5"/>
      <c r="H32" s="5"/>
      <c r="I32" s="5"/>
    </row>
    <row r="33" spans="1:9" x14ac:dyDescent="0.25">
      <c r="A33" s="4" t="s">
        <v>11</v>
      </c>
      <c r="B33" t="s">
        <v>24</v>
      </c>
      <c r="C33" t="s">
        <v>25</v>
      </c>
      <c r="D33" t="s">
        <v>26</v>
      </c>
      <c r="E33" s="5"/>
      <c r="F33" s="5"/>
      <c r="G33" s="5"/>
      <c r="H33" s="5"/>
      <c r="I33" s="5"/>
    </row>
    <row r="34" spans="1:9" x14ac:dyDescent="0.25">
      <c r="A34">
        <v>0</v>
      </c>
      <c r="B34">
        <f t="shared" ref="B34" si="14">$C$2</f>
        <v>3500</v>
      </c>
      <c r="C34">
        <v>0</v>
      </c>
      <c r="D34">
        <f>C34-B34</f>
        <v>-3500</v>
      </c>
      <c r="E34" s="5"/>
      <c r="F34" s="5"/>
      <c r="G34" s="5"/>
      <c r="H34" s="5"/>
      <c r="I34" s="5"/>
    </row>
    <row r="35" spans="1:9" x14ac:dyDescent="0.25">
      <c r="A35">
        <v>1</v>
      </c>
      <c r="B35">
        <f t="shared" ref="B35" si="15">$E$2+$C$5+$A$2*$A$5</f>
        <v>441.25360000000001</v>
      </c>
      <c r="C35">
        <v>0</v>
      </c>
      <c r="D35">
        <f t="shared" ref="D35:D44" si="16">C35-B35</f>
        <v>-441.25360000000001</v>
      </c>
      <c r="E35" s="5"/>
      <c r="F35" s="5"/>
      <c r="G35" s="5"/>
      <c r="H35" s="5"/>
      <c r="I35" s="5"/>
    </row>
    <row r="36" spans="1:9" x14ac:dyDescent="0.25">
      <c r="A36">
        <v>2</v>
      </c>
      <c r="B36">
        <f t="shared" ref="B36" si="17">$F$2+$C$5+$A$2*$A$5</f>
        <v>431.25360000000001</v>
      </c>
      <c r="C36">
        <v>0</v>
      </c>
      <c r="D36">
        <f t="shared" si="16"/>
        <v>-431.25360000000001</v>
      </c>
    </row>
    <row r="37" spans="1:9" x14ac:dyDescent="0.25">
      <c r="A37">
        <v>3</v>
      </c>
      <c r="B37">
        <f t="shared" ref="B37:B43" si="18">$C$5+$A$2*$A$5</f>
        <v>361.25360000000001</v>
      </c>
      <c r="C37">
        <v>0</v>
      </c>
      <c r="D37">
        <f t="shared" si="16"/>
        <v>-361.25360000000001</v>
      </c>
    </row>
    <row r="38" spans="1:9" x14ac:dyDescent="0.25">
      <c r="A38">
        <v>4</v>
      </c>
      <c r="B38">
        <f t="shared" si="18"/>
        <v>361.25360000000001</v>
      </c>
      <c r="C38">
        <v>0</v>
      </c>
      <c r="D38">
        <f t="shared" si="16"/>
        <v>-361.25360000000001</v>
      </c>
    </row>
    <row r="39" spans="1:9" x14ac:dyDescent="0.25">
      <c r="A39">
        <v>5</v>
      </c>
      <c r="B39">
        <f t="shared" si="18"/>
        <v>361.25360000000001</v>
      </c>
      <c r="C39">
        <v>0</v>
      </c>
      <c r="D39">
        <f t="shared" si="16"/>
        <v>-361.25360000000001</v>
      </c>
    </row>
    <row r="40" spans="1:9" x14ac:dyDescent="0.25">
      <c r="A40">
        <v>6</v>
      </c>
      <c r="B40">
        <f t="shared" si="18"/>
        <v>361.25360000000001</v>
      </c>
      <c r="C40">
        <v>0</v>
      </c>
      <c r="D40">
        <f t="shared" si="16"/>
        <v>-361.25360000000001</v>
      </c>
    </row>
    <row r="41" spans="1:9" x14ac:dyDescent="0.25">
      <c r="A41">
        <v>7</v>
      </c>
      <c r="B41">
        <f t="shared" si="18"/>
        <v>361.25360000000001</v>
      </c>
      <c r="C41">
        <v>0</v>
      </c>
      <c r="D41">
        <f t="shared" si="16"/>
        <v>-361.25360000000001</v>
      </c>
    </row>
    <row r="42" spans="1:9" x14ac:dyDescent="0.25">
      <c r="A42">
        <v>8</v>
      </c>
      <c r="B42">
        <f t="shared" si="18"/>
        <v>361.25360000000001</v>
      </c>
      <c r="C42">
        <v>0</v>
      </c>
      <c r="D42">
        <f t="shared" si="16"/>
        <v>-361.25360000000001</v>
      </c>
    </row>
    <row r="43" spans="1:9" x14ac:dyDescent="0.25">
      <c r="A43">
        <v>9</v>
      </c>
      <c r="B43">
        <f t="shared" si="18"/>
        <v>361.25360000000001</v>
      </c>
      <c r="C43">
        <v>0</v>
      </c>
      <c r="D43">
        <f t="shared" si="16"/>
        <v>-361.25360000000001</v>
      </c>
    </row>
    <row r="44" spans="1:9" x14ac:dyDescent="0.25">
      <c r="A44">
        <v>10</v>
      </c>
      <c r="B44">
        <f>$C$5+$A$2*$A$5+$D$5*$I$19+$D$2*$B$2*$I$19+$B$5</f>
        <v>20605.097102184438</v>
      </c>
      <c r="C44" s="5">
        <f>I20</f>
        <v>37281.794198467134</v>
      </c>
      <c r="D44">
        <f t="shared" si="16"/>
        <v>16676.697096282696</v>
      </c>
    </row>
    <row r="45" spans="1:9" x14ac:dyDescent="0.25">
      <c r="C45" t="s">
        <v>27</v>
      </c>
      <c r="D45" s="7">
        <f>IRR(D34:D44,0.1)</f>
        <v>0.1155904071103262</v>
      </c>
    </row>
    <row r="46" spans="1:9" x14ac:dyDescent="0.25">
      <c r="B46" s="5"/>
      <c r="C46" s="5"/>
      <c r="D46" s="5"/>
    </row>
    <row r="47" spans="1:9" x14ac:dyDescent="0.25">
      <c r="B47" s="5"/>
      <c r="C47" s="5"/>
      <c r="D47" s="5"/>
    </row>
    <row r="48" spans="1:9" x14ac:dyDescent="0.25">
      <c r="A48" s="4" t="s">
        <v>11</v>
      </c>
      <c r="B48" t="s">
        <v>24</v>
      </c>
      <c r="C48" t="s">
        <v>25</v>
      </c>
      <c r="D48" t="s">
        <v>26</v>
      </c>
    </row>
    <row r="49" spans="1:4" x14ac:dyDescent="0.25">
      <c r="A49">
        <v>0</v>
      </c>
      <c r="B49">
        <f t="shared" ref="B49" si="19">$C$2</f>
        <v>3500</v>
      </c>
      <c r="C49">
        <v>0</v>
      </c>
      <c r="D49">
        <f>C49-B49</f>
        <v>-3500</v>
      </c>
    </row>
    <row r="50" spans="1:4" x14ac:dyDescent="0.25">
      <c r="A50">
        <v>1</v>
      </c>
      <c r="B50">
        <f t="shared" ref="B50" si="20">$E$2+$C$5+$A$2*$A$5</f>
        <v>441.25360000000001</v>
      </c>
      <c r="C50">
        <v>0</v>
      </c>
      <c r="D50">
        <f t="shared" ref="D50:D58" si="21">C50-B50</f>
        <v>-441.25360000000001</v>
      </c>
    </row>
    <row r="51" spans="1:4" x14ac:dyDescent="0.25">
      <c r="A51">
        <v>2</v>
      </c>
      <c r="B51">
        <f t="shared" ref="B51" si="22">$F$2+$C$5+$A$2*$A$5</f>
        <v>431.25360000000001</v>
      </c>
      <c r="C51">
        <v>0</v>
      </c>
      <c r="D51">
        <f t="shared" si="21"/>
        <v>-431.25360000000001</v>
      </c>
    </row>
    <row r="52" spans="1:4" x14ac:dyDescent="0.25">
      <c r="A52">
        <v>3</v>
      </c>
      <c r="B52">
        <f t="shared" ref="B52:B57" si="23">$C$5+$A$2*$A$5</f>
        <v>361.25360000000001</v>
      </c>
      <c r="C52">
        <v>0</v>
      </c>
      <c r="D52">
        <f t="shared" si="21"/>
        <v>-361.25360000000001</v>
      </c>
    </row>
    <row r="53" spans="1:4" x14ac:dyDescent="0.25">
      <c r="A53">
        <v>4</v>
      </c>
      <c r="B53">
        <f t="shared" si="23"/>
        <v>361.25360000000001</v>
      </c>
      <c r="C53">
        <v>0</v>
      </c>
      <c r="D53">
        <f t="shared" si="21"/>
        <v>-361.25360000000001</v>
      </c>
    </row>
    <row r="54" spans="1:4" x14ac:dyDescent="0.25">
      <c r="A54">
        <v>5</v>
      </c>
      <c r="B54">
        <f t="shared" si="23"/>
        <v>361.25360000000001</v>
      </c>
      <c r="C54">
        <v>0</v>
      </c>
      <c r="D54">
        <f t="shared" si="21"/>
        <v>-361.25360000000001</v>
      </c>
    </row>
    <row r="55" spans="1:4" x14ac:dyDescent="0.25">
      <c r="A55">
        <v>6</v>
      </c>
      <c r="B55">
        <f t="shared" si="23"/>
        <v>361.25360000000001</v>
      </c>
      <c r="C55">
        <v>0</v>
      </c>
      <c r="D55">
        <f t="shared" si="21"/>
        <v>-361.25360000000001</v>
      </c>
    </row>
    <row r="56" spans="1:4" x14ac:dyDescent="0.25">
      <c r="A56">
        <v>7</v>
      </c>
      <c r="B56">
        <f t="shared" si="23"/>
        <v>361.25360000000001</v>
      </c>
      <c r="C56">
        <v>0</v>
      </c>
      <c r="D56">
        <f t="shared" si="21"/>
        <v>-361.25360000000001</v>
      </c>
    </row>
    <row r="57" spans="1:4" x14ac:dyDescent="0.25">
      <c r="A57">
        <v>8</v>
      </c>
      <c r="B57">
        <f t="shared" si="23"/>
        <v>361.25360000000001</v>
      </c>
      <c r="C57">
        <v>0</v>
      </c>
      <c r="D57">
        <f t="shared" si="21"/>
        <v>-361.25360000000001</v>
      </c>
    </row>
    <row r="58" spans="1:4" x14ac:dyDescent="0.25">
      <c r="A58">
        <v>9</v>
      </c>
      <c r="B58">
        <f>$C$5+$A$2*$A$5+$D$5*$H$19+$D$2*$B$2*$H$19+$B$5</f>
        <v>19585.701280890655</v>
      </c>
      <c r="C58" s="5">
        <f>H20</f>
        <v>35399.789655243796</v>
      </c>
      <c r="D58">
        <f t="shared" si="21"/>
        <v>15814.088374353141</v>
      </c>
    </row>
    <row r="59" spans="1:4" x14ac:dyDescent="0.25">
      <c r="C59" t="s">
        <v>27</v>
      </c>
      <c r="D59" s="7">
        <f>IRR(D49:D58,0.1)</f>
        <v>0.1273836771709782</v>
      </c>
    </row>
    <row r="60" spans="1:4" x14ac:dyDescent="0.25">
      <c r="B60" s="5"/>
      <c r="C60" s="5"/>
      <c r="D60" s="5"/>
    </row>
    <row r="62" spans="1:4" x14ac:dyDescent="0.25">
      <c r="A62" s="4" t="s">
        <v>11</v>
      </c>
      <c r="B62" t="s">
        <v>24</v>
      </c>
      <c r="C62" t="s">
        <v>25</v>
      </c>
      <c r="D62" t="s">
        <v>26</v>
      </c>
    </row>
    <row r="63" spans="1:4" x14ac:dyDescent="0.25">
      <c r="A63">
        <v>0</v>
      </c>
      <c r="B63">
        <f t="shared" ref="B63" si="24">$C$2</f>
        <v>3500</v>
      </c>
      <c r="C63">
        <v>0</v>
      </c>
      <c r="D63">
        <f>C63-B63</f>
        <v>-3500</v>
      </c>
    </row>
    <row r="64" spans="1:4" x14ac:dyDescent="0.25">
      <c r="A64">
        <v>1</v>
      </c>
      <c r="B64">
        <f t="shared" ref="B64" si="25">$E$2+$C$5+$A$2*$A$5</f>
        <v>441.25360000000001</v>
      </c>
      <c r="C64">
        <v>0</v>
      </c>
      <c r="D64">
        <f t="shared" ref="D64:D71" si="26">C64-B64</f>
        <v>-441.25360000000001</v>
      </c>
    </row>
    <row r="65" spans="1:4" x14ac:dyDescent="0.25">
      <c r="A65">
        <v>2</v>
      </c>
      <c r="B65">
        <f t="shared" ref="B65" si="27">$F$2+$C$5+$A$2*$A$5</f>
        <v>431.25360000000001</v>
      </c>
      <c r="C65">
        <v>0</v>
      </c>
      <c r="D65">
        <f t="shared" si="26"/>
        <v>-431.25360000000001</v>
      </c>
    </row>
    <row r="66" spans="1:4" x14ac:dyDescent="0.25">
      <c r="A66">
        <v>3</v>
      </c>
      <c r="B66">
        <f t="shared" ref="B66:B70" si="28">$C$5+$A$2*$A$5</f>
        <v>361.25360000000001</v>
      </c>
      <c r="C66">
        <v>0</v>
      </c>
      <c r="D66">
        <f t="shared" si="26"/>
        <v>-361.25360000000001</v>
      </c>
    </row>
    <row r="67" spans="1:4" x14ac:dyDescent="0.25">
      <c r="A67">
        <v>4</v>
      </c>
      <c r="B67">
        <f t="shared" si="28"/>
        <v>361.25360000000001</v>
      </c>
      <c r="C67">
        <v>0</v>
      </c>
      <c r="D67">
        <f t="shared" si="26"/>
        <v>-361.25360000000001</v>
      </c>
    </row>
    <row r="68" spans="1:4" x14ac:dyDescent="0.25">
      <c r="A68">
        <v>5</v>
      </c>
      <c r="B68">
        <f t="shared" si="28"/>
        <v>361.25360000000001</v>
      </c>
      <c r="C68">
        <v>0</v>
      </c>
      <c r="D68">
        <f t="shared" si="26"/>
        <v>-361.25360000000001</v>
      </c>
    </row>
    <row r="69" spans="1:4" x14ac:dyDescent="0.25">
      <c r="A69">
        <v>6</v>
      </c>
      <c r="B69">
        <f t="shared" si="28"/>
        <v>361.25360000000001</v>
      </c>
      <c r="C69">
        <v>0</v>
      </c>
      <c r="D69">
        <f t="shared" si="26"/>
        <v>-361.25360000000001</v>
      </c>
    </row>
    <row r="70" spans="1:4" x14ac:dyDescent="0.25">
      <c r="A70">
        <v>7</v>
      </c>
      <c r="B70">
        <f t="shared" si="28"/>
        <v>361.25360000000001</v>
      </c>
      <c r="C70">
        <v>0</v>
      </c>
      <c r="D70">
        <f t="shared" si="26"/>
        <v>-361.25360000000001</v>
      </c>
    </row>
    <row r="71" spans="1:4" x14ac:dyDescent="0.25">
      <c r="A71">
        <v>8</v>
      </c>
      <c r="B71">
        <f>$C$5+$A$2*$A$5+$D$5*$G$19+$D$2*$B$2*$G$19+$B$5</f>
        <v>18383.560151267466</v>
      </c>
      <c r="C71" s="5">
        <f>G20</f>
        <v>33180.401444808449</v>
      </c>
      <c r="D71">
        <f t="shared" si="26"/>
        <v>14796.841293540983</v>
      </c>
    </row>
    <row r="72" spans="1:4" x14ac:dyDescent="0.25">
      <c r="C72" t="s">
        <v>27</v>
      </c>
      <c r="D72" s="7">
        <f>IRR(D63:D71,0.1)</f>
        <v>0.14044392850498366</v>
      </c>
    </row>
    <row r="75" spans="1:4" x14ac:dyDescent="0.25">
      <c r="A75" s="4" t="s">
        <v>11</v>
      </c>
      <c r="B75" t="s">
        <v>24</v>
      </c>
      <c r="C75" t="s">
        <v>25</v>
      </c>
      <c r="D75" t="s">
        <v>26</v>
      </c>
    </row>
    <row r="76" spans="1:4" x14ac:dyDescent="0.25">
      <c r="A76">
        <v>0</v>
      </c>
      <c r="B76">
        <f t="shared" ref="B76" si="29">$C$2</f>
        <v>3500</v>
      </c>
      <c r="C76">
        <v>0</v>
      </c>
      <c r="D76">
        <f>C76-B76</f>
        <v>-3500</v>
      </c>
    </row>
    <row r="77" spans="1:4" x14ac:dyDescent="0.25">
      <c r="A77">
        <v>1</v>
      </c>
      <c r="B77">
        <f t="shared" ref="B77" si="30">$E$2+$C$5+$A$2*$A$5</f>
        <v>441.25360000000001</v>
      </c>
      <c r="C77">
        <v>0</v>
      </c>
      <c r="D77">
        <f t="shared" ref="D77:D83" si="31">C77-B77</f>
        <v>-441.25360000000001</v>
      </c>
    </row>
    <row r="78" spans="1:4" x14ac:dyDescent="0.25">
      <c r="A78">
        <v>2</v>
      </c>
      <c r="B78">
        <f t="shared" ref="B78" si="32">$F$2+$C$5+$A$2*$A$5</f>
        <v>431.25360000000001</v>
      </c>
      <c r="C78">
        <v>0</v>
      </c>
      <c r="D78">
        <f t="shared" si="31"/>
        <v>-431.25360000000001</v>
      </c>
    </row>
    <row r="79" spans="1:4" x14ac:dyDescent="0.25">
      <c r="A79">
        <v>3</v>
      </c>
      <c r="B79">
        <f t="shared" ref="B79:B82" si="33">$C$5+$A$2*$A$5</f>
        <v>361.25360000000001</v>
      </c>
      <c r="C79">
        <v>0</v>
      </c>
      <c r="D79">
        <f t="shared" si="31"/>
        <v>-361.25360000000001</v>
      </c>
    </row>
    <row r="80" spans="1:4" x14ac:dyDescent="0.25">
      <c r="A80">
        <v>4</v>
      </c>
      <c r="B80">
        <f t="shared" si="33"/>
        <v>361.25360000000001</v>
      </c>
      <c r="C80">
        <v>0</v>
      </c>
      <c r="D80">
        <f t="shared" si="31"/>
        <v>-361.25360000000001</v>
      </c>
    </row>
    <row r="81" spans="1:4" x14ac:dyDescent="0.25">
      <c r="A81">
        <v>5</v>
      </c>
      <c r="B81">
        <f t="shared" si="33"/>
        <v>361.25360000000001</v>
      </c>
      <c r="C81">
        <v>0</v>
      </c>
      <c r="D81">
        <f t="shared" si="31"/>
        <v>-361.25360000000001</v>
      </c>
    </row>
    <row r="82" spans="1:4" x14ac:dyDescent="0.25">
      <c r="A82">
        <v>6</v>
      </c>
      <c r="B82">
        <f t="shared" si="33"/>
        <v>361.25360000000001</v>
      </c>
      <c r="C82">
        <v>0</v>
      </c>
      <c r="D82">
        <f t="shared" si="31"/>
        <v>-361.25360000000001</v>
      </c>
    </row>
    <row r="83" spans="1:4" x14ac:dyDescent="0.25">
      <c r="A83">
        <v>7</v>
      </c>
      <c r="B83">
        <f>$C$5+$A$2*$A$5+$D$5*$F$19+$D$2*$B$2*$F$19+$B$5</f>
        <v>16948.095322670575</v>
      </c>
      <c r="C83" s="5">
        <f>F20</f>
        <v>30530.251941911782</v>
      </c>
      <c r="D83">
        <f t="shared" si="31"/>
        <v>13582.156619241206</v>
      </c>
    </row>
    <row r="84" spans="1:4" x14ac:dyDescent="0.25">
      <c r="C84" t="s">
        <v>27</v>
      </c>
      <c r="D84" s="7">
        <f>IRR(D76:D83,0.1)</f>
        <v>0.15433988152214018</v>
      </c>
    </row>
    <row r="86" spans="1:4" x14ac:dyDescent="0.25">
      <c r="A86" s="4" t="s">
        <v>11</v>
      </c>
      <c r="B86" t="s">
        <v>24</v>
      </c>
      <c r="C86" t="s">
        <v>25</v>
      </c>
      <c r="D86" t="s">
        <v>26</v>
      </c>
    </row>
    <row r="87" spans="1:4" x14ac:dyDescent="0.25">
      <c r="A87">
        <v>0</v>
      </c>
      <c r="B87">
        <f t="shared" ref="B87" si="34">$C$2</f>
        <v>3500</v>
      </c>
      <c r="C87">
        <v>0</v>
      </c>
      <c r="D87">
        <f>C87-B87</f>
        <v>-3500</v>
      </c>
    </row>
    <row r="88" spans="1:4" x14ac:dyDescent="0.25">
      <c r="A88">
        <v>1</v>
      </c>
      <c r="B88">
        <f t="shared" ref="B88" si="35">$E$2+$C$5+$A$2*$A$5</f>
        <v>441.25360000000001</v>
      </c>
      <c r="C88">
        <v>0</v>
      </c>
      <c r="D88">
        <f t="shared" ref="D88:D93" si="36">C88-B88</f>
        <v>-441.25360000000001</v>
      </c>
    </row>
    <row r="89" spans="1:4" x14ac:dyDescent="0.25">
      <c r="A89">
        <v>2</v>
      </c>
      <c r="B89">
        <f t="shared" ref="B89" si="37">$F$2+$C$5+$A$2*$A$5</f>
        <v>431.25360000000001</v>
      </c>
      <c r="C89">
        <v>0</v>
      </c>
      <c r="D89">
        <f t="shared" si="36"/>
        <v>-431.25360000000001</v>
      </c>
    </row>
    <row r="90" spans="1:4" x14ac:dyDescent="0.25">
      <c r="A90">
        <v>3</v>
      </c>
      <c r="B90">
        <f t="shared" ref="B90:B92" si="38">$C$5+$A$2*$A$5</f>
        <v>361.25360000000001</v>
      </c>
      <c r="C90">
        <v>0</v>
      </c>
      <c r="D90">
        <f t="shared" si="36"/>
        <v>-361.25360000000001</v>
      </c>
    </row>
    <row r="91" spans="1:4" x14ac:dyDescent="0.25">
      <c r="A91">
        <v>4</v>
      </c>
      <c r="B91">
        <f t="shared" si="38"/>
        <v>361.25360000000001</v>
      </c>
      <c r="C91">
        <v>0</v>
      </c>
      <c r="D91">
        <f t="shared" si="36"/>
        <v>-361.25360000000001</v>
      </c>
    </row>
    <row r="92" spans="1:4" x14ac:dyDescent="0.25">
      <c r="A92">
        <v>5</v>
      </c>
      <c r="B92">
        <f t="shared" si="38"/>
        <v>361.25360000000001</v>
      </c>
      <c r="C92">
        <v>0</v>
      </c>
      <c r="D92">
        <f t="shared" si="36"/>
        <v>-361.25360000000001</v>
      </c>
    </row>
    <row r="93" spans="1:4" x14ac:dyDescent="0.25">
      <c r="A93">
        <v>6</v>
      </c>
      <c r="B93">
        <f>$C$5+$A$2*$A$5+$D$5*$E$19+$D$2*$B$2*$E$19+$B$5</f>
        <v>15210.993176254884</v>
      </c>
      <c r="C93" s="5">
        <f>E20</f>
        <v>27323.220812974898</v>
      </c>
      <c r="D93">
        <f t="shared" si="36"/>
        <v>12112.227636720014</v>
      </c>
    </row>
    <row r="94" spans="1:4" x14ac:dyDescent="0.25">
      <c r="C94" t="s">
        <v>27</v>
      </c>
      <c r="D94" s="7">
        <f>IRR(D87:D93,0.1)</f>
        <v>0.16752203470991045</v>
      </c>
    </row>
    <row r="96" spans="1:4" x14ac:dyDescent="0.25">
      <c r="A96" s="4" t="s">
        <v>11</v>
      </c>
      <c r="B96" t="s">
        <v>24</v>
      </c>
      <c r="C96" t="s">
        <v>25</v>
      </c>
      <c r="D96" t="s">
        <v>26</v>
      </c>
    </row>
    <row r="97" spans="1:4" x14ac:dyDescent="0.25">
      <c r="A97">
        <v>0</v>
      </c>
      <c r="B97">
        <f t="shared" ref="B97" si="39">$C$2</f>
        <v>3500</v>
      </c>
      <c r="C97">
        <v>0</v>
      </c>
      <c r="D97">
        <f>C97-B97</f>
        <v>-3500</v>
      </c>
    </row>
    <row r="98" spans="1:4" x14ac:dyDescent="0.25">
      <c r="A98">
        <v>1</v>
      </c>
      <c r="B98">
        <f t="shared" ref="B98" si="40">$E$2+$C$5+$A$2*$A$5</f>
        <v>441.25360000000001</v>
      </c>
      <c r="C98">
        <v>0</v>
      </c>
      <c r="D98">
        <f t="shared" ref="D98:D102" si="41">C98-B98</f>
        <v>-441.25360000000001</v>
      </c>
    </row>
    <row r="99" spans="1:4" x14ac:dyDescent="0.25">
      <c r="A99">
        <v>2</v>
      </c>
      <c r="B99">
        <f t="shared" ref="B99" si="42">$F$2+$C$5+$A$2*$A$5</f>
        <v>431.25360000000001</v>
      </c>
      <c r="C99">
        <v>0</v>
      </c>
      <c r="D99">
        <f t="shared" si="41"/>
        <v>-431.25360000000001</v>
      </c>
    </row>
    <row r="100" spans="1:4" x14ac:dyDescent="0.25">
      <c r="A100">
        <v>3</v>
      </c>
      <c r="B100">
        <f t="shared" ref="B100:B101" si="43">$C$5+$A$2*$A$5</f>
        <v>361.25360000000001</v>
      </c>
      <c r="C100">
        <v>0</v>
      </c>
      <c r="D100">
        <f t="shared" si="41"/>
        <v>-361.25360000000001</v>
      </c>
    </row>
    <row r="101" spans="1:4" x14ac:dyDescent="0.25">
      <c r="A101">
        <v>4</v>
      </c>
      <c r="B101">
        <f t="shared" si="43"/>
        <v>361.25360000000001</v>
      </c>
      <c r="C101">
        <v>0</v>
      </c>
      <c r="D101">
        <f t="shared" si="41"/>
        <v>-361.25360000000001</v>
      </c>
    </row>
    <row r="102" spans="1:4" x14ac:dyDescent="0.25">
      <c r="A102">
        <v>5</v>
      </c>
      <c r="B102">
        <f>$C$5+$A$2*$A$5+$D$5*$D$19+$D$2*$B$2*$D$19+$B$5</f>
        <v>13081.418284031442</v>
      </c>
      <c r="C102" s="5">
        <f>D20</f>
        <v>23391.608049237828</v>
      </c>
      <c r="D102">
        <f t="shared" si="41"/>
        <v>10310.189765206385</v>
      </c>
    </row>
    <row r="103" spans="1:4" x14ac:dyDescent="0.25">
      <c r="C103" t="s">
        <v>27</v>
      </c>
      <c r="D103" s="7">
        <f>IRR(D97:D102,0.1)</f>
        <v>0.17518714086522102</v>
      </c>
    </row>
    <row r="105" spans="1:4" x14ac:dyDescent="0.25">
      <c r="A105" s="4" t="s">
        <v>11</v>
      </c>
      <c r="B105" t="s">
        <v>24</v>
      </c>
      <c r="C105" t="s">
        <v>25</v>
      </c>
      <c r="D105" t="s">
        <v>26</v>
      </c>
    </row>
    <row r="106" spans="1:4" x14ac:dyDescent="0.25">
      <c r="A106">
        <v>0</v>
      </c>
      <c r="B106">
        <f t="shared" ref="B106" si="44">$C$2</f>
        <v>3500</v>
      </c>
      <c r="C106">
        <v>0</v>
      </c>
      <c r="D106">
        <f>C106-B106</f>
        <v>-3500</v>
      </c>
    </row>
    <row r="107" spans="1:4" x14ac:dyDescent="0.25">
      <c r="A107">
        <v>1</v>
      </c>
      <c r="B107">
        <f t="shared" ref="B107" si="45">$E$2+$C$5+$A$2*$A$5</f>
        <v>441.25360000000001</v>
      </c>
      <c r="C107">
        <v>0</v>
      </c>
      <c r="D107">
        <f t="shared" ref="D107:D110" si="46">C107-B107</f>
        <v>-441.25360000000001</v>
      </c>
    </row>
    <row r="108" spans="1:4" x14ac:dyDescent="0.25">
      <c r="A108">
        <v>2</v>
      </c>
      <c r="B108">
        <f t="shared" ref="B108" si="47">$F$2+$C$5+$A$2*$A$5</f>
        <v>431.25360000000001</v>
      </c>
      <c r="C108">
        <v>0</v>
      </c>
      <c r="D108">
        <f t="shared" si="46"/>
        <v>-431.25360000000001</v>
      </c>
    </row>
    <row r="109" spans="1:4" x14ac:dyDescent="0.25">
      <c r="A109">
        <v>3</v>
      </c>
      <c r="B109">
        <f t="shared" ref="B109" si="48">$C$5+$A$2*$A$5</f>
        <v>361.25360000000001</v>
      </c>
      <c r="C109">
        <v>0</v>
      </c>
      <c r="D109">
        <f t="shared" si="46"/>
        <v>-361.25360000000001</v>
      </c>
    </row>
    <row r="110" spans="1:4" x14ac:dyDescent="0.25">
      <c r="A110">
        <v>4</v>
      </c>
      <c r="B110">
        <f>$C$5+$A$2*$A$5+$D$5*$C$19+$D$2*$B$2*$C$19+$B$5</f>
        <v>10447.881871134672</v>
      </c>
      <c r="C110" s="5">
        <f>C20</f>
        <v>18529.583514425231</v>
      </c>
      <c r="D110">
        <f t="shared" si="46"/>
        <v>8081.7016432905584</v>
      </c>
    </row>
    <row r="111" spans="1:4" x14ac:dyDescent="0.25">
      <c r="C111" t="s">
        <v>27</v>
      </c>
      <c r="D111" s="7">
        <f>IRR(D106:D110,0.1)</f>
        <v>0.16224883319509709</v>
      </c>
    </row>
    <row r="113" spans="1:4" x14ac:dyDescent="0.25">
      <c r="A113" s="4" t="s">
        <v>11</v>
      </c>
      <c r="B113" t="s">
        <v>24</v>
      </c>
      <c r="C113" t="s">
        <v>25</v>
      </c>
      <c r="D113" t="s">
        <v>26</v>
      </c>
    </row>
    <row r="114" spans="1:4" x14ac:dyDescent="0.25">
      <c r="A114">
        <v>0</v>
      </c>
      <c r="B114">
        <f t="shared" ref="B114" si="49">$C$2</f>
        <v>3500</v>
      </c>
      <c r="C114">
        <v>0</v>
      </c>
      <c r="D114">
        <f>C114-B114</f>
        <v>-3500</v>
      </c>
    </row>
    <row r="115" spans="1:4" x14ac:dyDescent="0.25">
      <c r="A115">
        <v>1</v>
      </c>
      <c r="B115">
        <f t="shared" ref="B115" si="50">$E$2+$C$5+$A$2*$A$5</f>
        <v>441.25360000000001</v>
      </c>
      <c r="C115">
        <v>0</v>
      </c>
      <c r="D115">
        <f t="shared" ref="D115:D117" si="51">C115-B115</f>
        <v>-441.25360000000001</v>
      </c>
    </row>
    <row r="116" spans="1:4" x14ac:dyDescent="0.25">
      <c r="A116">
        <v>2</v>
      </c>
      <c r="B116">
        <f t="shared" ref="B116" si="52">$F$2+$C$5+$A$2*$A$5</f>
        <v>431.25360000000001</v>
      </c>
      <c r="C116">
        <v>0</v>
      </c>
      <c r="D116">
        <f t="shared" si="51"/>
        <v>-431.25360000000001</v>
      </c>
    </row>
    <row r="117" spans="1:4" x14ac:dyDescent="0.25">
      <c r="A117">
        <v>3</v>
      </c>
      <c r="B117">
        <f>$C$5+$A$2*$A$5+$D$5*$B$19+$D$2*$B$2*$B$19+$B$5</f>
        <v>7218.4130722917453</v>
      </c>
      <c r="C117" s="5">
        <f>B20</f>
        <v>12567.350959943529</v>
      </c>
      <c r="D117">
        <f t="shared" si="51"/>
        <v>5348.937887651784</v>
      </c>
    </row>
    <row r="118" spans="1:4" x14ac:dyDescent="0.25">
      <c r="C118" t="s">
        <v>27</v>
      </c>
      <c r="D118" s="7">
        <f>IRR(D114:D117,0.1)</f>
        <v>7.7022309771696884E-2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7"/>
  <sheetViews>
    <sheetView tabSelected="1" topLeftCell="A6" zoomScaleNormal="100" workbookViewId="0">
      <selection activeCell="I29" sqref="A7:I29"/>
    </sheetView>
  </sheetViews>
  <sheetFormatPr defaultRowHeight="15" x14ac:dyDescent="0.25"/>
  <cols>
    <col min="1" max="1" width="17.140625" customWidth="1"/>
    <col min="2" max="2" width="10" customWidth="1"/>
    <col min="3" max="3" width="10.140625" customWidth="1"/>
    <col min="4" max="4" width="10.42578125" customWidth="1"/>
    <col min="5" max="5" width="10" customWidth="1"/>
    <col min="6" max="6" width="9.42578125" customWidth="1"/>
    <col min="7" max="7" width="9.140625" customWidth="1"/>
    <col min="8" max="8" width="8.7109375" customWidth="1"/>
    <col min="9" max="9" width="9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9" x14ac:dyDescent="0.25">
      <c r="A2" s="8">
        <v>4140.67</v>
      </c>
      <c r="B2">
        <v>67.73</v>
      </c>
      <c r="C2">
        <v>3500</v>
      </c>
      <c r="D2">
        <v>0.22</v>
      </c>
      <c r="E2">
        <v>80</v>
      </c>
      <c r="F2">
        <v>70</v>
      </c>
    </row>
    <row r="4" spans="1:9" x14ac:dyDescent="0.25">
      <c r="A4" s="2" t="s">
        <v>6</v>
      </c>
      <c r="B4" s="2" t="s">
        <v>7</v>
      </c>
      <c r="C4" s="2" t="s">
        <v>8</v>
      </c>
      <c r="D4" s="2" t="s">
        <v>9</v>
      </c>
      <c r="E4" s="2" t="s">
        <v>10</v>
      </c>
    </row>
    <row r="5" spans="1:9" x14ac:dyDescent="0.25">
      <c r="A5" s="1">
        <v>0.08</v>
      </c>
      <c r="B5">
        <v>50</v>
      </c>
      <c r="C5">
        <v>30</v>
      </c>
      <c r="D5">
        <v>9</v>
      </c>
      <c r="E5">
        <v>71.33</v>
      </c>
    </row>
    <row r="7" spans="1:9" x14ac:dyDescent="0.25">
      <c r="A7" s="4" t="s">
        <v>11</v>
      </c>
      <c r="B7" s="4">
        <v>3</v>
      </c>
      <c r="C7" s="4">
        <v>4</v>
      </c>
      <c r="D7" s="4">
        <v>5</v>
      </c>
      <c r="E7" s="4">
        <v>6</v>
      </c>
      <c r="F7" s="4">
        <v>7</v>
      </c>
      <c r="G7" s="4">
        <v>8</v>
      </c>
      <c r="H7" s="4">
        <v>9</v>
      </c>
      <c r="I7" s="4">
        <v>10</v>
      </c>
    </row>
    <row r="8" spans="1:9" x14ac:dyDescent="0.25">
      <c r="A8">
        <v>0</v>
      </c>
      <c r="B8" s="5">
        <f>$C$2</f>
        <v>3500</v>
      </c>
      <c r="C8" s="5">
        <f t="shared" ref="C8:I8" si="0">$C$2</f>
        <v>3500</v>
      </c>
      <c r="D8" s="5">
        <f t="shared" si="0"/>
        <v>3500</v>
      </c>
      <c r="E8" s="5">
        <f t="shared" si="0"/>
        <v>3500</v>
      </c>
      <c r="F8" s="5">
        <f t="shared" si="0"/>
        <v>3500</v>
      </c>
      <c r="G8" s="5">
        <f t="shared" si="0"/>
        <v>3500</v>
      </c>
      <c r="H8" s="5">
        <f t="shared" si="0"/>
        <v>3500</v>
      </c>
      <c r="I8" s="5">
        <f t="shared" si="0"/>
        <v>3500</v>
      </c>
    </row>
    <row r="9" spans="1:9" x14ac:dyDescent="0.25">
      <c r="A9">
        <v>1</v>
      </c>
      <c r="B9" s="5">
        <f>$E$2+$C$5+$A$2*$A$5</f>
        <v>441.25360000000001</v>
      </c>
      <c r="C9" s="5">
        <f t="shared" ref="C9:I9" si="1">$E$2+$C$5+$A$2*$A$5</f>
        <v>441.25360000000001</v>
      </c>
      <c r="D9" s="5">
        <f t="shared" si="1"/>
        <v>441.25360000000001</v>
      </c>
      <c r="E9" s="5">
        <f t="shared" si="1"/>
        <v>441.25360000000001</v>
      </c>
      <c r="F9" s="5">
        <f t="shared" si="1"/>
        <v>441.25360000000001</v>
      </c>
      <c r="G9" s="5">
        <f t="shared" si="1"/>
        <v>441.25360000000001</v>
      </c>
      <c r="H9" s="5">
        <f t="shared" si="1"/>
        <v>441.25360000000001</v>
      </c>
      <c r="I9" s="5">
        <f t="shared" si="1"/>
        <v>441.25360000000001</v>
      </c>
    </row>
    <row r="10" spans="1:9" x14ac:dyDescent="0.25">
      <c r="A10">
        <v>2</v>
      </c>
      <c r="B10" s="5">
        <f>$F$2+$C$5+$A$2*$A$5</f>
        <v>431.25360000000001</v>
      </c>
      <c r="C10" s="5">
        <f t="shared" ref="C10:I10" si="2">$F$2+$C$5+$A$2*$A$5</f>
        <v>431.25360000000001</v>
      </c>
      <c r="D10" s="5">
        <f t="shared" si="2"/>
        <v>431.25360000000001</v>
      </c>
      <c r="E10" s="5">
        <f t="shared" si="2"/>
        <v>431.25360000000001</v>
      </c>
      <c r="F10" s="5">
        <f t="shared" si="2"/>
        <v>431.25360000000001</v>
      </c>
      <c r="G10" s="5">
        <f t="shared" si="2"/>
        <v>431.25360000000001</v>
      </c>
      <c r="H10" s="5">
        <f t="shared" si="2"/>
        <v>431.25360000000001</v>
      </c>
      <c r="I10" s="5">
        <f t="shared" si="2"/>
        <v>431.25360000000001</v>
      </c>
    </row>
    <row r="11" spans="1:9" x14ac:dyDescent="0.25">
      <c r="A11">
        <v>3</v>
      </c>
      <c r="B11" s="5">
        <f>$C$5+$A$2*$A$5+$D$5*$B$19+$D$2*$B$2*$B$19+$B$5</f>
        <v>2949.8691896497335</v>
      </c>
      <c r="C11" s="5">
        <f t="shared" ref="C11:I17" si="3">$C$5+$A$2*$A$5</f>
        <v>361.25360000000001</v>
      </c>
      <c r="D11" s="5">
        <f t="shared" si="3"/>
        <v>361.25360000000001</v>
      </c>
      <c r="E11" s="5">
        <f t="shared" si="3"/>
        <v>361.25360000000001</v>
      </c>
      <c r="F11" s="5">
        <f t="shared" si="3"/>
        <v>361.25360000000001</v>
      </c>
      <c r="G11" s="5">
        <f t="shared" si="3"/>
        <v>361.25360000000001</v>
      </c>
      <c r="H11" s="5">
        <f t="shared" si="3"/>
        <v>361.25360000000001</v>
      </c>
      <c r="I11" s="5">
        <f t="shared" si="3"/>
        <v>361.25360000000001</v>
      </c>
    </row>
    <row r="12" spans="1:9" x14ac:dyDescent="0.25">
      <c r="A12">
        <v>4</v>
      </c>
      <c r="B12" s="5"/>
      <c r="C12" s="5">
        <f>$C$5+$A$2*$A$5+$D$5*$C$19+$D$2*$B$2*$C$19+$B$5</f>
        <v>4327.883671990593</v>
      </c>
      <c r="D12" s="5">
        <f t="shared" si="3"/>
        <v>361.25360000000001</v>
      </c>
      <c r="E12" s="5">
        <f t="shared" si="3"/>
        <v>361.25360000000001</v>
      </c>
      <c r="F12" s="5">
        <f t="shared" si="3"/>
        <v>361.25360000000001</v>
      </c>
      <c r="G12" s="5">
        <f t="shared" si="3"/>
        <v>361.25360000000001</v>
      </c>
      <c r="H12" s="5">
        <f t="shared" si="3"/>
        <v>361.25360000000001</v>
      </c>
      <c r="I12" s="5">
        <f t="shared" si="3"/>
        <v>361.25360000000001</v>
      </c>
    </row>
    <row r="13" spans="1:9" x14ac:dyDescent="0.25">
      <c r="A13">
        <v>5</v>
      </c>
      <c r="B13" s="5"/>
      <c r="C13" s="5"/>
      <c r="D13" s="5">
        <f>$C$5+$A$2*$A$5+$D$5*$D$19+$D$2*$B$2*$D$19+$B$5</f>
        <v>5491.8286715089516</v>
      </c>
      <c r="E13" s="5">
        <f t="shared" si="3"/>
        <v>361.25360000000001</v>
      </c>
      <c r="F13" s="5">
        <f t="shared" si="3"/>
        <v>361.25360000000001</v>
      </c>
      <c r="G13" s="5">
        <f t="shared" si="3"/>
        <v>361.25360000000001</v>
      </c>
      <c r="H13" s="5">
        <f t="shared" si="3"/>
        <v>361.25360000000001</v>
      </c>
      <c r="I13" s="5">
        <f t="shared" si="3"/>
        <v>361.25360000000001</v>
      </c>
    </row>
    <row r="14" spans="1:9" x14ac:dyDescent="0.25">
      <c r="A14">
        <v>6</v>
      </c>
      <c r="B14" s="5"/>
      <c r="C14" s="5"/>
      <c r="D14" s="5"/>
      <c r="E14" s="5">
        <f>$C$5+$A$2*$A$5+$D$5*$E$19+$D$2*$B$2*$E$19+$B$5</f>
        <v>6454.2311115913963</v>
      </c>
      <c r="F14" s="5">
        <f t="shared" si="3"/>
        <v>361.25360000000001</v>
      </c>
      <c r="G14" s="5">
        <f t="shared" si="3"/>
        <v>361.25360000000001</v>
      </c>
      <c r="H14" s="5">
        <f t="shared" si="3"/>
        <v>361.25360000000001</v>
      </c>
      <c r="I14" s="5">
        <f t="shared" si="3"/>
        <v>361.25360000000001</v>
      </c>
    </row>
    <row r="15" spans="1:9" x14ac:dyDescent="0.25">
      <c r="A15">
        <v>7</v>
      </c>
      <c r="B15" s="5"/>
      <c r="C15" s="5"/>
      <c r="D15" s="5"/>
      <c r="E15" s="5"/>
      <c r="F15" s="5">
        <f>$C$5+$A$2*$A$5+$D$5*$F$19+$D$2*$B$2*$F$19+$B$5</f>
        <v>7251.4117329993187</v>
      </c>
      <c r="G15" s="5">
        <f t="shared" si="3"/>
        <v>361.25360000000001</v>
      </c>
      <c r="H15" s="5">
        <f t="shared" si="3"/>
        <v>361.25360000000001</v>
      </c>
      <c r="I15" s="5">
        <f t="shared" si="3"/>
        <v>361.25360000000001</v>
      </c>
    </row>
    <row r="16" spans="1:9" x14ac:dyDescent="0.25">
      <c r="A16">
        <v>8</v>
      </c>
      <c r="B16" s="5"/>
      <c r="C16" s="5"/>
      <c r="D16" s="5"/>
      <c r="E16" s="5"/>
      <c r="F16" s="5"/>
      <c r="G16" s="5">
        <f>$C$5+$A$2*$A$5+$D$5*$G$19+$D$2*$B$2*$G$19+$B$5</f>
        <v>7917.6022934239845</v>
      </c>
      <c r="H16" s="5">
        <f t="shared" si="3"/>
        <v>361.25360000000001</v>
      </c>
      <c r="I16" s="5">
        <f t="shared" si="3"/>
        <v>361.25360000000001</v>
      </c>
    </row>
    <row r="17" spans="1:10" x14ac:dyDescent="0.25">
      <c r="A17">
        <v>9</v>
      </c>
      <c r="B17" s="5"/>
      <c r="C17" s="5"/>
      <c r="D17" s="5"/>
      <c r="E17" s="5"/>
      <c r="F17" s="5"/>
      <c r="G17" s="5"/>
      <c r="H17" s="5">
        <f>$C$5+$A$2*$A$5+$D$5*$H$19+$D$2*$B$2*$H$19+$B$5</f>
        <v>8480.3069218035707</v>
      </c>
      <c r="I17" s="5">
        <f t="shared" si="3"/>
        <v>361.25360000000001</v>
      </c>
    </row>
    <row r="18" spans="1:10" x14ac:dyDescent="0.25">
      <c r="A18" s="3">
        <v>10</v>
      </c>
      <c r="B18" s="12"/>
      <c r="C18" s="12"/>
      <c r="D18" s="12"/>
      <c r="E18" s="12"/>
      <c r="F18" s="12"/>
      <c r="G18" s="12"/>
      <c r="H18" s="12"/>
      <c r="I18" s="12">
        <f>$C$5+$A$2*$A$5+$D$5*$I$19+$D$2*$B$2*$I$19+$B$5</f>
        <v>8960.7025012038721</v>
      </c>
    </row>
    <row r="19" spans="1:10" x14ac:dyDescent="0.25">
      <c r="A19" s="9" t="s">
        <v>38</v>
      </c>
      <c r="B19" s="10">
        <v>106.2155590089677</v>
      </c>
      <c r="C19" s="10">
        <v>163.87162129781649</v>
      </c>
      <c r="D19" s="10">
        <v>212.57102631352149</v>
      </c>
      <c r="E19" s="10">
        <v>252.83789995194249</v>
      </c>
      <c r="F19" s="10">
        <v>286.19190032883353</v>
      </c>
      <c r="G19" s="10">
        <v>314.06528260478751</v>
      </c>
      <c r="H19" s="10">
        <v>337.608818264126</v>
      </c>
      <c r="I19" s="10">
        <v>357.70854711613401</v>
      </c>
    </row>
    <row r="20" spans="1:10" x14ac:dyDescent="0.25">
      <c r="A20" s="9" t="s">
        <v>13</v>
      </c>
      <c r="B20" s="10">
        <f>B19*$E$5</f>
        <v>7576.3558241096662</v>
      </c>
      <c r="C20" s="10">
        <f t="shared" ref="C20:I20" si="4">C19*$E$5</f>
        <v>11688.962747173249</v>
      </c>
      <c r="D20" s="10">
        <f t="shared" si="4"/>
        <v>15162.691306943487</v>
      </c>
      <c r="E20" s="10">
        <f t="shared" si="4"/>
        <v>18034.927403572059</v>
      </c>
      <c r="F20" s="10">
        <f t="shared" si="4"/>
        <v>20414.068250455693</v>
      </c>
      <c r="G20" s="10">
        <f t="shared" si="4"/>
        <v>22402.276608199492</v>
      </c>
      <c r="H20" s="10">
        <f t="shared" si="4"/>
        <v>24081.637006780107</v>
      </c>
      <c r="I20" s="10">
        <f t="shared" si="4"/>
        <v>25515.350665793838</v>
      </c>
    </row>
    <row r="21" spans="1:10" x14ac:dyDescent="0.25">
      <c r="A21" s="9" t="s">
        <v>31</v>
      </c>
      <c r="B21" s="10">
        <f>NPV($A$5,B$9:B$18)+B$8</f>
        <v>6619.9998703590445</v>
      </c>
      <c r="C21" s="10">
        <f t="shared" ref="C21:I21" si="5">NPV($A$5,C9:C18)+C8</f>
        <v>7746.1970540310685</v>
      </c>
      <c r="D21" s="10">
        <f t="shared" si="5"/>
        <v>8568.2518509350284</v>
      </c>
      <c r="E21" s="10">
        <f t="shared" si="5"/>
        <v>9143.7290775546662</v>
      </c>
      <c r="F21" s="10">
        <f t="shared" si="5"/>
        <v>9535.2488107642166</v>
      </c>
      <c r="G21" s="10">
        <f t="shared" si="5"/>
        <v>9792.5418773202982</v>
      </c>
      <c r="H21" s="10">
        <f t="shared" si="5"/>
        <v>9952.3465764061584</v>
      </c>
      <c r="I21" s="10">
        <f t="shared" si="5"/>
        <v>10041.337585310459</v>
      </c>
    </row>
    <row r="22" spans="1:10" x14ac:dyDescent="0.25">
      <c r="A22" s="9" t="s">
        <v>32</v>
      </c>
      <c r="B22" s="10">
        <f>B$20/((1+$A$5)^B$7)</f>
        <v>6014.3555226191902</v>
      </c>
      <c r="C22" s="10">
        <f t="shared" ref="C22:I22" si="6">C20/((1+$A$5)^C7)</f>
        <v>8591.7365673979784</v>
      </c>
      <c r="D22" s="10">
        <f t="shared" si="6"/>
        <v>10319.472925315493</v>
      </c>
      <c r="E22" s="10">
        <f t="shared" si="6"/>
        <v>11365.063472772883</v>
      </c>
      <c r="F22" s="10">
        <f t="shared" si="6"/>
        <v>11911.41275236657</v>
      </c>
      <c r="G22" s="10">
        <f t="shared" si="6"/>
        <v>12103.252993416645</v>
      </c>
      <c r="H22" s="10">
        <f t="shared" si="6"/>
        <v>12046.814039476469</v>
      </c>
      <c r="I22" s="10">
        <f t="shared" si="6"/>
        <v>11818.544274592918</v>
      </c>
    </row>
    <row r="23" spans="1:10" x14ac:dyDescent="0.25">
      <c r="A23" s="9" t="s">
        <v>33</v>
      </c>
      <c r="B23" s="10">
        <f>B22-B21</f>
        <v>-605.64434773985431</v>
      </c>
      <c r="C23" s="10">
        <f t="shared" ref="C23:I23" si="7">C22-C21</f>
        <v>845.53951336690989</v>
      </c>
      <c r="D23" s="10">
        <f t="shared" si="7"/>
        <v>1751.2210743804644</v>
      </c>
      <c r="E23" s="10">
        <f t="shared" si="7"/>
        <v>2221.3343952182167</v>
      </c>
      <c r="F23" s="10">
        <f t="shared" si="7"/>
        <v>2376.1639416023536</v>
      </c>
      <c r="G23" s="10">
        <f t="shared" si="7"/>
        <v>2310.7111160963468</v>
      </c>
      <c r="H23" s="10">
        <f t="shared" si="7"/>
        <v>2094.4674630703103</v>
      </c>
      <c r="I23" s="10">
        <f t="shared" si="7"/>
        <v>1777.2066892824587</v>
      </c>
    </row>
    <row r="24" spans="1:10" x14ac:dyDescent="0.25">
      <c r="A24" s="9" t="s">
        <v>34</v>
      </c>
      <c r="B24" s="10">
        <f t="shared" ref="B24:I24" si="8">(B23*(1+$A$5)^B7)/(((1+$A$5)^B7)-1)</f>
        <v>-2937.6288064473993</v>
      </c>
      <c r="C24" s="10">
        <f t="shared" si="8"/>
        <v>3191.0746259176776</v>
      </c>
      <c r="D24" s="10">
        <f t="shared" si="8"/>
        <v>5482.5577681507166</v>
      </c>
      <c r="E24" s="10">
        <f t="shared" si="8"/>
        <v>6006.360095567652</v>
      </c>
      <c r="F24" s="10">
        <f t="shared" si="8"/>
        <v>5704.943930639517</v>
      </c>
      <c r="G24" s="10">
        <f t="shared" si="8"/>
        <v>5026.2230208045985</v>
      </c>
      <c r="H24" s="10">
        <f t="shared" si="8"/>
        <v>4191.0217794812597</v>
      </c>
      <c r="I24" s="10">
        <f t="shared" si="8"/>
        <v>3310.7025526598363</v>
      </c>
    </row>
    <row r="25" spans="1:10" x14ac:dyDescent="0.25">
      <c r="A25" s="9" t="s">
        <v>35</v>
      </c>
      <c r="B25" s="10">
        <f>B24*$A$5</f>
        <v>-235.01030451579194</v>
      </c>
      <c r="C25" s="10">
        <f t="shared" ref="C25:I25" si="9">C24*$A$5</f>
        <v>255.28597007341421</v>
      </c>
      <c r="D25" s="10">
        <f t="shared" si="9"/>
        <v>438.60462145205736</v>
      </c>
      <c r="E25" s="10">
        <f t="shared" si="9"/>
        <v>480.50880764541216</v>
      </c>
      <c r="F25" s="10">
        <f t="shared" si="9"/>
        <v>456.39551445116138</v>
      </c>
      <c r="G25" s="10">
        <f t="shared" si="9"/>
        <v>402.09784166436788</v>
      </c>
      <c r="H25" s="10">
        <f t="shared" si="9"/>
        <v>335.28174235850076</v>
      </c>
      <c r="I25" s="10">
        <f t="shared" si="9"/>
        <v>264.85620421278691</v>
      </c>
    </row>
    <row r="26" spans="1:10" x14ac:dyDescent="0.25">
      <c r="A26" s="9" t="s">
        <v>36</v>
      </c>
      <c r="B26" s="10">
        <f>B24+$A$2</f>
        <v>1203.0411935526008</v>
      </c>
      <c r="C26" s="10">
        <f t="shared" ref="C26:I26" si="10">C24+$A$2</f>
        <v>7331.7446259176777</v>
      </c>
      <c r="D26" s="10">
        <f t="shared" si="10"/>
        <v>9623.2277681507167</v>
      </c>
      <c r="E26" s="10">
        <f t="shared" si="10"/>
        <v>10147.030095567652</v>
      </c>
      <c r="F26" s="10">
        <f t="shared" si="10"/>
        <v>9845.6139306395162</v>
      </c>
      <c r="G26" s="10">
        <f t="shared" si="10"/>
        <v>9166.8930208045986</v>
      </c>
      <c r="H26" s="10">
        <f t="shared" si="10"/>
        <v>8331.6917794812598</v>
      </c>
      <c r="I26" s="10">
        <f t="shared" si="10"/>
        <v>7451.3725526598364</v>
      </c>
    </row>
    <row r="27" spans="1:10" x14ac:dyDescent="0.25">
      <c r="A27" s="9" t="s">
        <v>37</v>
      </c>
      <c r="B27" s="10">
        <f t="shared" ref="B27:I27" si="11">(B21*(1+$A$5)^B7)/B19</f>
        <v>78.512916134872981</v>
      </c>
      <c r="C27" s="10">
        <f t="shared" si="11"/>
        <v>64.3101928847165</v>
      </c>
      <c r="D27" s="10">
        <f t="shared" si="11"/>
        <v>59.225253939847939</v>
      </c>
      <c r="E27" s="10">
        <f t="shared" si="11"/>
        <v>57.388346018875623</v>
      </c>
      <c r="F27" s="10">
        <f t="shared" si="11"/>
        <v>57.100640521140441</v>
      </c>
      <c r="G27" s="10">
        <f t="shared" si="11"/>
        <v>57.711923603447346</v>
      </c>
      <c r="H27" s="10">
        <f t="shared" si="11"/>
        <v>58.928516615991704</v>
      </c>
      <c r="I27" s="10">
        <f t="shared" si="11"/>
        <v>60.603792930738564</v>
      </c>
    </row>
    <row r="28" spans="1:10" x14ac:dyDescent="0.25">
      <c r="A28" s="9" t="s">
        <v>20</v>
      </c>
      <c r="B28" s="10">
        <f>B22/B21</f>
        <v>0.9085129366162652</v>
      </c>
      <c r="C28" s="10">
        <f t="shared" ref="C28:I28" si="12">C22/C21</f>
        <v>1.1091554355600723</v>
      </c>
      <c r="D28" s="10">
        <f t="shared" si="12"/>
        <v>1.2043848739331067</v>
      </c>
      <c r="E28" s="10">
        <f t="shared" si="12"/>
        <v>1.2429352812596974</v>
      </c>
      <c r="F28" s="10">
        <f t="shared" si="12"/>
        <v>1.2491978960129424</v>
      </c>
      <c r="G28" s="10">
        <f t="shared" si="12"/>
        <v>1.2359664268016044</v>
      </c>
      <c r="H28" s="10">
        <f t="shared" si="12"/>
        <v>1.2104496107516618</v>
      </c>
      <c r="I28" s="10">
        <f t="shared" si="12"/>
        <v>1.176989038978467</v>
      </c>
    </row>
    <row r="29" spans="1:10" x14ac:dyDescent="0.25">
      <c r="A29" s="9" t="s">
        <v>22</v>
      </c>
      <c r="B29" s="13">
        <f>D117</f>
        <v>2.1084124346572253E-2</v>
      </c>
      <c r="C29" s="13">
        <f>D110</f>
        <v>0.13252596646183123</v>
      </c>
      <c r="D29" s="13">
        <f>D102</f>
        <v>0.15845574765377801</v>
      </c>
      <c r="E29" s="13">
        <f>D93</f>
        <v>0.15768149393288122</v>
      </c>
      <c r="F29" s="13">
        <f>D83</f>
        <v>0.14843693650907475</v>
      </c>
      <c r="G29" s="13">
        <f>D71</f>
        <v>0.13693441554351282</v>
      </c>
      <c r="H29" s="13">
        <f>D58</f>
        <v>0.12540206821751454</v>
      </c>
      <c r="I29" s="13">
        <f>D44</f>
        <v>0.11462259865026936</v>
      </c>
    </row>
    <row r="30" spans="1:10" x14ac:dyDescent="0.25">
      <c r="B30" s="5"/>
      <c r="C30" s="5"/>
      <c r="D30" s="5"/>
      <c r="E30" s="5"/>
      <c r="F30" s="5"/>
      <c r="G30" s="5"/>
      <c r="H30" s="5"/>
      <c r="I30" s="5"/>
    </row>
    <row r="31" spans="1:10" x14ac:dyDescent="0.25">
      <c r="B31" s="5"/>
      <c r="C31" s="5"/>
      <c r="D31" s="5"/>
      <c r="E31" s="5"/>
      <c r="F31" s="5"/>
      <c r="G31" s="5"/>
      <c r="H31" s="5"/>
      <c r="I31" s="5"/>
    </row>
    <row r="32" spans="1:10" x14ac:dyDescent="0.25">
      <c r="A32" s="4" t="s">
        <v>11</v>
      </c>
      <c r="B32" t="s">
        <v>24</v>
      </c>
      <c r="C32" t="s">
        <v>25</v>
      </c>
      <c r="D32" t="s">
        <v>26</v>
      </c>
      <c r="E32" s="5"/>
      <c r="F32" s="5"/>
      <c r="G32" s="5"/>
      <c r="H32" s="5"/>
      <c r="I32" s="5"/>
    </row>
    <row r="33" spans="1:9" x14ac:dyDescent="0.25">
      <c r="A33">
        <v>0</v>
      </c>
      <c r="B33">
        <f t="shared" ref="B33" si="13">$C$2</f>
        <v>3500</v>
      </c>
      <c r="C33">
        <v>0</v>
      </c>
      <c r="D33">
        <f>C33-B33</f>
        <v>-3500</v>
      </c>
      <c r="E33" s="5"/>
      <c r="F33" s="5"/>
      <c r="G33" s="5"/>
      <c r="H33" s="5"/>
      <c r="I33" s="5"/>
    </row>
    <row r="34" spans="1:9" x14ac:dyDescent="0.25">
      <c r="A34">
        <v>1</v>
      </c>
      <c r="B34">
        <f t="shared" ref="B34" si="14">$E$2+$C$5+$A$2*$A$5</f>
        <v>441.25360000000001</v>
      </c>
      <c r="C34">
        <v>0</v>
      </c>
      <c r="D34">
        <f t="shared" ref="D34:D43" si="15">C34-B34</f>
        <v>-441.25360000000001</v>
      </c>
      <c r="E34" s="5"/>
      <c r="F34" s="5"/>
      <c r="G34" s="5"/>
      <c r="H34" s="5"/>
      <c r="I34" s="5"/>
    </row>
    <row r="35" spans="1:9" x14ac:dyDescent="0.25">
      <c r="A35">
        <v>2</v>
      </c>
      <c r="B35">
        <f t="shared" ref="B35" si="16">$F$2+$C$5+$A$2*$A$5</f>
        <v>431.25360000000001</v>
      </c>
      <c r="C35">
        <v>0</v>
      </c>
      <c r="D35">
        <f t="shared" si="15"/>
        <v>-431.25360000000001</v>
      </c>
    </row>
    <row r="36" spans="1:9" x14ac:dyDescent="0.25">
      <c r="A36">
        <v>3</v>
      </c>
      <c r="B36">
        <f t="shared" ref="B36:B42" si="17">$C$5+$A$2*$A$5</f>
        <v>361.25360000000001</v>
      </c>
      <c r="C36">
        <v>0</v>
      </c>
      <c r="D36">
        <f t="shared" si="15"/>
        <v>-361.25360000000001</v>
      </c>
    </row>
    <row r="37" spans="1:9" x14ac:dyDescent="0.25">
      <c r="A37">
        <v>4</v>
      </c>
      <c r="B37">
        <f t="shared" si="17"/>
        <v>361.25360000000001</v>
      </c>
      <c r="C37">
        <v>0</v>
      </c>
      <c r="D37">
        <f t="shared" si="15"/>
        <v>-361.25360000000001</v>
      </c>
    </row>
    <row r="38" spans="1:9" x14ac:dyDescent="0.25">
      <c r="A38">
        <v>5</v>
      </c>
      <c r="B38">
        <f t="shared" si="17"/>
        <v>361.25360000000001</v>
      </c>
      <c r="C38">
        <v>0</v>
      </c>
      <c r="D38">
        <f t="shared" si="15"/>
        <v>-361.25360000000001</v>
      </c>
    </row>
    <row r="39" spans="1:9" x14ac:dyDescent="0.25">
      <c r="A39">
        <v>6</v>
      </c>
      <c r="B39">
        <f t="shared" si="17"/>
        <v>361.25360000000001</v>
      </c>
      <c r="C39">
        <v>0</v>
      </c>
      <c r="D39">
        <f t="shared" si="15"/>
        <v>-361.25360000000001</v>
      </c>
    </row>
    <row r="40" spans="1:9" x14ac:dyDescent="0.25">
      <c r="A40">
        <v>7</v>
      </c>
      <c r="B40">
        <f t="shared" si="17"/>
        <v>361.25360000000001</v>
      </c>
      <c r="C40">
        <v>0</v>
      </c>
      <c r="D40">
        <f t="shared" si="15"/>
        <v>-361.25360000000001</v>
      </c>
    </row>
    <row r="41" spans="1:9" x14ac:dyDescent="0.25">
      <c r="A41">
        <v>8</v>
      </c>
      <c r="B41">
        <f t="shared" si="17"/>
        <v>361.25360000000001</v>
      </c>
      <c r="C41">
        <v>0</v>
      </c>
      <c r="D41">
        <f t="shared" si="15"/>
        <v>-361.25360000000001</v>
      </c>
    </row>
    <row r="42" spans="1:9" x14ac:dyDescent="0.25">
      <c r="A42">
        <v>9</v>
      </c>
      <c r="B42">
        <f t="shared" si="17"/>
        <v>361.25360000000001</v>
      </c>
      <c r="C42">
        <v>0</v>
      </c>
      <c r="D42">
        <f t="shared" si="15"/>
        <v>-361.25360000000001</v>
      </c>
    </row>
    <row r="43" spans="1:9" x14ac:dyDescent="0.25">
      <c r="A43">
        <v>10</v>
      </c>
      <c r="B43">
        <f>$C$5+$A$2*$A$5+$D$5*$I$19+$D$2*$B$2*$I$19+$B$5</f>
        <v>8960.7025012038721</v>
      </c>
      <c r="C43" s="5">
        <f>I20</f>
        <v>25515.350665793838</v>
      </c>
      <c r="D43">
        <f t="shared" si="15"/>
        <v>16554.648164589966</v>
      </c>
    </row>
    <row r="44" spans="1:9" x14ac:dyDescent="0.25">
      <c r="C44" t="s">
        <v>27</v>
      </c>
      <c r="D44" s="7">
        <f>IRR(D33:D43,0.1)</f>
        <v>0.11462259865026936</v>
      </c>
    </row>
    <row r="45" spans="1:9" x14ac:dyDescent="0.25">
      <c r="B45" s="5"/>
      <c r="C45" s="5"/>
      <c r="D45" s="5"/>
    </row>
    <row r="46" spans="1:9" x14ac:dyDescent="0.25">
      <c r="B46" s="5"/>
      <c r="C46" s="5"/>
      <c r="D46" s="5"/>
    </row>
    <row r="47" spans="1:9" x14ac:dyDescent="0.25">
      <c r="A47" s="4" t="s">
        <v>11</v>
      </c>
      <c r="B47" t="s">
        <v>24</v>
      </c>
      <c r="C47" t="s">
        <v>25</v>
      </c>
      <c r="D47" t="s">
        <v>26</v>
      </c>
    </row>
    <row r="48" spans="1:9" x14ac:dyDescent="0.25">
      <c r="A48">
        <v>0</v>
      </c>
      <c r="B48">
        <f t="shared" ref="B48" si="18">$C$2</f>
        <v>3500</v>
      </c>
      <c r="C48">
        <v>0</v>
      </c>
      <c r="D48">
        <f>C48-B48</f>
        <v>-3500</v>
      </c>
    </row>
    <row r="49" spans="1:4" x14ac:dyDescent="0.25">
      <c r="A49">
        <v>1</v>
      </c>
      <c r="B49">
        <f t="shared" ref="B49" si="19">$E$2+$C$5+$A$2*$A$5</f>
        <v>441.25360000000001</v>
      </c>
      <c r="C49">
        <v>0</v>
      </c>
      <c r="D49">
        <f t="shared" ref="D49:D57" si="20">C49-B49</f>
        <v>-441.25360000000001</v>
      </c>
    </row>
    <row r="50" spans="1:4" x14ac:dyDescent="0.25">
      <c r="A50">
        <v>2</v>
      </c>
      <c r="B50">
        <f t="shared" ref="B50" si="21">$F$2+$C$5+$A$2*$A$5</f>
        <v>431.25360000000001</v>
      </c>
      <c r="C50">
        <v>0</v>
      </c>
      <c r="D50">
        <f t="shared" si="20"/>
        <v>-431.25360000000001</v>
      </c>
    </row>
    <row r="51" spans="1:4" x14ac:dyDescent="0.25">
      <c r="A51">
        <v>3</v>
      </c>
      <c r="B51">
        <f t="shared" ref="B51:B56" si="22">$C$5+$A$2*$A$5</f>
        <v>361.25360000000001</v>
      </c>
      <c r="C51">
        <v>0</v>
      </c>
      <c r="D51">
        <f t="shared" si="20"/>
        <v>-361.25360000000001</v>
      </c>
    </row>
    <row r="52" spans="1:4" x14ac:dyDescent="0.25">
      <c r="A52">
        <v>4</v>
      </c>
      <c r="B52">
        <f t="shared" si="22"/>
        <v>361.25360000000001</v>
      </c>
      <c r="C52">
        <v>0</v>
      </c>
      <c r="D52">
        <f t="shared" si="20"/>
        <v>-361.25360000000001</v>
      </c>
    </row>
    <row r="53" spans="1:4" x14ac:dyDescent="0.25">
      <c r="A53">
        <v>5</v>
      </c>
      <c r="B53">
        <f t="shared" si="22"/>
        <v>361.25360000000001</v>
      </c>
      <c r="C53">
        <v>0</v>
      </c>
      <c r="D53">
        <f t="shared" si="20"/>
        <v>-361.25360000000001</v>
      </c>
    </row>
    <row r="54" spans="1:4" x14ac:dyDescent="0.25">
      <c r="A54">
        <v>6</v>
      </c>
      <c r="B54">
        <f t="shared" si="22"/>
        <v>361.25360000000001</v>
      </c>
      <c r="C54">
        <v>0</v>
      </c>
      <c r="D54">
        <f t="shared" si="20"/>
        <v>-361.25360000000001</v>
      </c>
    </row>
    <row r="55" spans="1:4" x14ac:dyDescent="0.25">
      <c r="A55">
        <v>7</v>
      </c>
      <c r="B55">
        <f t="shared" si="22"/>
        <v>361.25360000000001</v>
      </c>
      <c r="C55">
        <v>0</v>
      </c>
      <c r="D55">
        <f t="shared" si="20"/>
        <v>-361.25360000000001</v>
      </c>
    </row>
    <row r="56" spans="1:4" x14ac:dyDescent="0.25">
      <c r="A56">
        <v>8</v>
      </c>
      <c r="B56">
        <f t="shared" si="22"/>
        <v>361.25360000000001</v>
      </c>
      <c r="C56">
        <v>0</v>
      </c>
      <c r="D56">
        <f t="shared" si="20"/>
        <v>-361.25360000000001</v>
      </c>
    </row>
    <row r="57" spans="1:4" x14ac:dyDescent="0.25">
      <c r="A57">
        <v>9</v>
      </c>
      <c r="B57">
        <f>$C$5+$A$2*$A$5+$D$5*$H$19+$D$2*$B$2*$H$19+$B$5</f>
        <v>8480.3069218035707</v>
      </c>
      <c r="C57" s="5">
        <f>H20</f>
        <v>24081.637006780107</v>
      </c>
      <c r="D57">
        <f t="shared" si="20"/>
        <v>15601.330084976536</v>
      </c>
    </row>
    <row r="58" spans="1:4" x14ac:dyDescent="0.25">
      <c r="C58" t="s">
        <v>27</v>
      </c>
      <c r="D58" s="7">
        <f>IRR(D48:D57,0.1)</f>
        <v>0.12540206821751454</v>
      </c>
    </row>
    <row r="59" spans="1:4" x14ac:dyDescent="0.25">
      <c r="B59" s="5"/>
      <c r="C59" s="5"/>
      <c r="D59" s="5"/>
    </row>
    <row r="61" spans="1:4" x14ac:dyDescent="0.25">
      <c r="A61" s="4" t="s">
        <v>11</v>
      </c>
      <c r="B61" t="s">
        <v>24</v>
      </c>
      <c r="C61" t="s">
        <v>25</v>
      </c>
      <c r="D61" t="s">
        <v>26</v>
      </c>
    </row>
    <row r="62" spans="1:4" x14ac:dyDescent="0.25">
      <c r="A62">
        <v>0</v>
      </c>
      <c r="B62">
        <f t="shared" ref="B62" si="23">$C$2</f>
        <v>3500</v>
      </c>
      <c r="C62">
        <v>0</v>
      </c>
      <c r="D62">
        <f>C62-B62</f>
        <v>-3500</v>
      </c>
    </row>
    <row r="63" spans="1:4" x14ac:dyDescent="0.25">
      <c r="A63">
        <v>1</v>
      </c>
      <c r="B63">
        <f t="shared" ref="B63" si="24">$E$2+$C$5+$A$2*$A$5</f>
        <v>441.25360000000001</v>
      </c>
      <c r="C63">
        <v>0</v>
      </c>
      <c r="D63">
        <f t="shared" ref="D63:D70" si="25">C63-B63</f>
        <v>-441.25360000000001</v>
      </c>
    </row>
    <row r="64" spans="1:4" x14ac:dyDescent="0.25">
      <c r="A64">
        <v>2</v>
      </c>
      <c r="B64">
        <f t="shared" ref="B64" si="26">$F$2+$C$5+$A$2*$A$5</f>
        <v>431.25360000000001</v>
      </c>
      <c r="C64">
        <v>0</v>
      </c>
      <c r="D64">
        <f t="shared" si="25"/>
        <v>-431.25360000000001</v>
      </c>
    </row>
    <row r="65" spans="1:4" x14ac:dyDescent="0.25">
      <c r="A65">
        <v>3</v>
      </c>
      <c r="B65">
        <f t="shared" ref="B65:B69" si="27">$C$5+$A$2*$A$5</f>
        <v>361.25360000000001</v>
      </c>
      <c r="C65">
        <v>0</v>
      </c>
      <c r="D65">
        <f t="shared" si="25"/>
        <v>-361.25360000000001</v>
      </c>
    </row>
    <row r="66" spans="1:4" x14ac:dyDescent="0.25">
      <c r="A66">
        <v>4</v>
      </c>
      <c r="B66">
        <f t="shared" si="27"/>
        <v>361.25360000000001</v>
      </c>
      <c r="C66">
        <v>0</v>
      </c>
      <c r="D66">
        <f t="shared" si="25"/>
        <v>-361.25360000000001</v>
      </c>
    </row>
    <row r="67" spans="1:4" x14ac:dyDescent="0.25">
      <c r="A67">
        <v>5</v>
      </c>
      <c r="B67">
        <f t="shared" si="27"/>
        <v>361.25360000000001</v>
      </c>
      <c r="C67">
        <v>0</v>
      </c>
      <c r="D67">
        <f t="shared" si="25"/>
        <v>-361.25360000000001</v>
      </c>
    </row>
    <row r="68" spans="1:4" x14ac:dyDescent="0.25">
      <c r="A68">
        <v>6</v>
      </c>
      <c r="B68">
        <f t="shared" si="27"/>
        <v>361.25360000000001</v>
      </c>
      <c r="C68">
        <v>0</v>
      </c>
      <c r="D68">
        <f t="shared" si="25"/>
        <v>-361.25360000000001</v>
      </c>
    </row>
    <row r="69" spans="1:4" x14ac:dyDescent="0.25">
      <c r="A69">
        <v>7</v>
      </c>
      <c r="B69">
        <f t="shared" si="27"/>
        <v>361.25360000000001</v>
      </c>
      <c r="C69">
        <v>0</v>
      </c>
      <c r="D69">
        <f t="shared" si="25"/>
        <v>-361.25360000000001</v>
      </c>
    </row>
    <row r="70" spans="1:4" x14ac:dyDescent="0.25">
      <c r="A70">
        <v>8</v>
      </c>
      <c r="B70">
        <f>$C$5+$A$2*$A$5+$D$5*$G$19+$D$2*$B$2*$G$19+$B$5</f>
        <v>7917.6022934239845</v>
      </c>
      <c r="C70" s="5">
        <f>G20</f>
        <v>22402.276608199492</v>
      </c>
      <c r="D70">
        <f t="shared" si="25"/>
        <v>14484.674314775508</v>
      </c>
    </row>
    <row r="71" spans="1:4" x14ac:dyDescent="0.25">
      <c r="C71" t="s">
        <v>27</v>
      </c>
      <c r="D71" s="7">
        <f>IRR(D62:D70,0.1)</f>
        <v>0.13693441554351282</v>
      </c>
    </row>
    <row r="74" spans="1:4" x14ac:dyDescent="0.25">
      <c r="A74" s="4" t="s">
        <v>11</v>
      </c>
      <c r="B74" t="s">
        <v>24</v>
      </c>
      <c r="C74" t="s">
        <v>25</v>
      </c>
      <c r="D74" t="s">
        <v>26</v>
      </c>
    </row>
    <row r="75" spans="1:4" x14ac:dyDescent="0.25">
      <c r="A75">
        <v>0</v>
      </c>
      <c r="B75">
        <f t="shared" ref="B75" si="28">$C$2</f>
        <v>3500</v>
      </c>
      <c r="C75">
        <v>0</v>
      </c>
      <c r="D75">
        <f>C75-B75</f>
        <v>-3500</v>
      </c>
    </row>
    <row r="76" spans="1:4" x14ac:dyDescent="0.25">
      <c r="A76">
        <v>1</v>
      </c>
      <c r="B76">
        <f t="shared" ref="B76" si="29">$E$2+$C$5+$A$2*$A$5</f>
        <v>441.25360000000001</v>
      </c>
      <c r="C76">
        <v>0</v>
      </c>
      <c r="D76">
        <f t="shared" ref="D76:D82" si="30">C76-B76</f>
        <v>-441.25360000000001</v>
      </c>
    </row>
    <row r="77" spans="1:4" x14ac:dyDescent="0.25">
      <c r="A77">
        <v>2</v>
      </c>
      <c r="B77">
        <f t="shared" ref="B77" si="31">$F$2+$C$5+$A$2*$A$5</f>
        <v>431.25360000000001</v>
      </c>
      <c r="C77">
        <v>0</v>
      </c>
      <c r="D77">
        <f t="shared" si="30"/>
        <v>-431.25360000000001</v>
      </c>
    </row>
    <row r="78" spans="1:4" x14ac:dyDescent="0.25">
      <c r="A78">
        <v>3</v>
      </c>
      <c r="B78">
        <f t="shared" ref="B78:B81" si="32">$C$5+$A$2*$A$5</f>
        <v>361.25360000000001</v>
      </c>
      <c r="C78">
        <v>0</v>
      </c>
      <c r="D78">
        <f t="shared" si="30"/>
        <v>-361.25360000000001</v>
      </c>
    </row>
    <row r="79" spans="1:4" x14ac:dyDescent="0.25">
      <c r="A79">
        <v>4</v>
      </c>
      <c r="B79">
        <f t="shared" si="32"/>
        <v>361.25360000000001</v>
      </c>
      <c r="C79">
        <v>0</v>
      </c>
      <c r="D79">
        <f t="shared" si="30"/>
        <v>-361.25360000000001</v>
      </c>
    </row>
    <row r="80" spans="1:4" x14ac:dyDescent="0.25">
      <c r="A80">
        <v>5</v>
      </c>
      <c r="B80">
        <f t="shared" si="32"/>
        <v>361.25360000000001</v>
      </c>
      <c r="C80">
        <v>0</v>
      </c>
      <c r="D80">
        <f t="shared" si="30"/>
        <v>-361.25360000000001</v>
      </c>
    </row>
    <row r="81" spans="1:4" x14ac:dyDescent="0.25">
      <c r="A81">
        <v>6</v>
      </c>
      <c r="B81">
        <f t="shared" si="32"/>
        <v>361.25360000000001</v>
      </c>
      <c r="C81">
        <v>0</v>
      </c>
      <c r="D81">
        <f t="shared" si="30"/>
        <v>-361.25360000000001</v>
      </c>
    </row>
    <row r="82" spans="1:4" x14ac:dyDescent="0.25">
      <c r="A82">
        <v>7</v>
      </c>
      <c r="B82">
        <f>$C$5+$A$2*$A$5+$D$5*$F$19+$D$2*$B$2*$F$19+$B$5</f>
        <v>7251.4117329993187</v>
      </c>
      <c r="C82" s="5">
        <f>F20</f>
        <v>20414.068250455693</v>
      </c>
      <c r="D82">
        <f t="shared" si="30"/>
        <v>13162.656517456375</v>
      </c>
    </row>
    <row r="83" spans="1:4" x14ac:dyDescent="0.25">
      <c r="C83" t="s">
        <v>27</v>
      </c>
      <c r="D83" s="7">
        <f>IRR(D75:D82,0.1)</f>
        <v>0.14843693650907475</v>
      </c>
    </row>
    <row r="85" spans="1:4" x14ac:dyDescent="0.25">
      <c r="A85" s="4" t="s">
        <v>11</v>
      </c>
      <c r="B85" t="s">
        <v>24</v>
      </c>
      <c r="C85" t="s">
        <v>25</v>
      </c>
      <c r="D85" t="s">
        <v>26</v>
      </c>
    </row>
    <row r="86" spans="1:4" x14ac:dyDescent="0.25">
      <c r="A86">
        <v>0</v>
      </c>
      <c r="B86">
        <f t="shared" ref="B86" si="33">$C$2</f>
        <v>3500</v>
      </c>
      <c r="C86">
        <v>0</v>
      </c>
      <c r="D86">
        <f>C86-B86</f>
        <v>-3500</v>
      </c>
    </row>
    <row r="87" spans="1:4" x14ac:dyDescent="0.25">
      <c r="A87">
        <v>1</v>
      </c>
      <c r="B87">
        <f t="shared" ref="B87" si="34">$E$2+$C$5+$A$2*$A$5</f>
        <v>441.25360000000001</v>
      </c>
      <c r="C87">
        <v>0</v>
      </c>
      <c r="D87">
        <f t="shared" ref="D87:D92" si="35">C87-B87</f>
        <v>-441.25360000000001</v>
      </c>
    </row>
    <row r="88" spans="1:4" x14ac:dyDescent="0.25">
      <c r="A88">
        <v>2</v>
      </c>
      <c r="B88">
        <f t="shared" ref="B88" si="36">$F$2+$C$5+$A$2*$A$5</f>
        <v>431.25360000000001</v>
      </c>
      <c r="C88">
        <v>0</v>
      </c>
      <c r="D88">
        <f t="shared" si="35"/>
        <v>-431.25360000000001</v>
      </c>
    </row>
    <row r="89" spans="1:4" x14ac:dyDescent="0.25">
      <c r="A89">
        <v>3</v>
      </c>
      <c r="B89">
        <f t="shared" ref="B89:B91" si="37">$C$5+$A$2*$A$5</f>
        <v>361.25360000000001</v>
      </c>
      <c r="C89">
        <v>0</v>
      </c>
      <c r="D89">
        <f t="shared" si="35"/>
        <v>-361.25360000000001</v>
      </c>
    </row>
    <row r="90" spans="1:4" x14ac:dyDescent="0.25">
      <c r="A90">
        <v>4</v>
      </c>
      <c r="B90">
        <f t="shared" si="37"/>
        <v>361.25360000000001</v>
      </c>
      <c r="C90">
        <v>0</v>
      </c>
      <c r="D90">
        <f t="shared" si="35"/>
        <v>-361.25360000000001</v>
      </c>
    </row>
    <row r="91" spans="1:4" x14ac:dyDescent="0.25">
      <c r="A91">
        <v>5</v>
      </c>
      <c r="B91">
        <f t="shared" si="37"/>
        <v>361.25360000000001</v>
      </c>
      <c r="C91">
        <v>0</v>
      </c>
      <c r="D91">
        <f t="shared" si="35"/>
        <v>-361.25360000000001</v>
      </c>
    </row>
    <row r="92" spans="1:4" x14ac:dyDescent="0.25">
      <c r="A92">
        <v>6</v>
      </c>
      <c r="B92">
        <f>$C$5+$A$2*$A$5+$D$5*$E$19+$D$2*$B$2*$E$19+$B$5</f>
        <v>6454.2311115913963</v>
      </c>
      <c r="C92" s="5">
        <f>E20</f>
        <v>18034.927403572059</v>
      </c>
      <c r="D92">
        <f t="shared" si="35"/>
        <v>11580.696291980663</v>
      </c>
    </row>
    <row r="93" spans="1:4" x14ac:dyDescent="0.25">
      <c r="C93" t="s">
        <v>27</v>
      </c>
      <c r="D93" s="7">
        <f>IRR(D86:D92,0.1)</f>
        <v>0.15768149393288122</v>
      </c>
    </row>
    <row r="95" spans="1:4" x14ac:dyDescent="0.25">
      <c r="A95" s="4" t="s">
        <v>11</v>
      </c>
      <c r="B95" t="s">
        <v>24</v>
      </c>
      <c r="C95" t="s">
        <v>25</v>
      </c>
      <c r="D95" t="s">
        <v>26</v>
      </c>
    </row>
    <row r="96" spans="1:4" x14ac:dyDescent="0.25">
      <c r="A96">
        <v>0</v>
      </c>
      <c r="B96">
        <f t="shared" ref="B96" si="38">$C$2</f>
        <v>3500</v>
      </c>
      <c r="C96">
        <v>0</v>
      </c>
      <c r="D96">
        <f>C96-B96</f>
        <v>-3500</v>
      </c>
    </row>
    <row r="97" spans="1:4" x14ac:dyDescent="0.25">
      <c r="A97">
        <v>1</v>
      </c>
      <c r="B97">
        <f t="shared" ref="B97" si="39">$E$2+$C$5+$A$2*$A$5</f>
        <v>441.25360000000001</v>
      </c>
      <c r="C97">
        <v>0</v>
      </c>
      <c r="D97">
        <f t="shared" ref="D97:D101" si="40">C97-B97</f>
        <v>-441.25360000000001</v>
      </c>
    </row>
    <row r="98" spans="1:4" x14ac:dyDescent="0.25">
      <c r="A98">
        <v>2</v>
      </c>
      <c r="B98">
        <f t="shared" ref="B98" si="41">$F$2+$C$5+$A$2*$A$5</f>
        <v>431.25360000000001</v>
      </c>
      <c r="C98">
        <v>0</v>
      </c>
      <c r="D98">
        <f t="shared" si="40"/>
        <v>-431.25360000000001</v>
      </c>
    </row>
    <row r="99" spans="1:4" x14ac:dyDescent="0.25">
      <c r="A99">
        <v>3</v>
      </c>
      <c r="B99">
        <f t="shared" ref="B99:B100" si="42">$C$5+$A$2*$A$5</f>
        <v>361.25360000000001</v>
      </c>
      <c r="C99">
        <v>0</v>
      </c>
      <c r="D99">
        <f t="shared" si="40"/>
        <v>-361.25360000000001</v>
      </c>
    </row>
    <row r="100" spans="1:4" x14ac:dyDescent="0.25">
      <c r="A100">
        <v>4</v>
      </c>
      <c r="B100">
        <f t="shared" si="42"/>
        <v>361.25360000000001</v>
      </c>
      <c r="C100">
        <v>0</v>
      </c>
      <c r="D100">
        <f t="shared" si="40"/>
        <v>-361.25360000000001</v>
      </c>
    </row>
    <row r="101" spans="1:4" x14ac:dyDescent="0.25">
      <c r="A101">
        <v>5</v>
      </c>
      <c r="B101">
        <f>$C$5+$A$2*$A$5+$D$5*$D$19+$D$2*$B$2*$D$19+$B$5</f>
        <v>5491.8286715089516</v>
      </c>
      <c r="C101" s="5">
        <f>D20</f>
        <v>15162.691306943487</v>
      </c>
      <c r="D101">
        <f t="shared" si="40"/>
        <v>9670.8626354345361</v>
      </c>
    </row>
    <row r="102" spans="1:4" x14ac:dyDescent="0.25">
      <c r="C102" t="s">
        <v>27</v>
      </c>
      <c r="D102" s="7">
        <f>IRR(D96:D101,0.1)</f>
        <v>0.15845574765377801</v>
      </c>
    </row>
    <row r="104" spans="1:4" x14ac:dyDescent="0.25">
      <c r="A104" s="4" t="s">
        <v>11</v>
      </c>
      <c r="B104" t="s">
        <v>24</v>
      </c>
      <c r="C104" t="s">
        <v>25</v>
      </c>
      <c r="D104" t="s">
        <v>26</v>
      </c>
    </row>
    <row r="105" spans="1:4" x14ac:dyDescent="0.25">
      <c r="A105">
        <v>0</v>
      </c>
      <c r="B105">
        <f t="shared" ref="B105" si="43">$C$2</f>
        <v>3500</v>
      </c>
      <c r="C105">
        <v>0</v>
      </c>
      <c r="D105">
        <f>C105-B105</f>
        <v>-3500</v>
      </c>
    </row>
    <row r="106" spans="1:4" x14ac:dyDescent="0.25">
      <c r="A106">
        <v>1</v>
      </c>
      <c r="B106">
        <f t="shared" ref="B106" si="44">$E$2+$C$5+$A$2*$A$5</f>
        <v>441.25360000000001</v>
      </c>
      <c r="C106">
        <v>0</v>
      </c>
      <c r="D106">
        <f t="shared" ref="D106:D109" si="45">C106-B106</f>
        <v>-441.25360000000001</v>
      </c>
    </row>
    <row r="107" spans="1:4" x14ac:dyDescent="0.25">
      <c r="A107">
        <v>2</v>
      </c>
      <c r="B107">
        <f t="shared" ref="B107" si="46">$F$2+$C$5+$A$2*$A$5</f>
        <v>431.25360000000001</v>
      </c>
      <c r="C107">
        <v>0</v>
      </c>
      <c r="D107">
        <f t="shared" si="45"/>
        <v>-431.25360000000001</v>
      </c>
    </row>
    <row r="108" spans="1:4" x14ac:dyDescent="0.25">
      <c r="A108">
        <v>3</v>
      </c>
      <c r="B108">
        <f t="shared" ref="B108" si="47">$C$5+$A$2*$A$5</f>
        <v>361.25360000000001</v>
      </c>
      <c r="C108">
        <v>0</v>
      </c>
      <c r="D108">
        <f t="shared" si="45"/>
        <v>-361.25360000000001</v>
      </c>
    </row>
    <row r="109" spans="1:4" x14ac:dyDescent="0.25">
      <c r="A109">
        <v>4</v>
      </c>
      <c r="B109">
        <f>$C$5+$A$2*$A$5+$D$5*$C$19+$D$2*$B$2*$C$19+$B$5</f>
        <v>4327.883671990593</v>
      </c>
      <c r="C109" s="5">
        <f>C20</f>
        <v>11688.962747173249</v>
      </c>
      <c r="D109">
        <f t="shared" si="45"/>
        <v>7361.0790751826562</v>
      </c>
    </row>
    <row r="110" spans="1:4" x14ac:dyDescent="0.25">
      <c r="C110" t="s">
        <v>27</v>
      </c>
      <c r="D110" s="7">
        <f>IRR(D105:D109,0.1)</f>
        <v>0.13252596646183123</v>
      </c>
    </row>
    <row r="112" spans="1:4" x14ac:dyDescent="0.25">
      <c r="A112" s="4" t="s">
        <v>11</v>
      </c>
      <c r="B112" t="s">
        <v>24</v>
      </c>
      <c r="C112" t="s">
        <v>25</v>
      </c>
      <c r="D112" t="s">
        <v>26</v>
      </c>
    </row>
    <row r="113" spans="1:4" x14ac:dyDescent="0.25">
      <c r="A113">
        <v>0</v>
      </c>
      <c r="B113">
        <f t="shared" ref="B113" si="48">$C$2</f>
        <v>3500</v>
      </c>
      <c r="C113">
        <v>0</v>
      </c>
      <c r="D113">
        <f>C113-B113</f>
        <v>-3500</v>
      </c>
    </row>
    <row r="114" spans="1:4" x14ac:dyDescent="0.25">
      <c r="A114">
        <v>1</v>
      </c>
      <c r="B114">
        <f t="shared" ref="B114" si="49">$E$2+$C$5+$A$2*$A$5</f>
        <v>441.25360000000001</v>
      </c>
      <c r="C114">
        <v>0</v>
      </c>
      <c r="D114">
        <f t="shared" ref="D114:D116" si="50">C114-B114</f>
        <v>-441.25360000000001</v>
      </c>
    </row>
    <row r="115" spans="1:4" x14ac:dyDescent="0.25">
      <c r="A115">
        <v>2</v>
      </c>
      <c r="B115">
        <f t="shared" ref="B115" si="51">$F$2+$C$5+$A$2*$A$5</f>
        <v>431.25360000000001</v>
      </c>
      <c r="C115">
        <v>0</v>
      </c>
      <c r="D115">
        <f t="shared" si="50"/>
        <v>-431.25360000000001</v>
      </c>
    </row>
    <row r="116" spans="1:4" x14ac:dyDescent="0.25">
      <c r="A116">
        <v>3</v>
      </c>
      <c r="B116">
        <f>$C$5+$A$2*$A$5+$D$5*$B$19+$D$2*$B$2*$B$19+$B$5</f>
        <v>2949.8691896497335</v>
      </c>
      <c r="C116" s="5">
        <f>B20</f>
        <v>7576.3558241096662</v>
      </c>
      <c r="D116">
        <f t="shared" si="50"/>
        <v>4626.4866344599322</v>
      </c>
    </row>
    <row r="117" spans="1:4" x14ac:dyDescent="0.25">
      <c r="C117" t="s">
        <v>27</v>
      </c>
      <c r="D117" s="7">
        <f>IRR(D113:D116,0.1)</f>
        <v>2.1084124346572253E-2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6"/>
  <sheetViews>
    <sheetView workbookViewId="0">
      <selection activeCell="L3" sqref="L3"/>
    </sheetView>
  </sheetViews>
  <sheetFormatPr defaultRowHeight="15" x14ac:dyDescent="0.25"/>
  <sheetData>
    <row r="3" spans="3:11" x14ac:dyDescent="0.25"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3:11" x14ac:dyDescent="0.25">
      <c r="C4" t="s">
        <v>28</v>
      </c>
      <c r="D4" s="5">
        <f>'Fazenda A'!B24</f>
        <v>-10982.180005820243</v>
      </c>
      <c r="E4" s="5">
        <f>'Fazenda A'!C24</f>
        <v>-6605.9121940130062</v>
      </c>
      <c r="F4" s="5">
        <f>'Fazenda A'!D24</f>
        <v>-4762.3906817731486</v>
      </c>
      <c r="G4" s="5">
        <f>'Fazenda A'!E24</f>
        <v>-4034.7845712342228</v>
      </c>
      <c r="H4" s="5">
        <f>'Fazenda A'!F24</f>
        <v>-3831.7241158709735</v>
      </c>
      <c r="I4" s="5">
        <f>'Fazenda A'!G24</f>
        <v>-3883.4592260349859</v>
      </c>
      <c r="J4" s="5">
        <f>'Fazenda A'!H24</f>
        <v>-4058.6325915767384</v>
      </c>
      <c r="K4" s="5">
        <f>'Fazenda A'!I24</f>
        <v>-4290.24347532504</v>
      </c>
    </row>
    <row r="5" spans="3:11" x14ac:dyDescent="0.25">
      <c r="C5" t="s">
        <v>29</v>
      </c>
      <c r="D5" s="5">
        <f>'Fazenda B'!B24</f>
        <v>-155.88882834914884</v>
      </c>
      <c r="E5" s="5">
        <f>'Fazenda B'!C24</f>
        <v>5190.0888761956994</v>
      </c>
      <c r="F5" s="5">
        <f>'Fazenda B'!D24</f>
        <v>6844.7757162669823</v>
      </c>
      <c r="G5" s="5">
        <f>'Fazenda B'!E24</f>
        <v>6912.0588524547684</v>
      </c>
      <c r="H5" s="5">
        <f>'Fazenda B'!F24</f>
        <v>6292.6237282206257</v>
      </c>
      <c r="I5" s="5">
        <f>'Fazenda B'!G24</f>
        <v>5393.0768179709557</v>
      </c>
      <c r="J5" s="5">
        <f>'Fazenda B'!H24</f>
        <v>4403.9920536963818</v>
      </c>
      <c r="K5" s="5">
        <f>'Fazenda B'!I24</f>
        <v>3416.01474454451</v>
      </c>
    </row>
    <row r="6" spans="3:11" x14ac:dyDescent="0.25">
      <c r="C6" t="s">
        <v>30</v>
      </c>
      <c r="D6" s="5">
        <f>'Fazenda C'!B24</f>
        <v>-2937.6288064473993</v>
      </c>
      <c r="E6" s="5">
        <f>'Fazenda C'!C24</f>
        <v>3191.0746259176776</v>
      </c>
      <c r="F6" s="5">
        <f>'Fazenda C'!D24</f>
        <v>5482.5577681507166</v>
      </c>
      <c r="G6" s="5">
        <f>'Fazenda C'!E24</f>
        <v>6006.360095567652</v>
      </c>
      <c r="H6" s="5">
        <f>'Fazenda C'!F24</f>
        <v>5704.943930639517</v>
      </c>
      <c r="I6" s="5">
        <f>'Fazenda C'!G24</f>
        <v>5026.2230208045985</v>
      </c>
      <c r="J6" s="5">
        <f>'Fazenda C'!H24</f>
        <v>4191.0217794812597</v>
      </c>
      <c r="K6" s="5">
        <f>'Fazenda C'!I24</f>
        <v>3310.7025526598363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Fazenda A</vt:lpstr>
      <vt:lpstr>Fazenda B</vt:lpstr>
      <vt:lpstr>Fazenda C</vt:lpstr>
      <vt:lpstr>VPL inf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xx</cp:lastModifiedBy>
  <dcterms:created xsi:type="dcterms:W3CDTF">2016-06-16T13:18:52Z</dcterms:created>
  <dcterms:modified xsi:type="dcterms:W3CDTF">2016-08-16T04:46:05Z</dcterms:modified>
</cp:coreProperties>
</file>