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uário W10\Desktop\Projeto VBA - Comunidade\Projeto-VBA-COMUNIDADE\Modelos de Form\"/>
    </mc:Choice>
  </mc:AlternateContent>
  <xr:revisionPtr revIDLastSave="0" documentId="13_ncr:1_{BDACBA67-B0D2-4F14-B201-009FABDBE783}" xr6:coauthVersionLast="45" xr6:coauthVersionMax="45" xr10:uidLastSave="{00000000-0000-0000-0000-000000000000}"/>
  <bookViews>
    <workbookView xWindow="-120" yWindow="-120" windowWidth="20730" windowHeight="11160" tabRatio="952" firstSheet="15" activeTab="15" xr2:uid="{00000000-000D-0000-FFFF-FFFF00000000}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9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PEDIDOS!$B$7:$B$496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PEDIDOS!$F$7:$F$539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9" l="1"/>
  <c r="K2" i="32" l="1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<sst xmlns="http://schemas.openxmlformats.org/spreadsheetml/2006/main" count="1028" uniqueCount="333">
  <si>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</si>
  <si>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</si>
  <si>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</si>
  <si>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</si>
  <si>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</si>
  <si>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</si>
  <si>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</si>
  <si>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</si>
  <si>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</si>
  <si>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</si>
  <si>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</si>
  <si>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</si>
  <si>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</si>
  <si>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</si>
  <si>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</si>
  <si>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</si>
  <si>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</si>
  <si>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</si>
  <si>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</si>
  <si>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</si>
  <si>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</si>
  <si>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</si>
  <si>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</si>
  <si>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</si>
  <si>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</si>
  <si>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</si>
  <si>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</si>
  <si>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</si>
  <si>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</si>
  <si>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</si>
  <si>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</si>
  <si>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</si>
  <si>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</si>
  <si>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</si>
  <si>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</si>
  <si>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</si>
  <si>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</si>
  <si>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</si>
  <si>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</si>
  <si>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</si>
  <si>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</si>
  <si>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</si>
  <si>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</si>
  <si>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</si>
  <si>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</si>
  <si>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</si>
  <si>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</si>
  <si>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</si>
  <si>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</si>
  <si>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</si>
  <si>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</si>
  <si>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</si>
  <si>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</si>
  <si>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</si>
  <si>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</si>
  <si>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</si>
  <si>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</si>
  <si>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</si>
  <si>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</si>
  <si>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</si>
  <si>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</si>
  <si>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</si>
  <si>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</si>
  <si>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</si>
  <si>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</si>
  <si>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</si>
  <si>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</si>
  <si>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</si>
  <si>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</si>
  <si>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</si>
  <si>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</si>
  <si>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</si>
  <si>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</si>
  <si>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</si>
  <si>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</si>
  <si>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</si>
  <si>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</si>
  <si>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</si>
  <si>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</si>
  <si>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</si>
  <si>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</si>
  <si>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</si>
  <si>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</si>
  <si>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</si>
  <si>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</si>
  <si>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</si>
  <si>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</si>
  <si>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</si>
  <si>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</si>
  <si>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</si>
  <si>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</si>
  <si>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</si>
  <si>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</si>
  <si>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</si>
  <si>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</si>
  <si>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</si>
  <si>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</si>
  <si>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</si>
  <si>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</si>
  <si>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</si>
  <si>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</si>
  <si>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</si>
  <si>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</si>
  <si>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</si>
  <si>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</si>
  <si>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</si>
  <si>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</si>
  <si>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</si>
  <si>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</si>
  <si>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</si>
  <si>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</si>
  <si>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</si>
  <si>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</si>
  <si>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</si>
  <si>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</si>
  <si>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</si>
  <si>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</si>
  <si>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</si>
  <si>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</si>
  <si>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</si>
  <si>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</si>
  <si>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</si>
  <si>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</si>
  <si>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</si>
  <si>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</si>
  <si>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</si>
  <si>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</si>
  <si>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</si>
  <si>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</si>
  <si>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</si>
  <si>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</si>
  <si>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</si>
  <si>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</si>
  <si>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</si>
  <si>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</si>
  <si>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</si>
  <si>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</si>
  <si>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</si>
  <si>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</si>
  <si>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</si>
  <si>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</si>
  <si>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</si>
  <si>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</si>
  <si>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</si>
  <si>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</si>
  <si>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</si>
  <si>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</si>
  <si>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</si>
  <si>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</si>
  <si>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</si>
  <si>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</si>
  <si>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</si>
  <si>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</si>
  <si>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</si>
  <si>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</si>
  <si>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</si>
  <si>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</si>
  <si>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</si>
  <si>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</si>
  <si>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</si>
  <si>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</si>
  <si>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</si>
  <si>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</si>
  <si>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</si>
  <si>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</si>
  <si>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</si>
  <si>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</si>
  <si>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</si>
  <si>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</si>
  <si>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</si>
  <si>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</si>
  <si>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</si>
  <si>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</si>
  <si>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</si>
  <si>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</si>
  <si>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</si>
  <si>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</si>
  <si>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</si>
  <si>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</si>
  <si>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</si>
  <si>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</si>
  <si>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</si>
  <si>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</si>
  <si>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</si>
  <si>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</si>
  <si>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</si>
  <si>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</si>
  <si>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</si>
  <si>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</si>
  <si>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</si>
  <si>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</si>
  <si>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</si>
  <si>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</si>
  <si>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</si>
  <si>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</si>
  <si>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</si>
  <si>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</si>
  <si>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</si>
  <si>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</si>
  <si>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</si>
  <si>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</si>
  <si>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</si>
  <si>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</si>
  <si>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</si>
  <si>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</si>
  <si>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</si>
  <si>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</si>
  <si>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</si>
  <si>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</si>
  <si>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</si>
  <si>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</si>
  <si>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</si>
  <si>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</si>
  <si>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</si>
  <si>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</si>
  <si>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</si>
  <si>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</si>
  <si>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</si>
  <si>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</si>
  <si>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</si>
  <si>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</si>
  <si>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</si>
  <si>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</si>
  <si>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</si>
  <si>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</si>
  <si>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</si>
  <si>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</si>
  <si>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</si>
  <si>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</si>
  <si>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</si>
  <si>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</si>
  <si>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</si>
  <si>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</si>
  <si>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</si>
  <si>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</si>
  <si>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</si>
  <si>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</si>
  <si>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</si>
  <si>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</si>
  <si>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</si>
  <si>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</si>
  <si>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</si>
  <si>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</si>
  <si>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</si>
  <si>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</si>
  <si>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</si>
  <si>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</si>
  <si>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</si>
  <si>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</si>
  <si>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</si>
  <si>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</si>
  <si>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</si>
  <si>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</si>
  <si>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</si>
  <si>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</si>
  <si>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</si>
  <si>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</si>
  <si>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</si>
  <si>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</si>
  <si>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</si>
  <si>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</si>
  <si>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</si>
  <si>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</si>
  <si>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</si>
  <si>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</si>
  <si>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</si>
  <si>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</si>
  <si>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</si>
  <si>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</si>
  <si>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</si>
  <si>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</si>
  <si>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</si>
  <si>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</si>
  <si>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</si>
  <si>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</si>
  <si>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</si>
  <si>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</si>
  <si>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</si>
  <si>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</si>
  <si>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</si>
  <si>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</si>
  <si>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</si>
  <si>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</si>
  <si>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</si>
  <si>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</si>
  <si>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</si>
  <si>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</si>
  <si>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</si>
  <si>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</si>
  <si>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</si>
  <si>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</si>
  <si>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</si>
  <si>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</si>
  <si>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</si>
  <si>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</si>
  <si>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</si>
  <si>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</si>
  <si>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</si>
  <si>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</si>
  <si>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</si>
  <si>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</si>
  <si>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</si>
  <si>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</si>
  <si>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</si>
  <si>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</si>
  <si>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</si>
  <si>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</si>
  <si>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</si>
  <si>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</si>
  <si>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</si>
  <si>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</si>
  <si>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</si>
  <si>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</si>
  <si>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</si>
  <si>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</si>
  <si>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Produto não identificado</t>
  </si>
  <si>
    <t>10,00</t>
  </si>
  <si>
    <t/>
  </si>
  <si>
    <t>CASA DAS PLANILHAS LTDA</t>
  </si>
  <si>
    <t>00.000.000/0000-00</t>
  </si>
  <si>
    <t>Pedido Nº:1</t>
  </si>
  <si>
    <t>Data Pedido:24/01/2019</t>
  </si>
  <si>
    <t>*</t>
  </si>
  <si>
    <t>R$</t>
  </si>
  <si>
    <t>ACRÉSCIMO</t>
  </si>
  <si>
    <t>%</t>
  </si>
  <si>
    <t>PAGAMENTO : Cartão - Débito</t>
  </si>
  <si>
    <t>ATENDENTE : ADMIN</t>
  </si>
  <si>
    <t>-</t>
  </si>
  <si>
    <t>OBRIGADO VOLTE SEMPRE</t>
  </si>
  <si>
    <t>1-DINHEIRO</t>
  </si>
  <si>
    <t>LUCAS</t>
  </si>
  <si>
    <t>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</si>
</sst>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3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0" fontId="0" fillId="0" borderId="0" xfId="0" applyAlignment="1">
      <alignment horizontal="center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0" xfId="0" quotePrefix="1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48" fillId="0" borderId="13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36" fillId="0" borderId="28" xfId="0" applyFont="1" applyBorder="1" applyAlignment="1">
      <alignment horizontal="center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58" fillId="0" borderId="54" xfId="0" quotePrefix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73775368"/>
        <c:axId val="274577112"/>
      </c:barChart>
      <c:catAx>
        <c:axId val="273775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577112"/>
        <c:crosses val="autoZero"/>
        <c:auto val="1"/>
        <c:lblAlgn val="ctr"/>
        <c:lblOffset val="100"/>
        <c:noMultiLvlLbl val="0"/>
      </c:catAx>
      <c:valAx>
        <c:axId val="27457711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27377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3" t="s">
        <v>3</v>
      </c>
      <c r="B1" s="474"/>
      <c r="C1" s="474"/>
      <c r="D1" s="474"/>
      <c r="E1" s="1" t="s">
        <v>146</v>
      </c>
      <c r="F1" s="2" t="s">
        <v>5</v>
      </c>
      <c r="G1" s="475">
        <f>SUM(H7:H9052)</f>
        <v>0</v>
      </c>
      <c r="H1" s="476"/>
      <c r="I1" s="3" t="s">
        <v>6</v>
      </c>
      <c r="J1" s="1"/>
      <c r="K1" s="13">
        <f>SUM(F7:F9884)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3" t="s">
        <v>7</v>
      </c>
      <c r="B2" s="474"/>
      <c r="C2" s="474"/>
      <c r="D2" s="474"/>
      <c r="E2" s="189"/>
      <c r="F2" s="2"/>
      <c r="G2" s="477">
        <v>1</v>
      </c>
      <c r="H2" s="478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316</v>
      </c>
    </row>
    <row r="3" spans="1:18" ht="15">
      <c r="A3" s="473"/>
      <c r="B3" s="474"/>
      <c r="C3" s="474"/>
      <c r="D3" s="474"/>
      <c r="E3" s="1" t="s">
        <v>122</v>
      </c>
      <c r="F3" s="2"/>
      <c r="G3" s="479">
        <v>0</v>
      </c>
      <c r="H3" s="480"/>
      <c r="I3" s="3" t="s">
        <v>61</v>
      </c>
      <c r="J3" s="1"/>
      <c r="M3" s="4" t="s">
        <v>183</v>
      </c>
      <c r="N3" s="4" t="s">
        <v>189</v>
      </c>
    </row>
    <row r="4" spans="1:18" ht="15">
      <c r="A4" s="473" t="s">
        <v>10</v>
      </c>
      <c r="B4" s="474"/>
      <c r="C4" s="474"/>
      <c r="D4" s="474"/>
      <c r="E4" s="5">
        <f ca="1">TODAY()</f>
        <v>44106</v>
      </c>
      <c r="F4" s="6"/>
      <c r="G4" s="479" t="s">
        <v>12</v>
      </c>
      <c r="H4" s="478"/>
      <c r="I4" s="3" t="s">
        <v>13</v>
      </c>
      <c r="J4" s="248"/>
      <c r="M4" s="126" t="s">
        <v>146</v>
      </c>
      <c r="N4" s="4" t="s">
        <v>190</v>
      </c>
    </row>
    <row r="5" spans="1:18" ht="15">
      <c r="A5" s="482"/>
      <c r="B5" s="483"/>
      <c r="C5" s="483"/>
      <c r="D5" s="483"/>
      <c r="E5" s="7">
        <v>1</v>
      </c>
      <c r="F5" s="8" t="s">
        <v>296</v>
      </c>
      <c r="G5" s="477"/>
      <c r="H5" s="478"/>
      <c r="I5" s="3"/>
      <c r="J5" s="1">
        <f ca="1">MONTH(E4)</f>
        <v>10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81" t="str">
        <f>IFERROR(VLOOKUP(E2,TABELA_CLIENTES,10,0),"-")</f>
        <v>-</v>
      </c>
      <c r="N6" s="481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 xr:uid="{00000000-0009-0000-0000-000000000000}">
    <sortState xmlns:xlrd2="http://schemas.microsoft.com/office/spreadsheetml/2017/richdata2" ref="A7:J7">
      <sortCondition descending="1" ref="A6"/>
    </sortState>
  </autoFilter>
  <mergeCells count="11">
    <mergeCell ref="M6:N6"/>
    <mergeCell ref="A4:D4"/>
    <mergeCell ref="G4:H4"/>
    <mergeCell ref="A5:D5"/>
    <mergeCell ref="G5:H5"/>
    <mergeCell ref="A1:D1"/>
    <mergeCell ref="G1:H1"/>
    <mergeCell ref="A2:D2"/>
    <mergeCell ref="G2:H2"/>
    <mergeCell ref="A3:D3"/>
    <mergeCell ref="G3:H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320</v>
      </c>
    </row>
    <row r="7" spans="1:5" ht="12.75" customHeight="1">
      <c r="A7" s="426" t="s">
        <v>321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W1"/>
  <sheetViews>
    <sheetView workbookViewId="0">
      <pane ySplit="1" topLeftCell="A2" activePane="bottomLeft" state="frozen"/>
      <selection activeCell="E3" sqref="E3"/>
      <selection pane="bottomLeft" activeCell="N9" sqref="N9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1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</sheetData>
  <autoFilter ref="A1:S1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K1"/>
  <sheetViews>
    <sheetView workbookViewId="0">
      <pane ySplit="1" topLeftCell="A2" activePane="bottomLeft" state="frozen"/>
      <selection activeCell="E3" sqref="E3"/>
      <selection pane="bottomLeft" activeCell="F18" sqref="F18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1</v>
      </c>
    </row>
  </sheetData>
  <autoFilter ref="A1:J1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Q1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</sheetData>
  <autoFilter ref="A1:Q1" xr:uid="{00000000-0009-0000-0000-000004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A1:L1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H10000"/>
  <sheetViews>
    <sheetView workbookViewId="0">
      <selection activeCell="E1" sqref="E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4" t="s">
        <v>107</v>
      </c>
      <c r="C1" s="485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44106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44136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N1"/>
  <sheetViews>
    <sheetView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 xr:uid="{00000000-0009-0000-0000-000009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rgb="FF00B050"/>
  </sheetPr>
  <dimension ref="A1:I41"/>
  <sheetViews>
    <sheetView workbookViewId="0">
      <pane ySplit="10" topLeftCell="A11" activePane="bottomLeft" state="frozen"/>
      <selection pane="bottomLeft" activeCell="Q18" sqref="Q18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88"/>
      <c r="B7" s="488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/>
    </row>
    <row r="10" spans="1:9" ht="16.5" customHeight="1">
      <c r="A10" s="280" t="s">
        <v>288</v>
      </c>
      <c r="B10" s="278">
        <f ca="1">NOW()</f>
        <v>44106.4439241898</v>
      </c>
    </row>
    <row r="11" spans="1:9" ht="10.5" customHeight="1">
      <c r="A11" s="491" t="s">
        <v>249</v>
      </c>
      <c r="B11" s="491"/>
    </row>
    <row r="12" spans="1:9" ht="12" hidden="1" customHeight="1">
      <c r="A12" s="489"/>
      <c r="B12" s="490"/>
    </row>
    <row r="13" spans="1:9" ht="9.75" customHeight="1">
      <c r="A13" s="491" t="s">
        <v>249</v>
      </c>
      <c r="B13" s="491"/>
    </row>
    <row r="14" spans="1:9" ht="15.75" customHeight="1">
      <c r="A14" s="413" t="s">
        <v>250</v>
      </c>
      <c r="B14" s="415">
        <f>SUMIFS(CONDIÇÃO_TOTAL,CODIÇÃO_PAGAMENTO,E1,CONDIÇÃO_DATA,FECHAMENTO!B9,AT,B6)</f>
        <v>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1" t="s">
        <v>249</v>
      </c>
      <c r="B23" s="491"/>
    </row>
    <row r="24" spans="1:2" ht="15" customHeight="1">
      <c r="A24" s="389" t="s">
        <v>155</v>
      </c>
      <c r="B24" s="282">
        <f>B8+B14+B18-B22+B19+B15+B16+B17+B21-B20</f>
        <v>0</v>
      </c>
    </row>
    <row r="25" spans="1:2" ht="15" customHeight="1">
      <c r="A25" s="492" t="s">
        <v>249</v>
      </c>
      <c r="B25" s="492"/>
    </row>
    <row r="26" spans="1:2" ht="15" customHeight="1">
      <c r="A26" s="486" t="s">
        <v>256</v>
      </c>
      <c r="B26" s="487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B2" sqref="B2:V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3"/>
      <c r="B12" s="493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6"/>
  <dimension ref="A1:AO3"/>
  <sheetViews>
    <sheetView tabSelected="1"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331</v>
      </c>
      <c r="C3" s="100" t="s">
        <v>332</v>
      </c>
      <c r="D3" s="100" t="s">
        <v>194</v>
      </c>
      <c r="E3" s="100" t="s">
        <v>123</v>
      </c>
      <c r="F3" s="100" t="s">
        <v>331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330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44106.4439241898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497">
        <f ca="1">TODAY()</f>
        <v>44106</v>
      </c>
      <c r="C1" s="497"/>
      <c r="D1" s="497"/>
      <c r="E1" s="497"/>
      <c r="F1" s="497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498">
        <f ca="1">NOW()</f>
        <v>44106.4439241898</v>
      </c>
      <c r="C2" s="498"/>
      <c r="D2" s="498"/>
      <c r="E2" s="498"/>
      <c r="F2" s="498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4" t="s">
        <v>151</v>
      </c>
      <c r="B7" s="495"/>
      <c r="C7" s="495"/>
      <c r="D7" s="495"/>
      <c r="E7" s="495"/>
      <c r="F7" s="495"/>
      <c r="G7" s="495"/>
      <c r="H7" s="495"/>
      <c r="I7" s="495"/>
      <c r="K7" s="149"/>
      <c r="L7" s="149"/>
    </row>
    <row r="8" spans="1:12">
      <c r="A8" s="496"/>
      <c r="B8" s="496"/>
      <c r="C8" s="496"/>
      <c r="D8" s="496"/>
      <c r="E8" s="496"/>
      <c r="F8" s="496"/>
      <c r="G8" s="496"/>
      <c r="H8" s="496"/>
      <c r="I8" s="496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30"/>
  <dimension ref="A1:P15"/>
  <sheetViews>
    <sheetView workbookViewId="0">
      <selection activeCell="D1" sqref="D1:G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>
        <v>2019</v>
      </c>
      <c r="D1" s="504"/>
      <c r="E1" s="505"/>
      <c r="F1" s="505"/>
      <c r="G1" s="506"/>
      <c r="H1" s="167">
        <v>0</v>
      </c>
      <c r="I1" s="368"/>
      <c r="J1" s="369"/>
      <c r="K1" s="370">
        <v>43438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09">
        <v>0.05</v>
      </c>
      <c r="O2" s="512">
        <v>5</v>
      </c>
      <c r="P2" s="499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07">
        <f>SUMIFS(CONDIÇÃO_TOTAL,CONDIÇÃO_MES,O2,AT,M2,CODIÇÃO_PAGAMENTO,P2)</f>
        <v>0</v>
      </c>
      <c r="N3" s="510"/>
      <c r="O3" s="513"/>
      <c r="P3" s="500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08"/>
      <c r="N4" s="511"/>
      <c r="O4" s="514"/>
      <c r="P4" s="501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5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6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17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18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2" t="s">
        <v>176</v>
      </c>
      <c r="C15" s="503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1">
        <f ca="1">TODAY()</f>
        <v>44106</v>
      </c>
      <c r="B1" s="521"/>
      <c r="C1" s="521"/>
      <c r="D1" s="142"/>
      <c r="E1" s="143"/>
      <c r="F1" s="143"/>
      <c r="G1" s="143"/>
      <c r="H1" s="142"/>
      <c r="I1" s="142"/>
    </row>
    <row r="2" spans="1:9" ht="18" customHeight="1">
      <c r="A2" s="522">
        <f ca="1">NOW()</f>
        <v>44106.4439241898</v>
      </c>
      <c r="B2" s="522"/>
      <c r="C2" s="130"/>
      <c r="F2" s="146" t="s">
        <v>34</v>
      </c>
      <c r="G2" s="520">
        <f>SUM(G5:G999998)</f>
        <v>0</v>
      </c>
      <c r="H2" s="520"/>
      <c r="I2" s="520"/>
    </row>
    <row r="3" spans="1:9" ht="24.75" customHeight="1">
      <c r="A3" s="519" t="s">
        <v>154</v>
      </c>
      <c r="B3" s="519"/>
      <c r="C3" s="519"/>
      <c r="D3" s="519"/>
      <c r="E3" s="519"/>
      <c r="F3" s="519"/>
      <c r="G3" s="519"/>
      <c r="H3" s="519"/>
      <c r="I3" s="519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4">
        <f ca="1">TODAY()</f>
        <v>44106</v>
      </c>
      <c r="B2" s="524"/>
      <c r="C2" s="524"/>
      <c r="D2" s="524"/>
      <c r="G2" s="127" t="s">
        <v>156</v>
      </c>
      <c r="J2" s="156">
        <f>SUMIF(CONTA_ESTATUS,G3,CONTA_TOTALL)</f>
        <v>0</v>
      </c>
    </row>
    <row r="3" spans="1:10">
      <c r="A3" s="157">
        <f ca="1">NOW()</f>
        <v>44106.4439241898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3" t="s">
        <v>157</v>
      </c>
      <c r="B8" s="523"/>
      <c r="C8" s="523"/>
      <c r="D8" s="523"/>
      <c r="E8" s="523"/>
      <c r="F8" s="523"/>
      <c r="G8" s="523"/>
      <c r="H8" s="523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5"/>
      <c r="B1" s="525"/>
      <c r="C1" s="525"/>
      <c r="D1" s="525"/>
      <c r="E1" s="525"/>
      <c r="F1" s="525"/>
      <c r="G1" s="525"/>
      <c r="H1" s="525"/>
    </row>
    <row r="2" spans="1:10" ht="30.75" customHeight="1">
      <c r="A2" s="526" t="s">
        <v>159</v>
      </c>
      <c r="B2" s="526"/>
      <c r="C2" s="526"/>
      <c r="D2" s="526"/>
      <c r="E2" s="526"/>
      <c r="F2" s="526"/>
      <c r="G2" s="526"/>
      <c r="H2" s="526"/>
      <c r="J2" s="164"/>
    </row>
    <row r="3" spans="1:10" ht="21" customHeight="1">
      <c r="A3" s="524">
        <f ca="1">TODAY()</f>
        <v>44106</v>
      </c>
      <c r="B3" s="524"/>
      <c r="C3" s="524"/>
      <c r="D3" s="524"/>
      <c r="E3" s="524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27">
        <f ca="1">NOW()</f>
        <v>44106.4439241898</v>
      </c>
      <c r="B4" s="527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29" t="s">
        <v>161</v>
      </c>
      <c r="B1" s="529"/>
      <c r="C1" s="529"/>
      <c r="D1" s="529"/>
      <c r="E1" s="529"/>
      <c r="F1" s="529"/>
      <c r="G1" s="529"/>
      <c r="H1" s="529"/>
      <c r="I1" s="529"/>
      <c r="J1" s="529"/>
      <c r="K1" s="408"/>
    </row>
    <row r="2" spans="1:11" ht="13.5" customHeight="1">
      <c r="A2" s="530">
        <f ca="1">TODAY()</f>
        <v>44106</v>
      </c>
      <c r="B2" s="530"/>
      <c r="C2" s="530"/>
      <c r="I2" s="532" t="s">
        <v>283</v>
      </c>
      <c r="J2" s="532"/>
      <c r="K2" s="402">
        <f>SUM(I8:I999999)</f>
        <v>1160</v>
      </c>
    </row>
    <row r="3" spans="1:11" ht="13.5" customHeight="1">
      <c r="A3" s="531">
        <f ca="1">NOW()</f>
        <v>44106.4439241898</v>
      </c>
      <c r="B3" s="531"/>
      <c r="C3" s="531"/>
      <c r="I3" s="528" t="s">
        <v>302</v>
      </c>
      <c r="J3" s="528"/>
      <c r="K3" s="402">
        <f>SUM(J8:J1000000)</f>
        <v>1935</v>
      </c>
    </row>
    <row r="4" spans="1:11" ht="13.5" customHeight="1">
      <c r="I4" s="528" t="s">
        <v>303</v>
      </c>
      <c r="J4" s="528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3" t="s">
        <v>181</v>
      </c>
      <c r="C1" s="533"/>
      <c r="D1" s="533"/>
      <c r="E1" s="533"/>
      <c r="F1" s="533"/>
      <c r="G1" s="533"/>
      <c r="H1" s="533"/>
      <c r="I1" s="533"/>
      <c r="J1" s="533"/>
    </row>
    <row r="2" spans="2:10">
      <c r="B2" s="534">
        <f ca="1">TODAY()</f>
        <v>44106</v>
      </c>
      <c r="C2" s="535"/>
      <c r="D2" s="535"/>
      <c r="I2" s="130" t="s">
        <v>182</v>
      </c>
      <c r="J2" s="129">
        <f>SUM(G5:G1000000)</f>
        <v>0</v>
      </c>
    </row>
    <row r="3" spans="2:10">
      <c r="B3" s="536">
        <f ca="1">NOW()</f>
        <v>44106.4439241898</v>
      </c>
      <c r="C3" s="527"/>
      <c r="D3" s="527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34"/>
  <dimension ref="A1:F2"/>
  <sheetViews>
    <sheetView workbookViewId="0">
      <selection activeCell="B17" sqref="B17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44106</v>
      </c>
      <c r="E1" s="222" t="s">
        <v>214</v>
      </c>
      <c r="F1" s="218">
        <f ca="1">PARCELAR!G8</f>
        <v>44136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11</v>
      </c>
      <c r="E2" s="192" t="s">
        <v>200</v>
      </c>
      <c r="F2" s="193">
        <f ca="1">YEAR(D1)</f>
        <v>2020</v>
      </c>
      <c r="G2" s="537" t="s">
        <v>213</v>
      </c>
      <c r="H2" s="538"/>
      <c r="I2" s="538"/>
      <c r="J2" s="539"/>
    </row>
    <row r="3" spans="1:10">
      <c r="A3" s="540" t="s">
        <v>201</v>
      </c>
      <c r="B3" s="541"/>
      <c r="C3" s="541"/>
      <c r="D3" s="541"/>
      <c r="E3" s="192" t="s">
        <v>202</v>
      </c>
      <c r="F3" s="542" t="s">
        <v>203</v>
      </c>
      <c r="G3" s="543"/>
      <c r="H3" s="194" t="s">
        <v>204</v>
      </c>
      <c r="I3" s="544"/>
      <c r="J3" s="545"/>
    </row>
    <row r="4" spans="1:10">
      <c r="A4" s="546" t="s">
        <v>205</v>
      </c>
      <c r="B4" s="547"/>
      <c r="C4" s="547"/>
      <c r="D4" s="544"/>
      <c r="E4" s="544"/>
      <c r="F4" s="544"/>
      <c r="G4" s="544"/>
      <c r="H4" s="544"/>
      <c r="I4" s="544"/>
      <c r="J4" s="545"/>
    </row>
    <row r="5" spans="1:10">
      <c r="A5" s="205" t="s">
        <v>206</v>
      </c>
      <c r="B5" s="541" t="s">
        <v>105</v>
      </c>
      <c r="C5" s="541"/>
      <c r="D5" s="192"/>
      <c r="E5" s="192"/>
      <c r="F5" s="192"/>
      <c r="G5" s="196"/>
      <c r="H5" s="194"/>
      <c r="I5" s="196"/>
      <c r="J5" s="206"/>
    </row>
    <row r="6" spans="1:10" ht="9.75" customHeight="1">
      <c r="A6" s="550"/>
      <c r="B6" s="551"/>
      <c r="C6" s="551"/>
      <c r="D6" s="551"/>
      <c r="E6" s="551"/>
      <c r="F6" s="551"/>
      <c r="G6" s="551"/>
      <c r="H6" s="551"/>
      <c r="I6" s="551"/>
      <c r="J6" s="552"/>
    </row>
    <row r="7" spans="1:10">
      <c r="A7" s="207" t="s">
        <v>207</v>
      </c>
      <c r="B7" s="549">
        <f>PEDIDOS!E2</f>
        <v>0</v>
      </c>
      <c r="C7" s="549"/>
      <c r="D7" s="549"/>
      <c r="E7" s="192" t="s">
        <v>208</v>
      </c>
      <c r="F7" s="548" t="str">
        <f>IFERROR(VLOOKUP(B7,TABELA_CLIENTES,17,0),"-")</f>
        <v>-</v>
      </c>
      <c r="G7" s="549"/>
      <c r="H7" s="194" t="s">
        <v>101</v>
      </c>
      <c r="I7" s="549" t="str">
        <f>IFERROR(VLOOKUP(B7,TABELA_CLIENTES,18,0),"-")</f>
        <v>-</v>
      </c>
      <c r="J7" s="554"/>
    </row>
    <row r="8" spans="1:10">
      <c r="A8" s="207" t="s">
        <v>94</v>
      </c>
      <c r="B8" s="549" t="str">
        <f>IFERROR(VLOOKUP(B7,TABELA_CLIENTES,10,0),"-")</f>
        <v>-</v>
      </c>
      <c r="C8" s="549"/>
      <c r="D8" s="549"/>
      <c r="E8" s="192" t="s">
        <v>98</v>
      </c>
      <c r="F8" s="549" t="str">
        <f>IFERROR(VLOOKUP(B7,TABELA_CLIENTES,14,0),"-")</f>
        <v>-</v>
      </c>
      <c r="G8" s="549"/>
      <c r="H8" s="549"/>
      <c r="I8" s="549"/>
      <c r="J8" s="554"/>
    </row>
    <row r="9" spans="1:10" ht="12" customHeight="1">
      <c r="A9" s="207" t="s">
        <v>209</v>
      </c>
      <c r="B9" s="549" t="str">
        <f>IFERROR(VLOOKUP(B7,TABELA_CLIENTES,8,0),"-")</f>
        <v>-</v>
      </c>
      <c r="C9" s="549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49" t="str">
        <f>IFERROR(VLOOKUP(B7,TABELA_CLIENTES,15,0),"-")</f>
        <v>-</v>
      </c>
      <c r="J9" s="554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49" t="str">
        <f>PEDIDOS!E3</f>
        <v>ADMIN</v>
      </c>
      <c r="C11" s="549"/>
      <c r="D11" s="192"/>
      <c r="E11" s="192"/>
      <c r="F11" s="192"/>
      <c r="G11" s="196"/>
      <c r="H11" s="194"/>
      <c r="I11" s="196"/>
      <c r="J11" s="206"/>
    </row>
    <row r="12" spans="1:10">
      <c r="A12" s="553" t="s">
        <v>211</v>
      </c>
      <c r="B12" s="549"/>
      <c r="C12" s="549"/>
      <c r="D12" s="549"/>
      <c r="E12" s="549"/>
      <c r="F12" s="549"/>
      <c r="G12" s="549"/>
      <c r="H12" s="549"/>
      <c r="I12" s="549"/>
      <c r="J12" s="554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4"/>
      <c r="C14" s="544"/>
      <c r="D14" s="544"/>
      <c r="E14" s="544"/>
      <c r="F14" s="544"/>
      <c r="G14" s="544"/>
      <c r="H14" s="544"/>
      <c r="I14" s="544"/>
      <c r="J14" s="545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44106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37" t="s">
        <v>213</v>
      </c>
      <c r="H18" s="538"/>
      <c r="I18" s="538"/>
      <c r="J18" s="539"/>
    </row>
    <row r="19" spans="1:10">
      <c r="A19" s="540" t="s">
        <v>201</v>
      </c>
      <c r="B19" s="541"/>
      <c r="C19" s="541"/>
      <c r="D19" s="541"/>
      <c r="E19" s="192" t="s">
        <v>202</v>
      </c>
      <c r="F19" s="542" t="s">
        <v>203</v>
      </c>
      <c r="G19" s="543"/>
      <c r="H19" s="194" t="s">
        <v>204</v>
      </c>
      <c r="I19" s="544"/>
      <c r="J19" s="545"/>
    </row>
    <row r="20" spans="1:10">
      <c r="A20" s="546" t="s">
        <v>205</v>
      </c>
      <c r="B20" s="547"/>
      <c r="C20" s="547"/>
      <c r="D20" s="544"/>
      <c r="E20" s="544"/>
      <c r="F20" s="544"/>
      <c r="G20" s="544"/>
      <c r="H20" s="544"/>
      <c r="I20" s="544"/>
      <c r="J20" s="545"/>
    </row>
    <row r="21" spans="1:10">
      <c r="A21" s="205" t="s">
        <v>206</v>
      </c>
      <c r="B21" s="541" t="s">
        <v>105</v>
      </c>
      <c r="C21" s="541"/>
      <c r="D21" s="192"/>
      <c r="E21" s="192"/>
      <c r="F21" s="192"/>
      <c r="G21" s="196"/>
      <c r="H21" s="194"/>
      <c r="I21" s="196"/>
      <c r="J21" s="206"/>
    </row>
    <row r="22" spans="1:10">
      <c r="A22" s="550"/>
      <c r="B22" s="551"/>
      <c r="C22" s="551"/>
      <c r="D22" s="551"/>
      <c r="E22" s="551"/>
      <c r="F22" s="551"/>
      <c r="G22" s="551"/>
      <c r="H22" s="551"/>
      <c r="I22" s="551"/>
      <c r="J22" s="552"/>
    </row>
    <row r="23" spans="1:10">
      <c r="A23" s="207" t="s">
        <v>207</v>
      </c>
      <c r="B23" s="549">
        <f>B7</f>
        <v>0</v>
      </c>
      <c r="C23" s="549"/>
      <c r="D23" s="549"/>
      <c r="E23" s="192" t="s">
        <v>208</v>
      </c>
      <c r="F23" s="549" t="str">
        <f>F39</f>
        <v>-</v>
      </c>
      <c r="G23" s="549"/>
      <c r="H23" s="194" t="s">
        <v>101</v>
      </c>
      <c r="I23" s="549" t="str">
        <f>I7</f>
        <v>-</v>
      </c>
      <c r="J23" s="554"/>
    </row>
    <row r="24" spans="1:10">
      <c r="A24" s="207" t="s">
        <v>94</v>
      </c>
      <c r="B24" s="549" t="str">
        <f>B8</f>
        <v>-</v>
      </c>
      <c r="C24" s="549"/>
      <c r="D24" s="549"/>
      <c r="E24" s="192" t="s">
        <v>98</v>
      </c>
      <c r="F24" s="549" t="str">
        <f>F8</f>
        <v>-</v>
      </c>
      <c r="G24" s="549"/>
      <c r="H24" s="549"/>
      <c r="I24" s="549"/>
      <c r="J24" s="554"/>
    </row>
    <row r="25" spans="1:10">
      <c r="A25" s="207" t="s">
        <v>209</v>
      </c>
      <c r="B25" s="549" t="str">
        <f>B9</f>
        <v>-</v>
      </c>
      <c r="C25" s="549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49" t="str">
        <f>I9</f>
        <v>-</v>
      </c>
      <c r="J25" s="554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49" t="str">
        <f>PEDIDOS!E3</f>
        <v>ADMIN</v>
      </c>
      <c r="C27" s="549"/>
      <c r="D27" s="192"/>
      <c r="E27" s="192"/>
      <c r="F27" s="192"/>
      <c r="G27" s="196"/>
      <c r="H27" s="194"/>
      <c r="I27" s="196"/>
      <c r="J27" s="206"/>
    </row>
    <row r="28" spans="1:10">
      <c r="A28" s="553" t="s">
        <v>211</v>
      </c>
      <c r="B28" s="549"/>
      <c r="C28" s="549"/>
      <c r="D28" s="549"/>
      <c r="E28" s="549"/>
      <c r="F28" s="549"/>
      <c r="G28" s="549"/>
      <c r="H28" s="549"/>
      <c r="I28" s="549"/>
      <c r="J28" s="554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4"/>
      <c r="C30" s="544"/>
      <c r="D30" s="544"/>
      <c r="E30" s="544"/>
      <c r="F30" s="544"/>
      <c r="G30" s="544"/>
      <c r="H30" s="544"/>
      <c r="I30" s="544"/>
      <c r="J30" s="545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44106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37" t="s">
        <v>213</v>
      </c>
      <c r="H34" s="538"/>
      <c r="I34" s="538"/>
      <c r="J34" s="539"/>
    </row>
    <row r="35" spans="1:10">
      <c r="A35" s="540" t="s">
        <v>201</v>
      </c>
      <c r="B35" s="541"/>
      <c r="C35" s="541"/>
      <c r="D35" s="541"/>
      <c r="E35" s="192" t="s">
        <v>202</v>
      </c>
      <c r="F35" s="542" t="s">
        <v>203</v>
      </c>
      <c r="G35" s="543"/>
      <c r="H35" s="194" t="s">
        <v>204</v>
      </c>
      <c r="I35" s="544"/>
      <c r="J35" s="545"/>
    </row>
    <row r="36" spans="1:10">
      <c r="A36" s="546" t="s">
        <v>205</v>
      </c>
      <c r="B36" s="547"/>
      <c r="C36" s="547"/>
      <c r="D36" s="544"/>
      <c r="E36" s="544"/>
      <c r="F36" s="544"/>
      <c r="G36" s="544"/>
      <c r="H36" s="544"/>
      <c r="I36" s="544"/>
      <c r="J36" s="545"/>
    </row>
    <row r="37" spans="1:10">
      <c r="A37" s="205" t="s">
        <v>206</v>
      </c>
      <c r="B37" s="541" t="s">
        <v>105</v>
      </c>
      <c r="C37" s="541"/>
      <c r="D37" s="192"/>
      <c r="E37" s="192"/>
      <c r="F37" s="192"/>
      <c r="G37" s="196"/>
      <c r="H37" s="194"/>
      <c r="I37" s="196"/>
      <c r="J37" s="206"/>
    </row>
    <row r="38" spans="1:10">
      <c r="A38" s="550"/>
      <c r="B38" s="551"/>
      <c r="C38" s="551"/>
      <c r="D38" s="551"/>
      <c r="E38" s="551"/>
      <c r="F38" s="551"/>
      <c r="G38" s="551"/>
      <c r="H38" s="551"/>
      <c r="I38" s="551"/>
      <c r="J38" s="552"/>
    </row>
    <row r="39" spans="1:10">
      <c r="A39" s="207" t="s">
        <v>207</v>
      </c>
      <c r="B39" s="549">
        <f>B23</f>
        <v>0</v>
      </c>
      <c r="C39" s="549"/>
      <c r="D39" s="549"/>
      <c r="E39" s="192" t="s">
        <v>208</v>
      </c>
      <c r="F39" s="549" t="str">
        <f>F7</f>
        <v>-</v>
      </c>
      <c r="G39" s="549"/>
      <c r="H39" s="194" t="s">
        <v>101</v>
      </c>
      <c r="I39" s="549" t="str">
        <f>I23</f>
        <v>-</v>
      </c>
      <c r="J39" s="554"/>
    </row>
    <row r="40" spans="1:10">
      <c r="A40" s="207" t="s">
        <v>94</v>
      </c>
      <c r="B40" s="549" t="str">
        <f>B24</f>
        <v>-</v>
      </c>
      <c r="C40" s="549"/>
      <c r="D40" s="549"/>
      <c r="E40" s="192" t="s">
        <v>98</v>
      </c>
      <c r="F40" s="549" t="str">
        <f>F24</f>
        <v>-</v>
      </c>
      <c r="G40" s="549"/>
      <c r="H40" s="549"/>
      <c r="I40" s="549"/>
      <c r="J40" s="554"/>
    </row>
    <row r="41" spans="1:10">
      <c r="A41" s="207" t="s">
        <v>209</v>
      </c>
      <c r="B41" s="549" t="str">
        <f>B25</f>
        <v>-</v>
      </c>
      <c r="C41" s="549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49" t="str">
        <f>I25</f>
        <v>-</v>
      </c>
      <c r="J41" s="554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49" t="str">
        <f>PEDIDOS!E3</f>
        <v>ADMIN</v>
      </c>
      <c r="C43" s="549"/>
      <c r="D43" s="192"/>
      <c r="E43" s="192"/>
      <c r="F43" s="192"/>
      <c r="G43" s="196"/>
      <c r="H43" s="194"/>
      <c r="I43" s="196"/>
      <c r="J43" s="206"/>
    </row>
    <row r="44" spans="1:10">
      <c r="A44" s="553" t="s">
        <v>211</v>
      </c>
      <c r="B44" s="549"/>
      <c r="C44" s="549"/>
      <c r="D44" s="549"/>
      <c r="E44" s="549"/>
      <c r="F44" s="549"/>
      <c r="G44" s="549"/>
      <c r="H44" s="549"/>
      <c r="I44" s="549"/>
      <c r="J44" s="554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4"/>
      <c r="C46" s="544"/>
      <c r="D46" s="544"/>
      <c r="E46" s="544"/>
      <c r="F46" s="544"/>
      <c r="G46" s="544"/>
      <c r="H46" s="544"/>
      <c r="I46" s="544"/>
      <c r="J46" s="545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44106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37" t="s">
        <v>213</v>
      </c>
      <c r="H50" s="538"/>
      <c r="I50" s="538"/>
      <c r="J50" s="539"/>
    </row>
    <row r="51" spans="1:10">
      <c r="A51" s="540" t="s">
        <v>201</v>
      </c>
      <c r="B51" s="541"/>
      <c r="C51" s="541"/>
      <c r="D51" s="541"/>
      <c r="E51" s="192" t="s">
        <v>202</v>
      </c>
      <c r="F51" s="542" t="s">
        <v>203</v>
      </c>
      <c r="G51" s="543"/>
      <c r="H51" s="194" t="s">
        <v>204</v>
      </c>
      <c r="I51" s="544"/>
      <c r="J51" s="545"/>
    </row>
    <row r="52" spans="1:10">
      <c r="A52" s="546" t="s">
        <v>205</v>
      </c>
      <c r="B52" s="547"/>
      <c r="C52" s="547"/>
      <c r="D52" s="544"/>
      <c r="E52" s="544"/>
      <c r="F52" s="544"/>
      <c r="G52" s="544"/>
      <c r="H52" s="544"/>
      <c r="I52" s="544"/>
      <c r="J52" s="545"/>
    </row>
    <row r="53" spans="1:10">
      <c r="A53" s="205" t="s">
        <v>206</v>
      </c>
      <c r="B53" s="541" t="s">
        <v>105</v>
      </c>
      <c r="C53" s="541"/>
      <c r="D53" s="192"/>
      <c r="E53" s="192"/>
      <c r="F53" s="192"/>
      <c r="G53" s="196"/>
      <c r="H53" s="194"/>
      <c r="I53" s="196"/>
      <c r="J53" s="206"/>
    </row>
    <row r="54" spans="1:10">
      <c r="A54" s="550"/>
      <c r="B54" s="551"/>
      <c r="C54" s="551"/>
      <c r="D54" s="551"/>
      <c r="E54" s="551"/>
      <c r="F54" s="551"/>
      <c r="G54" s="551"/>
      <c r="H54" s="551"/>
      <c r="I54" s="551"/>
      <c r="J54" s="552"/>
    </row>
    <row r="55" spans="1:10">
      <c r="A55" s="207" t="s">
        <v>207</v>
      </c>
      <c r="B55" s="549">
        <f>B39</f>
        <v>0</v>
      </c>
      <c r="C55" s="549"/>
      <c r="D55" s="549"/>
      <c r="E55" s="192" t="s">
        <v>208</v>
      </c>
      <c r="F55" s="549" t="str">
        <f>F39</f>
        <v>-</v>
      </c>
      <c r="G55" s="549"/>
      <c r="H55" s="194" t="s">
        <v>101</v>
      </c>
      <c r="I55" s="549" t="str">
        <f>I39</f>
        <v>-</v>
      </c>
      <c r="J55" s="554"/>
    </row>
    <row r="56" spans="1:10">
      <c r="A56" s="207" t="s">
        <v>94</v>
      </c>
      <c r="B56" s="549" t="str">
        <f>B40</f>
        <v>-</v>
      </c>
      <c r="C56" s="549"/>
      <c r="D56" s="549"/>
      <c r="E56" s="192" t="s">
        <v>98</v>
      </c>
      <c r="F56" s="549" t="str">
        <f>F40</f>
        <v>-</v>
      </c>
      <c r="G56" s="549"/>
      <c r="H56" s="549"/>
      <c r="I56" s="549"/>
      <c r="J56" s="554"/>
    </row>
    <row r="57" spans="1:10">
      <c r="A57" s="207" t="s">
        <v>209</v>
      </c>
      <c r="B57" s="549" t="str">
        <f>B41</f>
        <v>-</v>
      </c>
      <c r="C57" s="549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49" t="str">
        <f>I41</f>
        <v>-</v>
      </c>
      <c r="J57" s="554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49" t="str">
        <f>PEDIDOS!E3</f>
        <v>ADMIN</v>
      </c>
      <c r="C59" s="549"/>
      <c r="D59" s="192"/>
      <c r="E59" s="192"/>
      <c r="F59" s="192"/>
      <c r="G59" s="196"/>
      <c r="H59" s="194"/>
      <c r="I59" s="196"/>
      <c r="J59" s="206"/>
    </row>
    <row r="60" spans="1:10">
      <c r="A60" s="553" t="s">
        <v>211</v>
      </c>
      <c r="B60" s="549"/>
      <c r="C60" s="549"/>
      <c r="D60" s="549"/>
      <c r="E60" s="549"/>
      <c r="F60" s="549"/>
      <c r="G60" s="549"/>
      <c r="H60" s="549"/>
      <c r="I60" s="549"/>
      <c r="J60" s="554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4"/>
      <c r="C62" s="544"/>
      <c r="D62" s="544"/>
      <c r="E62" s="544"/>
      <c r="F62" s="544"/>
      <c r="G62" s="544"/>
      <c r="H62" s="544"/>
      <c r="I62" s="544"/>
      <c r="J62" s="545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44106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37" t="s">
        <v>213</v>
      </c>
      <c r="H66" s="538"/>
      <c r="I66" s="538"/>
      <c r="J66" s="539"/>
    </row>
    <row r="67" spans="1:10">
      <c r="A67" s="540" t="s">
        <v>201</v>
      </c>
      <c r="B67" s="541"/>
      <c r="C67" s="541"/>
      <c r="D67" s="541"/>
      <c r="E67" s="192" t="s">
        <v>202</v>
      </c>
      <c r="F67" s="542" t="s">
        <v>203</v>
      </c>
      <c r="G67" s="543"/>
      <c r="H67" s="194" t="s">
        <v>204</v>
      </c>
      <c r="I67" s="544"/>
      <c r="J67" s="545"/>
    </row>
    <row r="68" spans="1:10">
      <c r="A68" s="546" t="s">
        <v>205</v>
      </c>
      <c r="B68" s="547"/>
      <c r="C68" s="547"/>
      <c r="D68" s="544"/>
      <c r="E68" s="544"/>
      <c r="F68" s="544"/>
      <c r="G68" s="544"/>
      <c r="H68" s="544"/>
      <c r="I68" s="544"/>
      <c r="J68" s="545"/>
    </row>
    <row r="69" spans="1:10">
      <c r="A69" s="205" t="s">
        <v>206</v>
      </c>
      <c r="B69" s="541" t="s">
        <v>105</v>
      </c>
      <c r="C69" s="541"/>
      <c r="D69" s="192"/>
      <c r="E69" s="192"/>
      <c r="F69" s="192"/>
      <c r="G69" s="196"/>
      <c r="H69" s="194"/>
      <c r="I69" s="196"/>
      <c r="J69" s="206"/>
    </row>
    <row r="70" spans="1:10">
      <c r="A70" s="550"/>
      <c r="B70" s="551"/>
      <c r="C70" s="551"/>
      <c r="D70" s="551"/>
      <c r="E70" s="551"/>
      <c r="F70" s="551"/>
      <c r="G70" s="551"/>
      <c r="H70" s="551"/>
      <c r="I70" s="551"/>
      <c r="J70" s="552"/>
    </row>
    <row r="71" spans="1:10">
      <c r="A71" s="207" t="s">
        <v>207</v>
      </c>
      <c r="B71" s="549">
        <f>B55</f>
        <v>0</v>
      </c>
      <c r="C71" s="549"/>
      <c r="D71" s="549"/>
      <c r="E71" s="192" t="s">
        <v>208</v>
      </c>
      <c r="F71" s="549" t="str">
        <f>F55</f>
        <v>-</v>
      </c>
      <c r="G71" s="549"/>
      <c r="H71" s="194" t="s">
        <v>101</v>
      </c>
      <c r="I71" s="549" t="str">
        <f>I55</f>
        <v>-</v>
      </c>
      <c r="J71" s="554"/>
    </row>
    <row r="72" spans="1:10">
      <c r="A72" s="207" t="s">
        <v>94</v>
      </c>
      <c r="B72" s="549" t="str">
        <f>B56</f>
        <v>-</v>
      </c>
      <c r="C72" s="549"/>
      <c r="D72" s="549"/>
      <c r="E72" s="192" t="s">
        <v>98</v>
      </c>
      <c r="F72" s="549" t="str">
        <f>F56</f>
        <v>-</v>
      </c>
      <c r="G72" s="549"/>
      <c r="H72" s="549"/>
      <c r="I72" s="549"/>
      <c r="J72" s="554"/>
    </row>
    <row r="73" spans="1:10">
      <c r="A73" s="207" t="s">
        <v>209</v>
      </c>
      <c r="B73" s="549" t="str">
        <f>B57</f>
        <v>-</v>
      </c>
      <c r="C73" s="549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49" t="str">
        <f>I57</f>
        <v>-</v>
      </c>
      <c r="J73" s="554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49" t="str">
        <f>PEDIDOS!E3</f>
        <v>ADMIN</v>
      </c>
      <c r="C75" s="549"/>
      <c r="D75" s="192"/>
      <c r="E75" s="192"/>
      <c r="F75" s="192"/>
      <c r="G75" s="196"/>
      <c r="H75" s="194"/>
      <c r="I75" s="196"/>
      <c r="J75" s="206"/>
    </row>
    <row r="76" spans="1:10">
      <c r="A76" s="553" t="s">
        <v>211</v>
      </c>
      <c r="B76" s="549"/>
      <c r="C76" s="549"/>
      <c r="D76" s="549"/>
      <c r="E76" s="549"/>
      <c r="F76" s="549"/>
      <c r="G76" s="549"/>
      <c r="H76" s="549"/>
      <c r="I76" s="549"/>
      <c r="J76" s="554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4"/>
      <c r="C78" s="544"/>
      <c r="D78" s="544"/>
      <c r="E78" s="544"/>
      <c r="F78" s="544"/>
      <c r="G78" s="544"/>
      <c r="H78" s="544"/>
      <c r="I78" s="544"/>
      <c r="J78" s="545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44106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5" t="s">
        <v>213</v>
      </c>
      <c r="H82" s="544"/>
      <c r="I82" s="544"/>
      <c r="J82" s="545"/>
    </row>
    <row r="83" spans="1:10">
      <c r="A83" s="540" t="s">
        <v>201</v>
      </c>
      <c r="B83" s="541"/>
      <c r="C83" s="541"/>
      <c r="D83" s="541"/>
      <c r="E83" s="192" t="s">
        <v>202</v>
      </c>
      <c r="F83" s="542" t="s">
        <v>203</v>
      </c>
      <c r="G83" s="543"/>
      <c r="H83" s="194" t="s">
        <v>204</v>
      </c>
      <c r="I83" s="544"/>
      <c r="J83" s="545"/>
    </row>
    <row r="84" spans="1:10">
      <c r="A84" s="546" t="s">
        <v>205</v>
      </c>
      <c r="B84" s="547"/>
      <c r="C84" s="547"/>
      <c r="D84" s="544"/>
      <c r="E84" s="544"/>
      <c r="F84" s="544"/>
      <c r="G84" s="544"/>
      <c r="H84" s="544"/>
      <c r="I84" s="544"/>
      <c r="J84" s="545"/>
    </row>
    <row r="85" spans="1:10">
      <c r="A85" s="205" t="s">
        <v>206</v>
      </c>
      <c r="B85" s="541" t="s">
        <v>105</v>
      </c>
      <c r="C85" s="541"/>
      <c r="D85" s="192"/>
      <c r="E85" s="192"/>
      <c r="F85" s="192"/>
      <c r="G85" s="196"/>
      <c r="H85" s="194"/>
      <c r="I85" s="196"/>
      <c r="J85" s="206"/>
    </row>
    <row r="86" spans="1:10">
      <c r="A86" s="550"/>
      <c r="B86" s="551"/>
      <c r="C86" s="551"/>
      <c r="D86" s="551"/>
      <c r="E86" s="551"/>
      <c r="F86" s="551"/>
      <c r="G86" s="551"/>
      <c r="H86" s="551"/>
      <c r="I86" s="551"/>
      <c r="J86" s="552"/>
    </row>
    <row r="87" spans="1:10">
      <c r="A87" s="207" t="s">
        <v>207</v>
      </c>
      <c r="B87" s="549">
        <f>B71</f>
        <v>0</v>
      </c>
      <c r="C87" s="549"/>
      <c r="D87" s="549"/>
      <c r="E87" s="192" t="s">
        <v>208</v>
      </c>
      <c r="F87" s="549" t="str">
        <f>F71</f>
        <v>-</v>
      </c>
      <c r="G87" s="549"/>
      <c r="H87" s="194" t="s">
        <v>101</v>
      </c>
      <c r="I87" s="549" t="str">
        <f>I71</f>
        <v>-</v>
      </c>
      <c r="J87" s="554"/>
    </row>
    <row r="88" spans="1:10">
      <c r="A88" s="207" t="s">
        <v>94</v>
      </c>
      <c r="B88" s="549" t="str">
        <f>B72</f>
        <v>-</v>
      </c>
      <c r="C88" s="549"/>
      <c r="D88" s="549"/>
      <c r="E88" s="192" t="s">
        <v>98</v>
      </c>
      <c r="F88" s="549" t="str">
        <f>F72</f>
        <v>-</v>
      </c>
      <c r="G88" s="549"/>
      <c r="H88" s="549"/>
      <c r="I88" s="549"/>
      <c r="J88" s="554"/>
    </row>
    <row r="89" spans="1:10">
      <c r="A89" s="207" t="s">
        <v>209</v>
      </c>
      <c r="B89" s="549" t="str">
        <f>B73</f>
        <v>-</v>
      </c>
      <c r="C89" s="549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49" t="str">
        <f>I73</f>
        <v>-</v>
      </c>
      <c r="J89" s="554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49" t="str">
        <f>PEDIDOS!E3</f>
        <v>ADMIN</v>
      </c>
      <c r="C91" s="549"/>
      <c r="D91" s="192"/>
      <c r="E91" s="192"/>
      <c r="F91" s="192"/>
      <c r="G91" s="196"/>
      <c r="H91" s="194"/>
      <c r="I91" s="196"/>
      <c r="J91" s="206"/>
    </row>
    <row r="92" spans="1:10">
      <c r="A92" s="553" t="s">
        <v>211</v>
      </c>
      <c r="B92" s="549"/>
      <c r="C92" s="549"/>
      <c r="D92" s="549"/>
      <c r="E92" s="549"/>
      <c r="F92" s="549"/>
      <c r="G92" s="549"/>
      <c r="H92" s="549"/>
      <c r="I92" s="549"/>
      <c r="J92" s="554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4"/>
      <c r="C94" s="544"/>
      <c r="D94" s="544"/>
      <c r="E94" s="544"/>
      <c r="F94" s="544"/>
      <c r="G94" s="544"/>
      <c r="H94" s="544"/>
      <c r="I94" s="544"/>
      <c r="J94" s="545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44106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37" t="s">
        <v>213</v>
      </c>
      <c r="H98" s="538"/>
      <c r="I98" s="538"/>
      <c r="J98" s="539"/>
    </row>
    <row r="99" spans="1:10">
      <c r="A99" s="540" t="s">
        <v>201</v>
      </c>
      <c r="B99" s="541"/>
      <c r="C99" s="541"/>
      <c r="D99" s="541"/>
      <c r="E99" s="192" t="s">
        <v>202</v>
      </c>
      <c r="F99" s="542" t="s">
        <v>203</v>
      </c>
      <c r="G99" s="543"/>
      <c r="H99" s="194" t="s">
        <v>204</v>
      </c>
      <c r="I99" s="544"/>
      <c r="J99" s="545"/>
    </row>
    <row r="100" spans="1:10">
      <c r="A100" s="546" t="s">
        <v>205</v>
      </c>
      <c r="B100" s="547"/>
      <c r="C100" s="547"/>
      <c r="D100" s="544"/>
      <c r="E100" s="544"/>
      <c r="F100" s="544"/>
      <c r="G100" s="544"/>
      <c r="H100" s="544"/>
      <c r="I100" s="544"/>
      <c r="J100" s="545"/>
    </row>
    <row r="101" spans="1:10">
      <c r="A101" s="205" t="s">
        <v>206</v>
      </c>
      <c r="B101" s="541" t="s">
        <v>105</v>
      </c>
      <c r="C101" s="541"/>
      <c r="D101" s="192"/>
      <c r="E101" s="192"/>
      <c r="F101" s="192"/>
      <c r="G101" s="196"/>
      <c r="H101" s="194"/>
      <c r="I101" s="196"/>
      <c r="J101" s="206"/>
    </row>
    <row r="102" spans="1:10">
      <c r="A102" s="550"/>
      <c r="B102" s="551"/>
      <c r="C102" s="551"/>
      <c r="D102" s="551"/>
      <c r="E102" s="551"/>
      <c r="F102" s="551"/>
      <c r="G102" s="551"/>
      <c r="H102" s="551"/>
      <c r="I102" s="551"/>
      <c r="J102" s="552"/>
    </row>
    <row r="103" spans="1:10">
      <c r="A103" s="207" t="s">
        <v>207</v>
      </c>
      <c r="B103" s="549">
        <f>B87</f>
        <v>0</v>
      </c>
      <c r="C103" s="549"/>
      <c r="D103" s="549"/>
      <c r="E103" s="192" t="s">
        <v>208</v>
      </c>
      <c r="F103" s="549" t="str">
        <f>F87</f>
        <v>-</v>
      </c>
      <c r="G103" s="549"/>
      <c r="H103" s="194" t="s">
        <v>101</v>
      </c>
      <c r="I103" s="549" t="str">
        <f>I87</f>
        <v>-</v>
      </c>
      <c r="J103" s="554"/>
    </row>
    <row r="104" spans="1:10">
      <c r="A104" s="207" t="s">
        <v>94</v>
      </c>
      <c r="B104" s="549" t="str">
        <f>B88</f>
        <v>-</v>
      </c>
      <c r="C104" s="549"/>
      <c r="D104" s="549"/>
      <c r="E104" s="192" t="s">
        <v>98</v>
      </c>
      <c r="F104" s="549" t="str">
        <f>F88</f>
        <v>-</v>
      </c>
      <c r="G104" s="549"/>
      <c r="H104" s="549"/>
      <c r="I104" s="549"/>
      <c r="J104" s="554"/>
    </row>
    <row r="105" spans="1:10">
      <c r="A105" s="207" t="s">
        <v>209</v>
      </c>
      <c r="B105" s="549" t="str">
        <f>B89</f>
        <v>-</v>
      </c>
      <c r="C105" s="549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49" t="str">
        <f>I89</f>
        <v>-</v>
      </c>
      <c r="J105" s="554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49" t="str">
        <f>PEDIDOS!E3</f>
        <v>ADMIN</v>
      </c>
      <c r="C107" s="549"/>
      <c r="D107" s="192"/>
      <c r="E107" s="192"/>
      <c r="F107" s="192"/>
      <c r="G107" s="196"/>
      <c r="H107" s="194"/>
      <c r="I107" s="196"/>
      <c r="J107" s="206"/>
    </row>
    <row r="108" spans="1:10">
      <c r="A108" s="553" t="s">
        <v>211</v>
      </c>
      <c r="B108" s="549"/>
      <c r="C108" s="549"/>
      <c r="D108" s="549"/>
      <c r="E108" s="549"/>
      <c r="F108" s="549"/>
      <c r="G108" s="549"/>
      <c r="H108" s="549"/>
      <c r="I108" s="549"/>
      <c r="J108" s="554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4"/>
      <c r="C110" s="544"/>
      <c r="D110" s="544"/>
      <c r="E110" s="544"/>
      <c r="F110" s="544"/>
      <c r="G110" s="544"/>
      <c r="H110" s="544"/>
      <c r="I110" s="544"/>
      <c r="J110" s="545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44106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37" t="s">
        <v>213</v>
      </c>
      <c r="H114" s="538"/>
      <c r="I114" s="538"/>
      <c r="J114" s="539"/>
    </row>
    <row r="115" spans="1:10">
      <c r="A115" s="540" t="s">
        <v>201</v>
      </c>
      <c r="B115" s="541"/>
      <c r="C115" s="541"/>
      <c r="D115" s="541"/>
      <c r="E115" s="192" t="s">
        <v>202</v>
      </c>
      <c r="F115" s="542" t="s">
        <v>203</v>
      </c>
      <c r="G115" s="543"/>
      <c r="H115" s="194" t="s">
        <v>204</v>
      </c>
      <c r="I115" s="544"/>
      <c r="J115" s="545"/>
    </row>
    <row r="116" spans="1:10">
      <c r="A116" s="546" t="s">
        <v>205</v>
      </c>
      <c r="B116" s="547"/>
      <c r="C116" s="547"/>
      <c r="D116" s="544"/>
      <c r="E116" s="544"/>
      <c r="F116" s="544"/>
      <c r="G116" s="544"/>
      <c r="H116" s="544"/>
      <c r="I116" s="544"/>
      <c r="J116" s="545"/>
    </row>
    <row r="117" spans="1:10">
      <c r="A117" s="205" t="s">
        <v>206</v>
      </c>
      <c r="B117" s="541" t="s">
        <v>105</v>
      </c>
      <c r="C117" s="541"/>
      <c r="D117" s="192"/>
      <c r="E117" s="192"/>
      <c r="F117" s="192"/>
      <c r="G117" s="196"/>
      <c r="H117" s="194"/>
      <c r="I117" s="196"/>
      <c r="J117" s="206"/>
    </row>
    <row r="118" spans="1:10">
      <c r="A118" s="550"/>
      <c r="B118" s="551"/>
      <c r="C118" s="551"/>
      <c r="D118" s="551"/>
      <c r="E118" s="551"/>
      <c r="F118" s="551"/>
      <c r="G118" s="551"/>
      <c r="H118" s="551"/>
      <c r="I118" s="551"/>
      <c r="J118" s="552"/>
    </row>
    <row r="119" spans="1:10">
      <c r="A119" s="207" t="s">
        <v>207</v>
      </c>
      <c r="B119" s="549">
        <f>B103</f>
        <v>0</v>
      </c>
      <c r="C119" s="549"/>
      <c r="D119" s="549"/>
      <c r="E119" s="192" t="s">
        <v>208</v>
      </c>
      <c r="F119" s="549" t="str">
        <f>F103</f>
        <v>-</v>
      </c>
      <c r="G119" s="549"/>
      <c r="H119" s="194" t="s">
        <v>101</v>
      </c>
      <c r="I119" s="549" t="str">
        <f>I103</f>
        <v>-</v>
      </c>
      <c r="J119" s="554"/>
    </row>
    <row r="120" spans="1:10">
      <c r="A120" s="207" t="s">
        <v>94</v>
      </c>
      <c r="B120" s="549" t="str">
        <f>B104</f>
        <v>-</v>
      </c>
      <c r="C120" s="549"/>
      <c r="D120" s="549"/>
      <c r="E120" s="192" t="s">
        <v>98</v>
      </c>
      <c r="F120" s="549" t="str">
        <f>F104</f>
        <v>-</v>
      </c>
      <c r="G120" s="549"/>
      <c r="H120" s="549"/>
      <c r="I120" s="549"/>
      <c r="J120" s="554"/>
    </row>
    <row r="121" spans="1:10">
      <c r="A121" s="207" t="s">
        <v>209</v>
      </c>
      <c r="B121" s="549" t="str">
        <f>B105</f>
        <v>-</v>
      </c>
      <c r="C121" s="549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49" t="str">
        <f>I105</f>
        <v>-</v>
      </c>
      <c r="J121" s="554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49" t="str">
        <f>PEDIDOS!E3</f>
        <v>ADMIN</v>
      </c>
      <c r="C123" s="549"/>
      <c r="D123" s="192"/>
      <c r="E123" s="192"/>
      <c r="F123" s="192"/>
      <c r="G123" s="196"/>
      <c r="H123" s="194"/>
      <c r="I123" s="196"/>
      <c r="J123" s="206"/>
    </row>
    <row r="124" spans="1:10">
      <c r="A124" s="553" t="s">
        <v>211</v>
      </c>
      <c r="B124" s="549"/>
      <c r="C124" s="549"/>
      <c r="D124" s="549"/>
      <c r="E124" s="549"/>
      <c r="F124" s="549"/>
      <c r="G124" s="549"/>
      <c r="H124" s="549"/>
      <c r="I124" s="549"/>
      <c r="J124" s="554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4"/>
      <c r="C126" s="544"/>
      <c r="D126" s="544"/>
      <c r="E126" s="544"/>
      <c r="F126" s="544"/>
      <c r="G126" s="544"/>
      <c r="H126" s="544"/>
      <c r="I126" s="544"/>
      <c r="J126" s="545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44106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37" t="s">
        <v>213</v>
      </c>
      <c r="H130" s="538"/>
      <c r="I130" s="538"/>
      <c r="J130" s="539"/>
    </row>
    <row r="131" spans="1:10">
      <c r="A131" s="540" t="s">
        <v>201</v>
      </c>
      <c r="B131" s="541"/>
      <c r="C131" s="541"/>
      <c r="D131" s="541"/>
      <c r="E131" s="192" t="s">
        <v>202</v>
      </c>
      <c r="F131" s="542" t="s">
        <v>203</v>
      </c>
      <c r="G131" s="543"/>
      <c r="H131" s="194" t="s">
        <v>204</v>
      </c>
      <c r="I131" s="544"/>
      <c r="J131" s="545"/>
    </row>
    <row r="132" spans="1:10">
      <c r="A132" s="546" t="s">
        <v>205</v>
      </c>
      <c r="B132" s="547"/>
      <c r="C132" s="547"/>
      <c r="D132" s="544"/>
      <c r="E132" s="544"/>
      <c r="F132" s="544"/>
      <c r="G132" s="544"/>
      <c r="H132" s="544"/>
      <c r="I132" s="544"/>
      <c r="J132" s="545"/>
    </row>
    <row r="133" spans="1:10">
      <c r="A133" s="205" t="s">
        <v>206</v>
      </c>
      <c r="B133" s="541" t="s">
        <v>105</v>
      </c>
      <c r="C133" s="541"/>
      <c r="D133" s="192"/>
      <c r="E133" s="192"/>
      <c r="F133" s="192"/>
      <c r="G133" s="196"/>
      <c r="H133" s="194"/>
      <c r="I133" s="196"/>
      <c r="J133" s="206"/>
    </row>
    <row r="134" spans="1:10">
      <c r="A134" s="550"/>
      <c r="B134" s="551"/>
      <c r="C134" s="551"/>
      <c r="D134" s="551"/>
      <c r="E134" s="551"/>
      <c r="F134" s="551"/>
      <c r="G134" s="551"/>
      <c r="H134" s="551"/>
      <c r="I134" s="551"/>
      <c r="J134" s="552"/>
    </row>
    <row r="135" spans="1:10">
      <c r="A135" s="207" t="s">
        <v>207</v>
      </c>
      <c r="B135" s="549">
        <f>B119</f>
        <v>0</v>
      </c>
      <c r="C135" s="549"/>
      <c r="D135" s="549"/>
      <c r="E135" s="192" t="s">
        <v>208</v>
      </c>
      <c r="F135" s="549" t="str">
        <f>F119</f>
        <v>-</v>
      </c>
      <c r="G135" s="549"/>
      <c r="H135" s="194" t="s">
        <v>101</v>
      </c>
      <c r="I135" s="549" t="str">
        <f>I119</f>
        <v>-</v>
      </c>
      <c r="J135" s="554"/>
    </row>
    <row r="136" spans="1:10">
      <c r="A136" s="207" t="s">
        <v>94</v>
      </c>
      <c r="B136" s="549" t="str">
        <f>B120</f>
        <v>-</v>
      </c>
      <c r="C136" s="549"/>
      <c r="D136" s="549"/>
      <c r="E136" s="192" t="s">
        <v>98</v>
      </c>
      <c r="F136" s="549" t="str">
        <f>F120</f>
        <v>-</v>
      </c>
      <c r="G136" s="549"/>
      <c r="H136" s="549"/>
      <c r="I136" s="549"/>
      <c r="J136" s="554"/>
    </row>
    <row r="137" spans="1:10">
      <c r="A137" s="207" t="s">
        <v>209</v>
      </c>
      <c r="B137" s="549" t="str">
        <f>B121</f>
        <v>-</v>
      </c>
      <c r="C137" s="549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49" t="str">
        <f>I121</f>
        <v>-</v>
      </c>
      <c r="J137" s="554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49" t="str">
        <f>PEDIDOS!E3</f>
        <v>ADMIN</v>
      </c>
      <c r="C139" s="549"/>
      <c r="D139" s="192"/>
      <c r="E139" s="192"/>
      <c r="F139" s="192"/>
      <c r="G139" s="196"/>
      <c r="H139" s="194"/>
      <c r="I139" s="196"/>
      <c r="J139" s="206"/>
    </row>
    <row r="140" spans="1:10">
      <c r="A140" s="553" t="s">
        <v>211</v>
      </c>
      <c r="B140" s="549"/>
      <c r="C140" s="549"/>
      <c r="D140" s="549"/>
      <c r="E140" s="549"/>
      <c r="F140" s="549"/>
      <c r="G140" s="549"/>
      <c r="H140" s="549"/>
      <c r="I140" s="549"/>
      <c r="J140" s="554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4"/>
      <c r="C142" s="544"/>
      <c r="D142" s="544"/>
      <c r="E142" s="544"/>
      <c r="F142" s="544"/>
      <c r="G142" s="544"/>
      <c r="H142" s="544"/>
      <c r="I142" s="544"/>
      <c r="J142" s="545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44106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37" t="s">
        <v>213</v>
      </c>
      <c r="H146" s="538"/>
      <c r="I146" s="538"/>
      <c r="J146" s="539"/>
    </row>
    <row r="147" spans="1:10">
      <c r="A147" s="540" t="s">
        <v>201</v>
      </c>
      <c r="B147" s="541"/>
      <c r="C147" s="541"/>
      <c r="D147" s="541"/>
      <c r="E147" s="192" t="s">
        <v>202</v>
      </c>
      <c r="F147" s="542" t="s">
        <v>203</v>
      </c>
      <c r="G147" s="543"/>
      <c r="H147" s="194" t="s">
        <v>204</v>
      </c>
      <c r="I147" s="544"/>
      <c r="J147" s="545"/>
    </row>
    <row r="148" spans="1:10">
      <c r="A148" s="546" t="s">
        <v>205</v>
      </c>
      <c r="B148" s="547"/>
      <c r="C148" s="547"/>
      <c r="D148" s="544"/>
      <c r="E148" s="544"/>
      <c r="F148" s="544"/>
      <c r="G148" s="544"/>
      <c r="H148" s="544"/>
      <c r="I148" s="544"/>
      <c r="J148" s="545"/>
    </row>
    <row r="149" spans="1:10">
      <c r="A149" s="205" t="s">
        <v>206</v>
      </c>
      <c r="B149" s="541" t="s">
        <v>105</v>
      </c>
      <c r="C149" s="541"/>
      <c r="D149" s="192"/>
      <c r="E149" s="192"/>
      <c r="F149" s="192"/>
      <c r="G149" s="196"/>
      <c r="H149" s="194"/>
      <c r="I149" s="196"/>
      <c r="J149" s="206"/>
    </row>
    <row r="150" spans="1:10">
      <c r="A150" s="550"/>
      <c r="B150" s="551"/>
      <c r="C150" s="551"/>
      <c r="D150" s="551"/>
      <c r="E150" s="551"/>
      <c r="F150" s="551"/>
      <c r="G150" s="551"/>
      <c r="H150" s="551"/>
      <c r="I150" s="551"/>
      <c r="J150" s="552"/>
    </row>
    <row r="151" spans="1:10">
      <c r="A151" s="207" t="s">
        <v>207</v>
      </c>
      <c r="B151" s="549">
        <f>B135</f>
        <v>0</v>
      </c>
      <c r="C151" s="549"/>
      <c r="D151" s="549"/>
      <c r="E151" s="192" t="s">
        <v>208</v>
      </c>
      <c r="F151" s="549" t="str">
        <f>F135</f>
        <v>-</v>
      </c>
      <c r="G151" s="549"/>
      <c r="H151" s="194" t="s">
        <v>101</v>
      </c>
      <c r="I151" s="549" t="str">
        <f>I135</f>
        <v>-</v>
      </c>
      <c r="J151" s="554"/>
    </row>
    <row r="152" spans="1:10">
      <c r="A152" s="207" t="s">
        <v>94</v>
      </c>
      <c r="B152" s="549" t="str">
        <f>B136</f>
        <v>-</v>
      </c>
      <c r="C152" s="549"/>
      <c r="D152" s="549"/>
      <c r="E152" s="192" t="s">
        <v>98</v>
      </c>
      <c r="F152" s="549" t="str">
        <f>F136</f>
        <v>-</v>
      </c>
      <c r="G152" s="549"/>
      <c r="H152" s="549"/>
      <c r="I152" s="549"/>
      <c r="J152" s="554"/>
    </row>
    <row r="153" spans="1:10">
      <c r="A153" s="207" t="s">
        <v>209</v>
      </c>
      <c r="B153" s="549" t="str">
        <f>B137</f>
        <v>-</v>
      </c>
      <c r="C153" s="549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49" t="str">
        <f>I137</f>
        <v>-</v>
      </c>
      <c r="J153" s="554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49" t="str">
        <f>PEDIDOS!E3</f>
        <v>ADMIN</v>
      </c>
      <c r="C155" s="549"/>
      <c r="D155" s="192"/>
      <c r="E155" s="192"/>
      <c r="F155" s="192"/>
      <c r="G155" s="196"/>
      <c r="H155" s="194"/>
      <c r="I155" s="196"/>
      <c r="J155" s="206"/>
    </row>
    <row r="156" spans="1:10">
      <c r="A156" s="553" t="s">
        <v>211</v>
      </c>
      <c r="B156" s="549"/>
      <c r="C156" s="549"/>
      <c r="D156" s="549"/>
      <c r="E156" s="549"/>
      <c r="F156" s="549"/>
      <c r="G156" s="549"/>
      <c r="H156" s="549"/>
      <c r="I156" s="549"/>
      <c r="J156" s="554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4"/>
      <c r="C158" s="544"/>
      <c r="D158" s="544"/>
      <c r="E158" s="544"/>
      <c r="F158" s="544"/>
      <c r="G158" s="544"/>
      <c r="H158" s="544"/>
      <c r="I158" s="544"/>
      <c r="J158" s="545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F14" sqref="F14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3" t="str">
        <f>COMANDA!A1</f>
        <v>CASA DAS PLANILHAS</v>
      </c>
      <c r="B1" s="563"/>
      <c r="C1" s="563"/>
    </row>
    <row r="2" spans="1:3">
      <c r="A2" s="563" t="str">
        <f>COMANDA!A2</f>
        <v>Rua Isac Alves,Casa nº 68</v>
      </c>
      <c r="B2" s="563"/>
      <c r="C2" s="563"/>
    </row>
    <row r="3" spans="1:3">
      <c r="A3" s="563" t="str">
        <f>COMANDA!A3</f>
        <v>Bairro,São Cristovão,Centro</v>
      </c>
      <c r="B3" s="563"/>
      <c r="C3" s="563"/>
    </row>
    <row r="4" spans="1:3">
      <c r="A4" s="563" t="str">
        <f>COMANDA!A4</f>
        <v>Caculé,Fone: (77) 99116-6423</v>
      </c>
      <c r="B4" s="563"/>
      <c r="C4" s="563"/>
    </row>
    <row r="5" spans="1:3">
      <c r="A5" s="563" t="str">
        <f>COMANDA!A5</f>
        <v>CPNJ:00.000.000/0001-10</v>
      </c>
      <c r="B5" s="563"/>
      <c r="C5" s="563"/>
    </row>
    <row r="6" spans="1:3" s="264" customFormat="1" ht="12.75">
      <c r="A6" s="261" t="s">
        <v>215</v>
      </c>
      <c r="B6" s="564">
        <f ca="1">CARNÊ!D1</f>
        <v>44106</v>
      </c>
      <c r="C6" s="565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44136</v>
      </c>
    </row>
    <row r="10" spans="1:3" ht="5.25" customHeight="1">
      <c r="A10" s="265"/>
      <c r="B10" s="265"/>
      <c r="C10" s="266"/>
    </row>
    <row r="11" spans="1:3">
      <c r="A11" s="566" t="s">
        <v>218</v>
      </c>
      <c r="B11" s="567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59">
        <f>CARNÊ!B7</f>
        <v>0</v>
      </c>
      <c r="B14" s="559"/>
      <c r="C14" s="559"/>
    </row>
    <row r="15" spans="1:3" ht="17.25" customHeight="1">
      <c r="A15" s="559" t="str">
        <f>CARNÊ!B8</f>
        <v>-</v>
      </c>
      <c r="B15" s="559"/>
      <c r="C15" s="559"/>
    </row>
    <row r="16" spans="1:3" ht="17.25" customHeight="1">
      <c r="A16" s="559" t="str">
        <f>CARNÊ!B9</f>
        <v>-</v>
      </c>
      <c r="B16" s="559"/>
      <c r="C16" s="559"/>
    </row>
    <row r="17" spans="1:18" ht="17.25" customHeight="1">
      <c r="A17" s="560" t="str">
        <f>CARNÊ!I7</f>
        <v>-</v>
      </c>
      <c r="B17" s="560"/>
      <c r="C17" s="560"/>
    </row>
    <row r="18" spans="1:18" ht="17.25" customHeight="1">
      <c r="A18" s="269" t="s">
        <v>219</v>
      </c>
      <c r="B18" s="561" t="str">
        <f>CARNÊ!B11</f>
        <v>ADMIN</v>
      </c>
      <c r="C18" s="561"/>
      <c r="G18" s="270"/>
      <c r="H18" s="569"/>
      <c r="I18" s="569"/>
      <c r="J18" s="569"/>
      <c r="K18" s="569"/>
      <c r="L18" s="569"/>
      <c r="M18" s="569"/>
      <c r="N18" s="569"/>
      <c r="O18" s="569"/>
      <c r="P18" s="569"/>
      <c r="Q18" s="569"/>
      <c r="R18" s="270"/>
    </row>
    <row r="19" spans="1:18" ht="19.5" customHeight="1">
      <c r="A19" s="562"/>
      <c r="B19" s="562"/>
      <c r="C19" s="562"/>
    </row>
    <row r="20" spans="1:18">
      <c r="A20" s="556" t="s">
        <v>212</v>
      </c>
      <c r="B20" s="556"/>
      <c r="C20" s="556"/>
    </row>
    <row r="21" spans="1:18" ht="7.5" customHeight="1"/>
    <row r="22" spans="1:18" ht="24.75" customHeight="1">
      <c r="A22" s="557" t="s">
        <v>247</v>
      </c>
      <c r="B22" s="558"/>
      <c r="C22" s="558"/>
    </row>
    <row r="23" spans="1:18">
      <c r="A23" s="271"/>
      <c r="B23" s="271"/>
    </row>
    <row r="24" spans="1:18">
      <c r="A24" s="556" t="s">
        <v>220</v>
      </c>
      <c r="B24" s="556"/>
      <c r="C24" s="556"/>
    </row>
    <row r="25" spans="1:18">
      <c r="A25" s="563" t="str">
        <f>A1</f>
        <v>CASA DAS PLANILHAS</v>
      </c>
      <c r="B25" s="563"/>
      <c r="C25" s="563"/>
    </row>
    <row r="26" spans="1:18">
      <c r="A26" s="563" t="str">
        <f>A2</f>
        <v>Rua Isac Alves,Casa nº 68</v>
      </c>
      <c r="B26" s="563"/>
      <c r="C26" s="563"/>
    </row>
    <row r="27" spans="1:18">
      <c r="A27" s="563" t="str">
        <f>A3</f>
        <v>Bairro,São Cristovão,Centro</v>
      </c>
      <c r="B27" s="563"/>
      <c r="C27" s="563"/>
    </row>
    <row r="28" spans="1:18">
      <c r="A28" s="563" t="str">
        <f>A4</f>
        <v>Caculé,Fone: (77) 99116-6423</v>
      </c>
      <c r="B28" s="563"/>
      <c r="C28" s="563"/>
    </row>
    <row r="29" spans="1:18">
      <c r="A29" s="568" t="str">
        <f>A5</f>
        <v>CPNJ:00.000.000/0001-10</v>
      </c>
      <c r="B29" s="568"/>
      <c r="C29" s="568"/>
    </row>
    <row r="30" spans="1:18">
      <c r="A30" s="261" t="s">
        <v>215</v>
      </c>
      <c r="B30" s="564">
        <f ca="1">CARNÊ!D1</f>
        <v>44106</v>
      </c>
      <c r="C30" s="565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44136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66" t="s">
        <v>218</v>
      </c>
      <c r="B36" s="567"/>
      <c r="C36" s="262">
        <f>CARNÊ!H1</f>
        <v>10</v>
      </c>
    </row>
    <row r="37" spans="1:3">
      <c r="A37" s="265"/>
      <c r="B37" s="265"/>
      <c r="C37" s="266"/>
    </row>
    <row r="39" spans="1:3">
      <c r="A39" s="559">
        <f>A14</f>
        <v>0</v>
      </c>
      <c r="B39" s="559"/>
      <c r="C39" s="559"/>
    </row>
    <row r="40" spans="1:3">
      <c r="A40" s="559" t="str">
        <f>A15</f>
        <v>-</v>
      </c>
      <c r="B40" s="559"/>
      <c r="C40" s="559"/>
    </row>
    <row r="41" spans="1:3">
      <c r="A41" s="559" t="str">
        <f>A16</f>
        <v>-</v>
      </c>
      <c r="B41" s="559"/>
      <c r="C41" s="559"/>
    </row>
    <row r="42" spans="1:3">
      <c r="A42" s="560" t="str">
        <f>A17</f>
        <v>-</v>
      </c>
      <c r="B42" s="560"/>
      <c r="C42" s="560"/>
    </row>
    <row r="43" spans="1:3">
      <c r="A43" s="269" t="s">
        <v>219</v>
      </c>
      <c r="B43" s="561" t="str">
        <f>B18</f>
        <v>ADMIN</v>
      </c>
      <c r="C43" s="561"/>
    </row>
    <row r="44" spans="1:3" ht="16.5" customHeight="1">
      <c r="A44" s="562"/>
      <c r="B44" s="562"/>
      <c r="C44" s="562"/>
    </row>
    <row r="45" spans="1:3">
      <c r="A45" s="556" t="s">
        <v>212</v>
      </c>
      <c r="B45" s="556"/>
      <c r="C45" s="556"/>
    </row>
    <row r="46" spans="1:3" ht="10.5" customHeight="1"/>
    <row r="47" spans="1:3" ht="26.25" customHeight="1">
      <c r="A47" s="557" t="str">
        <f>A22</f>
        <v>Após o vencimento será cobrado juros de 0,40 ao dia</v>
      </c>
      <c r="B47" s="558"/>
      <c r="C47" s="558"/>
    </row>
    <row r="49" spans="1:3">
      <c r="A49" s="556" t="s">
        <v>220</v>
      </c>
      <c r="B49" s="556"/>
      <c r="C49" s="556"/>
    </row>
    <row r="50" spans="1:3">
      <c r="A50" s="563" t="str">
        <f>A25</f>
        <v>CASA DAS PLANILHAS</v>
      </c>
      <c r="B50" s="563"/>
      <c r="C50" s="563"/>
    </row>
    <row r="51" spans="1:3">
      <c r="A51" s="563" t="str">
        <f>A26</f>
        <v>Rua Isac Alves,Casa nº 68</v>
      </c>
      <c r="B51" s="563"/>
      <c r="C51" s="563"/>
    </row>
    <row r="52" spans="1:3">
      <c r="A52" s="563" t="str">
        <f t="shared" ref="A52" si="0">A27</f>
        <v>Bairro,São Cristovão,Centro</v>
      </c>
      <c r="B52" s="563"/>
      <c r="C52" s="563"/>
    </row>
    <row r="53" spans="1:3">
      <c r="A53" s="563" t="str">
        <f>A28</f>
        <v>Caculé,Fone: (77) 99116-6423</v>
      </c>
      <c r="B53" s="563"/>
      <c r="C53" s="563"/>
    </row>
    <row r="54" spans="1:3">
      <c r="A54" s="563" t="str">
        <f>A29</f>
        <v>CPNJ:00.000.000/0001-10</v>
      </c>
      <c r="B54" s="563"/>
      <c r="C54" s="563"/>
    </row>
    <row r="55" spans="1:3">
      <c r="A55" s="261" t="s">
        <v>215</v>
      </c>
      <c r="B55" s="564">
        <f ca="1">B30</f>
        <v>44106</v>
      </c>
      <c r="C55" s="565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44136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66" t="s">
        <v>218</v>
      </c>
      <c r="B62" s="567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59">
        <f>A39</f>
        <v>0</v>
      </c>
      <c r="B65" s="559"/>
      <c r="C65" s="559"/>
    </row>
    <row r="66" spans="1:3">
      <c r="A66" s="559" t="str">
        <f>A40</f>
        <v>-</v>
      </c>
      <c r="B66" s="559"/>
      <c r="C66" s="559"/>
    </row>
    <row r="67" spans="1:3">
      <c r="A67" s="559" t="str">
        <f>A41</f>
        <v>-</v>
      </c>
      <c r="B67" s="559"/>
      <c r="C67" s="559"/>
    </row>
    <row r="68" spans="1:3">
      <c r="A68" s="560" t="str">
        <f>A42</f>
        <v>-</v>
      </c>
      <c r="B68" s="560"/>
      <c r="C68" s="560"/>
    </row>
    <row r="69" spans="1:3">
      <c r="A69" s="269" t="s">
        <v>219</v>
      </c>
      <c r="B69" s="561" t="str">
        <f>B43</f>
        <v>ADMIN</v>
      </c>
      <c r="C69" s="561"/>
    </row>
    <row r="70" spans="1:3" ht="17.25" customHeight="1">
      <c r="A70" s="562"/>
      <c r="B70" s="562"/>
      <c r="C70" s="562"/>
    </row>
    <row r="71" spans="1:3">
      <c r="A71" s="556" t="s">
        <v>212</v>
      </c>
      <c r="B71" s="556"/>
      <c r="C71" s="556"/>
    </row>
    <row r="72" spans="1:3" ht="10.5" customHeight="1"/>
    <row r="73" spans="1:3" ht="24.75" customHeight="1">
      <c r="A73" s="557" t="str">
        <f>A47</f>
        <v>Após o vencimento será cobrado juros de 0,40 ao dia</v>
      </c>
      <c r="B73" s="558"/>
      <c r="C73" s="558"/>
    </row>
    <row r="75" spans="1:3">
      <c r="A75" s="556" t="s">
        <v>220</v>
      </c>
      <c r="B75" s="556"/>
      <c r="C75" s="556"/>
    </row>
    <row r="76" spans="1:3">
      <c r="A76" s="563" t="str">
        <f>A50</f>
        <v>CASA DAS PLANILHAS</v>
      </c>
      <c r="B76" s="563"/>
      <c r="C76" s="563"/>
    </row>
    <row r="77" spans="1:3">
      <c r="A77" s="563" t="str">
        <f t="shared" ref="A77:A80" si="2">A51</f>
        <v>Rua Isac Alves,Casa nº 68</v>
      </c>
      <c r="B77" s="563"/>
      <c r="C77" s="563"/>
    </row>
    <row r="78" spans="1:3">
      <c r="A78" s="563" t="str">
        <f t="shared" si="2"/>
        <v>Bairro,São Cristovão,Centro</v>
      </c>
      <c r="B78" s="563"/>
      <c r="C78" s="563"/>
    </row>
    <row r="79" spans="1:3">
      <c r="A79" s="563" t="str">
        <f t="shared" si="2"/>
        <v>Caculé,Fone: (77) 99116-6423</v>
      </c>
      <c r="B79" s="563"/>
      <c r="C79" s="563"/>
    </row>
    <row r="80" spans="1:3">
      <c r="A80" s="563" t="str">
        <f t="shared" si="2"/>
        <v>CPNJ:00.000.000/0001-10</v>
      </c>
      <c r="B80" s="563"/>
      <c r="C80" s="563"/>
    </row>
    <row r="81" spans="1:3">
      <c r="A81" s="261" t="s">
        <v>215</v>
      </c>
      <c r="B81" s="564">
        <f ca="1">B55</f>
        <v>44106</v>
      </c>
      <c r="C81" s="565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44136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66" t="s">
        <v>218</v>
      </c>
      <c r="B89" s="567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59">
        <f>A65</f>
        <v>0</v>
      </c>
      <c r="B92" s="559"/>
      <c r="C92" s="559"/>
    </row>
    <row r="93" spans="1:3">
      <c r="A93" s="559" t="str">
        <f>A66</f>
        <v>-</v>
      </c>
      <c r="B93" s="559"/>
      <c r="C93" s="559"/>
    </row>
    <row r="94" spans="1:3">
      <c r="A94" s="559" t="str">
        <f>A67</f>
        <v>-</v>
      </c>
      <c r="B94" s="559"/>
      <c r="C94" s="559"/>
    </row>
    <row r="95" spans="1:3">
      <c r="A95" s="560" t="str">
        <f>A68</f>
        <v>-</v>
      </c>
      <c r="B95" s="560"/>
      <c r="C95" s="560"/>
    </row>
    <row r="96" spans="1:3">
      <c r="A96" s="269" t="s">
        <v>219</v>
      </c>
      <c r="B96" s="561" t="str">
        <f>B69</f>
        <v>ADMIN</v>
      </c>
      <c r="C96" s="561"/>
    </row>
    <row r="97" spans="1:3">
      <c r="A97" s="562"/>
      <c r="B97" s="562"/>
      <c r="C97" s="562"/>
    </row>
    <row r="98" spans="1:3">
      <c r="A98" s="556" t="s">
        <v>212</v>
      </c>
      <c r="B98" s="556"/>
      <c r="C98" s="556"/>
    </row>
    <row r="99" spans="1:3" ht="11.25" customHeight="1"/>
    <row r="100" spans="1:3" ht="25.5" customHeight="1">
      <c r="A100" s="557" t="str">
        <f>A73</f>
        <v>Após o vencimento será cobrado juros de 0,40 ao dia</v>
      </c>
      <c r="B100" s="558"/>
      <c r="C100" s="558"/>
    </row>
    <row r="102" spans="1:3">
      <c r="A102" s="556" t="s">
        <v>220</v>
      </c>
      <c r="B102" s="556"/>
      <c r="C102" s="556"/>
    </row>
    <row r="103" spans="1:3">
      <c r="A103" s="563" t="str">
        <f>A76</f>
        <v>CASA DAS PLANILHAS</v>
      </c>
      <c r="B103" s="563"/>
      <c r="C103" s="563"/>
    </row>
    <row r="104" spans="1:3">
      <c r="A104" s="563" t="str">
        <f t="shared" ref="A104:A107" si="5">A77</f>
        <v>Rua Isac Alves,Casa nº 68</v>
      </c>
      <c r="B104" s="563"/>
      <c r="C104" s="563"/>
    </row>
    <row r="105" spans="1:3">
      <c r="A105" s="563" t="str">
        <f t="shared" si="5"/>
        <v>Bairro,São Cristovão,Centro</v>
      </c>
      <c r="B105" s="563"/>
      <c r="C105" s="563"/>
    </row>
    <row r="106" spans="1:3">
      <c r="A106" s="563" t="str">
        <f t="shared" si="5"/>
        <v>Caculé,Fone: (77) 99116-6423</v>
      </c>
      <c r="B106" s="563"/>
      <c r="C106" s="563"/>
    </row>
    <row r="107" spans="1:3">
      <c r="A107" s="563" t="str">
        <f t="shared" si="5"/>
        <v>CPNJ:00.000.000/0001-10</v>
      </c>
      <c r="B107" s="563"/>
      <c r="C107" s="563"/>
    </row>
    <row r="108" spans="1:3">
      <c r="A108" s="261" t="s">
        <v>215</v>
      </c>
      <c r="B108" s="564">
        <f ca="1">B55</f>
        <v>44106</v>
      </c>
      <c r="C108" s="565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44136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66" t="s">
        <v>218</v>
      </c>
      <c r="B117" s="567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59">
        <f>A92</f>
        <v>0</v>
      </c>
      <c r="B120" s="559"/>
      <c r="C120" s="559"/>
    </row>
    <row r="121" spans="1:3">
      <c r="A121" s="559" t="str">
        <f>A93</f>
        <v>-</v>
      </c>
      <c r="B121" s="559"/>
      <c r="C121" s="559"/>
    </row>
    <row r="122" spans="1:3">
      <c r="A122" s="559" t="str">
        <f>A94</f>
        <v>-</v>
      </c>
      <c r="B122" s="559"/>
      <c r="C122" s="559"/>
    </row>
    <row r="123" spans="1:3">
      <c r="A123" s="560" t="str">
        <f>A95</f>
        <v>-</v>
      </c>
      <c r="B123" s="560"/>
      <c r="C123" s="560"/>
    </row>
    <row r="124" spans="1:3">
      <c r="A124" s="269" t="s">
        <v>219</v>
      </c>
      <c r="B124" s="561" t="str">
        <f>B96</f>
        <v>ADMIN</v>
      </c>
      <c r="C124" s="561"/>
    </row>
    <row r="125" spans="1:3">
      <c r="A125" s="562"/>
      <c r="B125" s="562"/>
      <c r="C125" s="562"/>
    </row>
    <row r="126" spans="1:3">
      <c r="A126" s="556" t="s">
        <v>212</v>
      </c>
      <c r="B126" s="556"/>
      <c r="C126" s="556"/>
    </row>
    <row r="127" spans="1:3" ht="9.75" customHeight="1"/>
    <row r="128" spans="1:3" ht="22.5" customHeight="1">
      <c r="A128" s="557" t="str">
        <f>A100</f>
        <v>Após o vencimento será cobrado juros de 0,40 ao dia</v>
      </c>
      <c r="B128" s="558"/>
      <c r="C128" s="558"/>
    </row>
    <row r="130" spans="1:3">
      <c r="A130" s="556" t="s">
        <v>220</v>
      </c>
      <c r="B130" s="556"/>
      <c r="C130" s="556"/>
    </row>
    <row r="131" spans="1:3">
      <c r="A131" s="563" t="str">
        <f>A103</f>
        <v>CASA DAS PLANILHAS</v>
      </c>
      <c r="B131" s="563"/>
      <c r="C131" s="563"/>
    </row>
    <row r="132" spans="1:3">
      <c r="A132" s="563" t="str">
        <f t="shared" ref="A132:A135" si="8">A104</f>
        <v>Rua Isac Alves,Casa nº 68</v>
      </c>
      <c r="B132" s="563"/>
      <c r="C132" s="563"/>
    </row>
    <row r="133" spans="1:3">
      <c r="A133" s="563" t="str">
        <f t="shared" si="8"/>
        <v>Bairro,São Cristovão,Centro</v>
      </c>
      <c r="B133" s="563"/>
      <c r="C133" s="563"/>
    </row>
    <row r="134" spans="1:3">
      <c r="A134" s="563" t="str">
        <f t="shared" si="8"/>
        <v>Caculé,Fone: (77) 99116-6423</v>
      </c>
      <c r="B134" s="563"/>
      <c r="C134" s="563"/>
    </row>
    <row r="135" spans="1:3">
      <c r="A135" s="563" t="str">
        <f t="shared" si="8"/>
        <v>CPNJ:00.000.000/0001-10</v>
      </c>
      <c r="B135" s="563"/>
      <c r="C135" s="563"/>
    </row>
    <row r="136" spans="1:3">
      <c r="A136" s="261" t="s">
        <v>215</v>
      </c>
      <c r="B136" s="564">
        <f ca="1">B108</f>
        <v>44106</v>
      </c>
      <c r="C136" s="565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44136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66" t="s">
        <v>218</v>
      </c>
      <c r="B145" s="567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59">
        <f>A120</f>
        <v>0</v>
      </c>
      <c r="B148" s="559"/>
      <c r="C148" s="559"/>
    </row>
    <row r="149" spans="1:3">
      <c r="A149" s="559" t="str">
        <f>A121</f>
        <v>-</v>
      </c>
      <c r="B149" s="559"/>
      <c r="C149" s="559"/>
    </row>
    <row r="150" spans="1:3">
      <c r="A150" s="559" t="str">
        <f>A122</f>
        <v>-</v>
      </c>
      <c r="B150" s="559"/>
      <c r="C150" s="559"/>
    </row>
    <row r="151" spans="1:3">
      <c r="A151" s="560" t="str">
        <f>A123</f>
        <v>-</v>
      </c>
      <c r="B151" s="560"/>
      <c r="C151" s="560"/>
    </row>
    <row r="152" spans="1:3">
      <c r="A152" s="269" t="s">
        <v>219</v>
      </c>
      <c r="B152" s="561" t="str">
        <f>B124</f>
        <v>ADMIN</v>
      </c>
      <c r="C152" s="561"/>
    </row>
    <row r="153" spans="1:3" ht="15.75" customHeight="1">
      <c r="A153" s="562"/>
      <c r="B153" s="562"/>
      <c r="C153" s="562"/>
    </row>
    <row r="154" spans="1:3">
      <c r="A154" s="556" t="s">
        <v>212</v>
      </c>
      <c r="B154" s="556"/>
      <c r="C154" s="556"/>
    </row>
    <row r="155" spans="1:3" ht="10.5" customHeight="1"/>
    <row r="156" spans="1:3" ht="25.5" customHeight="1">
      <c r="A156" s="557" t="str">
        <f>A128</f>
        <v>Após o vencimento será cobrado juros de 0,40 ao dia</v>
      </c>
      <c r="B156" s="558"/>
      <c r="C156" s="558"/>
    </row>
    <row r="158" spans="1:3">
      <c r="A158" s="556" t="s">
        <v>220</v>
      </c>
      <c r="B158" s="556"/>
      <c r="C158" s="556"/>
    </row>
    <row r="159" spans="1:3">
      <c r="A159" s="563" t="str">
        <f>A131</f>
        <v>CASA DAS PLANILHAS</v>
      </c>
      <c r="B159" s="563"/>
      <c r="C159" s="563"/>
    </row>
    <row r="160" spans="1:3">
      <c r="A160" s="563" t="str">
        <f t="shared" ref="A160:A163" si="11">A132</f>
        <v>Rua Isac Alves,Casa nº 68</v>
      </c>
      <c r="B160" s="563"/>
      <c r="C160" s="563"/>
    </row>
    <row r="161" spans="1:3">
      <c r="A161" s="563" t="str">
        <f t="shared" si="11"/>
        <v>Bairro,São Cristovão,Centro</v>
      </c>
      <c r="B161" s="563"/>
      <c r="C161" s="563"/>
    </row>
    <row r="162" spans="1:3">
      <c r="A162" s="563" t="str">
        <f t="shared" si="11"/>
        <v>Caculé,Fone: (77) 99116-6423</v>
      </c>
      <c r="B162" s="563"/>
      <c r="C162" s="563"/>
    </row>
    <row r="163" spans="1:3">
      <c r="A163" s="563" t="str">
        <f t="shared" si="11"/>
        <v>CPNJ:00.000.000/0001-10</v>
      </c>
      <c r="B163" s="563"/>
      <c r="C163" s="563"/>
    </row>
    <row r="164" spans="1:3">
      <c r="A164" s="261" t="s">
        <v>215</v>
      </c>
      <c r="B164" s="564">
        <f ca="1">B136</f>
        <v>44106</v>
      </c>
      <c r="C164" s="565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44136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66" t="s">
        <v>218</v>
      </c>
      <c r="B174" s="567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59">
        <f>A148</f>
        <v>0</v>
      </c>
      <c r="B177" s="559"/>
      <c r="C177" s="559"/>
    </row>
    <row r="178" spans="1:3">
      <c r="A178" s="559" t="str">
        <f>A149</f>
        <v>-</v>
      </c>
      <c r="B178" s="559"/>
      <c r="C178" s="559"/>
    </row>
    <row r="179" spans="1:3">
      <c r="A179" s="559" t="str">
        <f>A150</f>
        <v>-</v>
      </c>
      <c r="B179" s="559"/>
      <c r="C179" s="559"/>
    </row>
    <row r="180" spans="1:3">
      <c r="A180" s="560" t="str">
        <f>A151</f>
        <v>-</v>
      </c>
      <c r="B180" s="560"/>
      <c r="C180" s="560"/>
    </row>
    <row r="181" spans="1:3">
      <c r="A181" s="269" t="s">
        <v>219</v>
      </c>
      <c r="B181" s="561" t="str">
        <f>B152</f>
        <v>ADMIN</v>
      </c>
      <c r="C181" s="561"/>
    </row>
    <row r="182" spans="1:3">
      <c r="A182" s="562"/>
      <c r="B182" s="562"/>
      <c r="C182" s="562"/>
    </row>
    <row r="183" spans="1:3">
      <c r="A183" s="556" t="s">
        <v>212</v>
      </c>
      <c r="B183" s="556"/>
      <c r="C183" s="556"/>
    </row>
    <row r="184" spans="1:3" ht="10.5" customHeight="1"/>
    <row r="185" spans="1:3" ht="27.75" customHeight="1">
      <c r="A185" s="557" t="str">
        <f>A156</f>
        <v>Após o vencimento será cobrado juros de 0,40 ao dia</v>
      </c>
      <c r="B185" s="558"/>
      <c r="C185" s="558"/>
    </row>
    <row r="187" spans="1:3">
      <c r="A187" s="556" t="s">
        <v>220</v>
      </c>
      <c r="B187" s="556"/>
      <c r="C187" s="556"/>
    </row>
    <row r="188" spans="1:3">
      <c r="A188" s="563" t="str">
        <f>A159</f>
        <v>CASA DAS PLANILHAS</v>
      </c>
      <c r="B188" s="563"/>
      <c r="C188" s="563"/>
    </row>
    <row r="189" spans="1:3">
      <c r="A189" s="563" t="str">
        <f t="shared" ref="A189:A192" si="13">A160</f>
        <v>Rua Isac Alves,Casa nº 68</v>
      </c>
      <c r="B189" s="563"/>
      <c r="C189" s="563"/>
    </row>
    <row r="190" spans="1:3">
      <c r="A190" s="563" t="str">
        <f t="shared" si="13"/>
        <v>Bairro,São Cristovão,Centro</v>
      </c>
      <c r="B190" s="563"/>
      <c r="C190" s="563"/>
    </row>
    <row r="191" spans="1:3">
      <c r="A191" s="563" t="str">
        <f t="shared" si="13"/>
        <v>Caculé,Fone: (77) 99116-6423</v>
      </c>
      <c r="B191" s="563"/>
      <c r="C191" s="563"/>
    </row>
    <row r="192" spans="1:3">
      <c r="A192" s="563" t="str">
        <f t="shared" si="13"/>
        <v>CPNJ:00.000.000/0001-10</v>
      </c>
      <c r="B192" s="563"/>
      <c r="C192" s="563"/>
    </row>
    <row r="193" spans="1:3">
      <c r="A193" s="261" t="s">
        <v>215</v>
      </c>
      <c r="B193" s="564">
        <f ca="1">B164</f>
        <v>44106</v>
      </c>
      <c r="C193" s="565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44136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66" t="s">
        <v>218</v>
      </c>
      <c r="B204" s="567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59">
        <f>A177</f>
        <v>0</v>
      </c>
      <c r="B207" s="559"/>
      <c r="C207" s="559"/>
    </row>
    <row r="208" spans="1:3">
      <c r="A208" s="559" t="str">
        <f>A178</f>
        <v>-</v>
      </c>
      <c r="B208" s="559"/>
      <c r="C208" s="559"/>
    </row>
    <row r="209" spans="1:3">
      <c r="A209" s="559" t="str">
        <f>A179</f>
        <v>-</v>
      </c>
      <c r="B209" s="559"/>
      <c r="C209" s="559"/>
    </row>
    <row r="210" spans="1:3">
      <c r="A210" s="560" t="str">
        <f>A180</f>
        <v>-</v>
      </c>
      <c r="B210" s="560"/>
      <c r="C210" s="560"/>
    </row>
    <row r="211" spans="1:3">
      <c r="A211" s="269" t="s">
        <v>219</v>
      </c>
      <c r="B211" s="561" t="str">
        <f>B181</f>
        <v>ADMIN</v>
      </c>
      <c r="C211" s="561"/>
    </row>
    <row r="212" spans="1:3">
      <c r="A212" s="562"/>
      <c r="B212" s="562"/>
      <c r="C212" s="562"/>
    </row>
    <row r="213" spans="1:3">
      <c r="A213" s="556" t="s">
        <v>212</v>
      </c>
      <c r="B213" s="556"/>
      <c r="C213" s="556"/>
    </row>
    <row r="215" spans="1:3" ht="24.75" customHeight="1">
      <c r="A215" s="557" t="str">
        <f>A185</f>
        <v>Após o vencimento será cobrado juros de 0,40 ao dia</v>
      </c>
      <c r="B215" s="558"/>
      <c r="C215" s="558"/>
    </row>
    <row r="217" spans="1:3">
      <c r="A217" s="556" t="s">
        <v>220</v>
      </c>
      <c r="B217" s="556"/>
      <c r="C217" s="556"/>
    </row>
    <row r="218" spans="1:3">
      <c r="A218" s="563" t="str">
        <f>A188</f>
        <v>CASA DAS PLANILHAS</v>
      </c>
      <c r="B218" s="563"/>
      <c r="C218" s="563"/>
    </row>
    <row r="219" spans="1:3">
      <c r="A219" s="563" t="str">
        <f t="shared" ref="A219:A222" si="21">A189</f>
        <v>Rua Isac Alves,Casa nº 68</v>
      </c>
      <c r="B219" s="563"/>
      <c r="C219" s="563"/>
    </row>
    <row r="220" spans="1:3">
      <c r="A220" s="563" t="str">
        <f t="shared" si="21"/>
        <v>Bairro,São Cristovão,Centro</v>
      </c>
      <c r="B220" s="563"/>
      <c r="C220" s="563"/>
    </row>
    <row r="221" spans="1:3">
      <c r="A221" s="563" t="str">
        <f t="shared" si="21"/>
        <v>Caculé,Fone: (77) 99116-6423</v>
      </c>
      <c r="B221" s="563"/>
      <c r="C221" s="563"/>
    </row>
    <row r="222" spans="1:3">
      <c r="A222" s="563" t="str">
        <f t="shared" si="21"/>
        <v>CPNJ:00.000.000/0001-10</v>
      </c>
      <c r="B222" s="563"/>
      <c r="C222" s="563"/>
    </row>
    <row r="223" spans="1:3">
      <c r="A223" s="261" t="s">
        <v>215</v>
      </c>
      <c r="B223" s="564">
        <f ca="1">B193</f>
        <v>44106</v>
      </c>
      <c r="C223" s="565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44136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66" t="s">
        <v>218</v>
      </c>
      <c r="B235" s="567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59">
        <f>A207</f>
        <v>0</v>
      </c>
      <c r="B238" s="559"/>
      <c r="C238" s="559"/>
    </row>
    <row r="239" spans="1:3">
      <c r="A239" s="559" t="str">
        <f>A208</f>
        <v>-</v>
      </c>
      <c r="B239" s="559"/>
      <c r="C239" s="559"/>
    </row>
    <row r="240" spans="1:3">
      <c r="A240" s="559" t="str">
        <f>A209</f>
        <v>-</v>
      </c>
      <c r="B240" s="559"/>
      <c r="C240" s="559"/>
    </row>
    <row r="241" spans="1:3">
      <c r="A241" s="560" t="str">
        <f>A210</f>
        <v>-</v>
      </c>
      <c r="B241" s="560"/>
      <c r="C241" s="560"/>
    </row>
    <row r="242" spans="1:3">
      <c r="A242" s="269" t="s">
        <v>219</v>
      </c>
      <c r="B242" s="561" t="str">
        <f>B211</f>
        <v>ADMIN</v>
      </c>
      <c r="C242" s="561"/>
    </row>
    <row r="243" spans="1:3">
      <c r="A243" s="562"/>
      <c r="B243" s="562"/>
      <c r="C243" s="562"/>
    </row>
    <row r="244" spans="1:3">
      <c r="A244" s="556" t="s">
        <v>212</v>
      </c>
      <c r="B244" s="556"/>
      <c r="C244" s="556"/>
    </row>
    <row r="245" spans="1:3" ht="12" customHeight="1"/>
    <row r="246" spans="1:3" ht="22.5" customHeight="1">
      <c r="A246" s="557" t="str">
        <f>A215</f>
        <v>Após o vencimento será cobrado juros de 0,40 ao dia</v>
      </c>
      <c r="B246" s="558"/>
      <c r="C246" s="558"/>
    </row>
    <row r="248" spans="1:3">
      <c r="A248" s="556" t="s">
        <v>220</v>
      </c>
      <c r="B248" s="556"/>
      <c r="C248" s="556"/>
    </row>
    <row r="249" spans="1:3">
      <c r="A249" s="563" t="str">
        <f>A218</f>
        <v>CASA DAS PLANILHAS</v>
      </c>
      <c r="B249" s="563"/>
      <c r="C249" s="563"/>
    </row>
    <row r="250" spans="1:3">
      <c r="A250" s="563" t="str">
        <f t="shared" ref="A250:A253" si="28">A219</f>
        <v>Rua Isac Alves,Casa nº 68</v>
      </c>
      <c r="B250" s="563"/>
      <c r="C250" s="563"/>
    </row>
    <row r="251" spans="1:3">
      <c r="A251" s="563" t="str">
        <f t="shared" si="28"/>
        <v>Bairro,São Cristovão,Centro</v>
      </c>
      <c r="B251" s="563"/>
      <c r="C251" s="563"/>
    </row>
    <row r="252" spans="1:3">
      <c r="A252" s="563" t="str">
        <f t="shared" si="28"/>
        <v>Caculé,Fone: (77) 99116-6423</v>
      </c>
      <c r="B252" s="563"/>
      <c r="C252" s="563"/>
    </row>
    <row r="253" spans="1:3">
      <c r="A253" s="563" t="str">
        <f t="shared" si="28"/>
        <v>CPNJ:00.000.000/0001-10</v>
      </c>
      <c r="B253" s="563"/>
      <c r="C253" s="563"/>
    </row>
    <row r="254" spans="1:3">
      <c r="A254" s="261" t="s">
        <v>215</v>
      </c>
      <c r="B254" s="564">
        <f ca="1">B223</f>
        <v>44106</v>
      </c>
      <c r="C254" s="565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44136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66" t="s">
        <v>218</v>
      </c>
      <c r="B267" s="567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59">
        <f>A238</f>
        <v>0</v>
      </c>
      <c r="B270" s="559"/>
      <c r="C270" s="559"/>
    </row>
    <row r="271" spans="1:3">
      <c r="A271" s="559" t="str">
        <f>A239</f>
        <v>-</v>
      </c>
      <c r="B271" s="559"/>
      <c r="C271" s="559"/>
    </row>
    <row r="272" spans="1:3">
      <c r="A272" s="559" t="str">
        <f>A240</f>
        <v>-</v>
      </c>
      <c r="B272" s="559"/>
      <c r="C272" s="559"/>
    </row>
    <row r="273" spans="1:3">
      <c r="A273" s="560" t="str">
        <f>A241</f>
        <v>-</v>
      </c>
      <c r="B273" s="560"/>
      <c r="C273" s="560"/>
    </row>
    <row r="274" spans="1:3">
      <c r="A274" s="269" t="s">
        <v>219</v>
      </c>
      <c r="B274" s="561" t="str">
        <f>B242</f>
        <v>ADMIN</v>
      </c>
      <c r="C274" s="561"/>
    </row>
    <row r="275" spans="1:3">
      <c r="A275" s="562"/>
      <c r="B275" s="562"/>
      <c r="C275" s="562"/>
    </row>
    <row r="276" spans="1:3">
      <c r="A276" s="556" t="s">
        <v>212</v>
      </c>
      <c r="B276" s="556"/>
      <c r="C276" s="556"/>
    </row>
    <row r="277" spans="1:3" ht="10.5" customHeight="1"/>
    <row r="278" spans="1:3" ht="23.25" customHeight="1">
      <c r="A278" s="557" t="str">
        <f>A246</f>
        <v>Após o vencimento será cobrado juros de 0,40 ao dia</v>
      </c>
      <c r="B278" s="558"/>
      <c r="C278" s="558"/>
    </row>
  </sheetData>
  <mergeCells count="160"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1" t="s">
        <v>221</v>
      </c>
      <c r="D1" s="571"/>
      <c r="E1" s="571"/>
      <c r="F1" s="572" t="s">
        <v>160</v>
      </c>
      <c r="G1" s="573"/>
      <c r="H1" s="570">
        <f>SUM(H5:H1000000)</f>
        <v>210</v>
      </c>
      <c r="I1" s="570"/>
      <c r="J1" s="225"/>
    </row>
    <row r="2" spans="1:10">
      <c r="C2" s="535">
        <f ca="1">TODAY()</f>
        <v>44106</v>
      </c>
      <c r="D2" s="535"/>
      <c r="E2" s="535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38">
    <tabColor rgb="FF002060"/>
  </sheetPr>
  <dimension ref="A1:K26"/>
  <sheetViews>
    <sheetView showGridLines="0" workbookViewId="0">
      <pane ySplit="8" topLeftCell="A9" activePane="bottomLeft" state="frozen"/>
      <selection pane="bottomLeft" activeCell="A26" sqref="A26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>
        <f>PEDIDOS!J4</f>
        <v>0</v>
      </c>
    </row>
    <row r="6" spans="1:11" ht="12.75" customHeight="1">
      <c r="A6" s="471" t="s">
        <v>234</v>
      </c>
      <c r="B6" s="575">
        <f ca="1">PEDIDOS!E4</f>
        <v>44106</v>
      </c>
      <c r="C6" s="575"/>
      <c r="D6" s="575"/>
      <c r="E6" s="455" t="s">
        <v>228</v>
      </c>
      <c r="F6" s="456" t="str">
        <f>PEDIDOS!E1</f>
        <v>Cartão - Débito</v>
      </c>
      <c r="G6" s="460"/>
      <c r="H6" s="460"/>
    </row>
    <row r="7" spans="1:11" ht="12.75" customHeight="1">
      <c r="A7" s="472" t="s">
        <v>235</v>
      </c>
      <c r="B7" s="576">
        <f>PEDIDOS!E5</f>
        <v>1</v>
      </c>
      <c r="C7" s="576"/>
      <c r="D7" s="576"/>
      <c r="E7" s="455" t="s">
        <v>37</v>
      </c>
      <c r="F7" s="456" t="str">
        <f>PEDIDOS!E3</f>
        <v>ADMIN</v>
      </c>
    </row>
    <row r="8" spans="1:11" ht="20.25" customHeight="1">
      <c r="A8" s="574" t="s">
        <v>193</v>
      </c>
      <c r="B8" s="574"/>
      <c r="C8" s="574"/>
      <c r="D8" s="574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315</v>
      </c>
      <c r="B10" s="469" t="s">
        <v>316</v>
      </c>
      <c r="C10" s="470">
        <v>1</v>
      </c>
      <c r="D10" s="465" t="s">
        <v>316</v>
      </c>
    </row>
    <row r="11" spans="1:11" ht="12.75" customHeight="1"/>
    <row r="12" spans="1:11">
      <c r="A12" s="469" t="s">
        <v>322</v>
      </c>
    </row>
    <row r="13" spans="1:11">
      <c r="A13" s="469" t="s">
        <v>34</v>
      </c>
      <c r="B13" s="469" t="s">
        <v>323</v>
      </c>
      <c r="D13" s="465" t="s">
        <v>316</v>
      </c>
    </row>
    <row r="14" spans="1:11">
      <c r="A14" s="469" t="s">
        <v>324</v>
      </c>
      <c r="B14" s="469" t="s">
        <v>325</v>
      </c>
      <c r="D14" s="465" t="s">
        <v>296</v>
      </c>
    </row>
    <row r="15" spans="1:11">
      <c r="A15" s="469" t="s">
        <v>9</v>
      </c>
      <c r="B15" s="469" t="s">
        <v>323</v>
      </c>
      <c r="D15" s="465" t="s">
        <v>296</v>
      </c>
    </row>
    <row r="16" spans="1:11">
      <c r="A16" s="469" t="s">
        <v>175</v>
      </c>
      <c r="B16" s="469" t="s">
        <v>323</v>
      </c>
      <c r="D16" s="465" t="s">
        <v>316</v>
      </c>
    </row>
    <row r="17" spans="1:1">
      <c r="A17" s="469" t="s">
        <v>322</v>
      </c>
    </row>
    <row r="18" spans="1:1">
      <c r="A18" s="469" t="s">
        <v>326</v>
      </c>
    </row>
    <row r="19" spans="1:1">
      <c r="A19" s="469" t="s">
        <v>327</v>
      </c>
    </row>
    <row r="20" spans="1:1">
      <c r="A20" s="469" t="s">
        <v>322</v>
      </c>
    </row>
    <row r="21" spans="1:1">
      <c r="A21" s="469" t="s">
        <v>107</v>
      </c>
    </row>
    <row r="22" spans="1:1">
      <c r="A22" s="469" t="s">
        <v>328</v>
      </c>
    </row>
    <row r="23" spans="1:1">
      <c r="A23" s="469" t="s">
        <v>328</v>
      </c>
    </row>
    <row r="24" spans="1:1">
      <c r="A24" s="469" t="s">
        <v>328</v>
      </c>
    </row>
    <row r="25" spans="1:1">
      <c r="A25" s="469" t="s">
        <v>322</v>
      </c>
    </row>
    <row r="26" spans="1:1">
      <c r="A26" s="469" t="s">
        <v>329</v>
      </c>
    </row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77" t="s">
        <v>237</v>
      </c>
      <c r="D1" s="577"/>
      <c r="E1" s="577"/>
      <c r="F1" s="577"/>
      <c r="G1" s="577"/>
      <c r="H1" s="577"/>
      <c r="I1" s="577"/>
      <c r="J1" s="577"/>
    </row>
    <row r="2" spans="1:10">
      <c r="C2" s="578">
        <f ca="1">TODAY()</f>
        <v>44106</v>
      </c>
      <c r="D2" s="578"/>
      <c r="E2" s="578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44106.4439241898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79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D5" sqref="D5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318</v>
      </c>
      <c r="E2" s="350" t="s">
        <v>319</v>
      </c>
      <c r="F2" s="350" t="s">
        <v>317</v>
      </c>
      <c r="G2" s="350" t="s">
        <v>317</v>
      </c>
      <c r="H2" s="350" t="s">
        <v>317</v>
      </c>
      <c r="I2" s="350" t="s">
        <v>317</v>
      </c>
      <c r="J2" s="350" t="s">
        <v>317</v>
      </c>
      <c r="K2" s="350" t="s">
        <v>317</v>
      </c>
      <c r="L2" s="350" t="s">
        <v>317</v>
      </c>
      <c r="M2" s="350" t="s">
        <v>317</v>
      </c>
      <c r="N2" s="350" t="s">
        <v>317</v>
      </c>
      <c r="O2" s="350" t="s">
        <v>317</v>
      </c>
      <c r="P2" s="350" t="s">
        <v>317</v>
      </c>
      <c r="Q2" s="350" t="s">
        <v>317</v>
      </c>
      <c r="R2" s="350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0" t="s">
        <v>285</v>
      </c>
      <c r="D1" s="580"/>
      <c r="E1" s="580"/>
      <c r="F1" s="580"/>
      <c r="G1" s="580"/>
      <c r="H1" s="580"/>
      <c r="I1" s="580"/>
      <c r="J1" s="580"/>
      <c r="K1" s="580"/>
      <c r="L1" s="580"/>
    </row>
    <row r="2" spans="1:16">
      <c r="A2" s="380">
        <v>15</v>
      </c>
      <c r="B2" s="380" t="s">
        <v>245</v>
      </c>
      <c r="C2" s="582">
        <f ca="1">TODAY()</f>
        <v>44106</v>
      </c>
      <c r="D2" s="582"/>
      <c r="E2" s="582"/>
      <c r="G2" s="581" t="s">
        <v>286</v>
      </c>
      <c r="H2" s="581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46</vt:i4>
      </vt:variant>
      <vt:variant>
        <vt:lpstr>Intervalos Nomeados</vt:lpstr>
      </vt:variant>
      <vt:variant>
        <vt:i4>56</vt:i4>
      </vt:variant>
    </vt:vector>
  </HeadingPairs>
  <TitlesOfParts>
    <vt:vector size="102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USERS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ATIVAÇÃO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Brothers-Nootbook</cp:lastModifiedBy>
  <cp:lastPrinted>2020-09-07T16:05:12Z</cp:lastPrinted>
  <dcterms:created xsi:type="dcterms:W3CDTF">2008-03-10T14:27:12Z</dcterms:created>
  <dcterms:modified xsi:type="dcterms:W3CDTF">2020-10-02T13:45:45Z</dcterms:modified>
</cp:coreProperties>
</file>