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teste" sheetId="1" r:id="rId1"/>
  </sheets>
  <calcPr calcId="152511"/>
</workbook>
</file>

<file path=xl/calcChain.xml><?xml version="1.0" encoding="utf-8"?>
<calcChain xmlns="http://schemas.openxmlformats.org/spreadsheetml/2006/main">
  <c r="F5" i="1" l="1"/>
  <c r="H5" i="1"/>
  <c r="G5" i="1"/>
  <c r="L5" i="1"/>
  <c r="K5" i="1"/>
  <c r="J5" i="1"/>
  <c r="I5" i="1"/>
  <c r="N10" i="1" l="1"/>
  <c r="N11" i="1"/>
  <c r="B15" i="1"/>
  <c r="B12" i="1"/>
  <c r="B13" i="1" s="1"/>
  <c r="B11" i="1"/>
  <c r="N9" i="1" l="1"/>
  <c r="N15" i="1" s="1"/>
  <c r="B16" i="1"/>
  <c r="B17" i="1" s="1"/>
  <c r="N12" i="1" l="1"/>
  <c r="O8" i="1" s="1"/>
  <c r="G13" i="1"/>
  <c r="G12" i="1" l="1"/>
  <c r="P9" i="1"/>
  <c r="O9" i="1"/>
</calcChain>
</file>

<file path=xl/sharedStrings.xml><?xml version="1.0" encoding="utf-8"?>
<sst xmlns="http://schemas.openxmlformats.org/spreadsheetml/2006/main" count="38" uniqueCount="34">
  <si>
    <t>Leituras scanner</t>
  </si>
  <si>
    <t>X</t>
  </si>
  <si>
    <t>Y</t>
  </si>
  <si>
    <t>Rho</t>
  </si>
  <si>
    <t>Desvio</t>
  </si>
  <si>
    <t>rad</t>
  </si>
  <si>
    <t>graus</t>
  </si>
  <si>
    <t>cm</t>
  </si>
  <si>
    <t>Ângulo de Rho (graus)</t>
  </si>
  <si>
    <t>Ângulo de Rho (rad)</t>
  </si>
  <si>
    <t>Teta (graus)</t>
  </si>
  <si>
    <t>Teta (rad)</t>
  </si>
  <si>
    <t>SP_W</t>
  </si>
  <si>
    <t>SP_VL</t>
  </si>
  <si>
    <t>Kw</t>
  </si>
  <si>
    <t>Kvl</t>
  </si>
  <si>
    <t>Kdesvio</t>
  </si>
  <si>
    <t>k90</t>
  </si>
  <si>
    <t>k63</t>
  </si>
  <si>
    <t>k27</t>
  </si>
  <si>
    <t>k0</t>
  </si>
  <si>
    <t>Alfa (rad)</t>
  </si>
  <si>
    <t>Alfa (graus)</t>
  </si>
  <si>
    <t>AJUSTAR ESSAS LINHAS VERMELHAS!</t>
  </si>
  <si>
    <t>Simular teta aqui</t>
  </si>
  <si>
    <t>Xd (destino)</t>
  </si>
  <si>
    <t>Yd (destino)</t>
  </si>
  <si>
    <t>pondx</t>
  </si>
  <si>
    <t>pondy</t>
  </si>
  <si>
    <t>pontotal</t>
  </si>
  <si>
    <t>ang em rad</t>
  </si>
  <si>
    <t>Desvio em graus</t>
  </si>
  <si>
    <t>distmax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</si>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</sst>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°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5" fontId="0" fillId="0" borderId="1" xfId="0" applyNumberFormat="1" applyFont="1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H1" workbookViewId="0">
      <selection activeCell="N9" sqref="N9"/>
    </sheetView>
  </sheetViews>
  <sheetFormatPr defaultRowHeight="15" x14ac:dyDescent="0.25"/>
  <cols>
    <col min="1" max="1" width="11.140625" bestFit="1" customWidth="1"/>
    <col min="3" max="3" width="11.85546875" bestFit="1" customWidth="1"/>
    <col min="4" max="4" width="16.140625" bestFit="1" customWidth="1"/>
    <col min="5" max="5" width="10.7109375" bestFit="1" customWidth="1"/>
    <col min="11" max="11" width="11.42578125" bestFit="1" customWidth="1"/>
    <col min="13" max="13" width="18.7109375" bestFit="1" customWidth="1"/>
    <col min="15" max="16" width="10.42578125" bestFit="1" customWidth="1"/>
  </cols>
  <sheetData>
    <row r="1" spans="1:16" x14ac:dyDescent="0.25">
      <c r="A1" s="4" t="s">
        <v>1</v>
      </c>
      <c r="B1" s="4" t="s">
        <v>2</v>
      </c>
      <c r="C1" s="2" t="s">
        <v>25</v>
      </c>
      <c r="D1" s="2" t="s">
        <v>26</v>
      </c>
      <c r="E1" s="1"/>
      <c r="F1" s="24" t="s">
        <v>0</v>
      </c>
      <c r="G1" s="24"/>
      <c r="H1" s="24"/>
      <c r="I1" s="24"/>
      <c r="J1" s="24"/>
      <c r="K1" s="24"/>
      <c r="L1" s="24"/>
    </row>
    <row r="2" spans="1:16" x14ac:dyDescent="0.25">
      <c r="A2" s="3">
        <v>0</v>
      </c>
      <c r="B2" s="3">
        <v>0</v>
      </c>
      <c r="C2" s="3">
        <v>80</v>
      </c>
      <c r="D2" s="3">
        <v>60</v>
      </c>
      <c r="E2" s="1"/>
      <c r="F2" s="2">
        <v>-90</v>
      </c>
      <c r="G2" s="2">
        <v>-63</v>
      </c>
      <c r="H2" s="2">
        <v>-27</v>
      </c>
      <c r="I2" s="2">
        <v>0</v>
      </c>
      <c r="J2" s="2">
        <v>27</v>
      </c>
      <c r="K2" s="2">
        <v>63</v>
      </c>
      <c r="L2" s="2">
        <v>90</v>
      </c>
    </row>
    <row r="3" spans="1:16" x14ac:dyDescent="0.25">
      <c r="F3" s="20">
        <v>30</v>
      </c>
      <c r="G3" s="20">
        <v>30</v>
      </c>
      <c r="H3" s="20">
        <v>30</v>
      </c>
      <c r="I3" s="20">
        <v>10</v>
      </c>
      <c r="J3" s="20">
        <v>5</v>
      </c>
      <c r="K3" s="20">
        <v>30</v>
      </c>
      <c r="L3" s="20">
        <v>30</v>
      </c>
      <c r="M3" s="21" t="s">
        <v>23</v>
      </c>
      <c r="N3" s="21"/>
      <c r="O3" s="21"/>
    </row>
    <row r="4" spans="1:16" x14ac:dyDescent="0.25">
      <c r="C4" t="s">
        <v>32</v>
      </c>
      <c r="D4">
        <v>30</v>
      </c>
      <c r="F4" s="20">
        <v>0.9</v>
      </c>
      <c r="G4" s="20">
        <v>9.27</v>
      </c>
      <c r="H4" s="20">
        <v>8.17</v>
      </c>
      <c r="I4" s="20">
        <v>0</v>
      </c>
      <c r="J4" s="20">
        <v>0</v>
      </c>
      <c r="K4" s="20">
        <v>0</v>
      </c>
      <c r="L4" s="20">
        <v>0</v>
      </c>
      <c r="M4" s="21"/>
      <c r="N4" s="21"/>
      <c r="O4" s="21"/>
    </row>
    <row r="5" spans="1:16" x14ac:dyDescent="0.25">
      <c r="E5" t="s">
        <v>30</v>
      </c>
      <c r="F5" s="3">
        <f>F2*3.1415/180</f>
        <v>-1.5707500000000001</v>
      </c>
      <c r="G5" s="3">
        <f>G2*3.1415/180</f>
        <v>-1.0995250000000001</v>
      </c>
      <c r="H5" s="3">
        <f>H2*3.1415/180</f>
        <v>-0.47122500000000006</v>
      </c>
      <c r="I5" s="3">
        <f>I2*3.1415/180</f>
        <v>0</v>
      </c>
      <c r="J5" s="3">
        <f>J2*3.1415/180</f>
        <v>0.47122500000000006</v>
      </c>
      <c r="K5" s="3">
        <f>K2*3.1415/180</f>
        <v>1.0995250000000001</v>
      </c>
      <c r="L5" s="3">
        <f>L2*3.1415/180</f>
        <v>1.5707500000000001</v>
      </c>
    </row>
    <row r="6" spans="1:16" x14ac:dyDescent="0.25">
      <c r="A6" s="16" t="s">
        <v>14</v>
      </c>
      <c r="B6" s="8">
        <v>10</v>
      </c>
      <c r="E6" t="s">
        <v>33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</row>
    <row r="7" spans="1:16" x14ac:dyDescent="0.25">
      <c r="A7" s="16" t="s">
        <v>15</v>
      </c>
      <c r="B7" s="8">
        <v>10</v>
      </c>
    </row>
    <row r="8" spans="1:16" x14ac:dyDescent="0.25">
      <c r="A8" s="16" t="s">
        <v>16</v>
      </c>
      <c r="B8" s="8">
        <v>1</v>
      </c>
      <c r="O8" s="10" t="str">
        <f>IF(N9&lt;0,"ESQUERDA","0")</f>
        <v>ESQUERDA</v>
      </c>
    </row>
    <row r="9" spans="1:16" x14ac:dyDescent="0.25">
      <c r="M9" s="15" t="s">
        <v>4</v>
      </c>
      <c r="N9" s="6">
        <f>ATAN(N10/N11)</f>
        <v>-0.76816283963575549</v>
      </c>
      <c r="O9" s="10" t="str">
        <f>IF(N9&gt;0,"DIREITA","0")</f>
        <v>0</v>
      </c>
      <c r="P9" s="10">
        <f>IF(N9=0, "CENTRO", 0)</f>
        <v>0</v>
      </c>
    </row>
    <row r="10" spans="1:16" x14ac:dyDescent="0.25">
      <c r="M10" s="19" t="s">
        <v>28</v>
      </c>
      <c r="N10" s="8">
        <f>G4*SIN(G5)+K4*SIN(K5)+H4*SIN(H5)+J4*SIN(J5)+I4</f>
        <v>-11.968495210142361</v>
      </c>
    </row>
    <row r="11" spans="1:16" x14ac:dyDescent="0.25">
      <c r="A11" s="6" t="s">
        <v>3</v>
      </c>
      <c r="B11" s="8">
        <f>SQRT((C2-A2)^2+(D2-B2)^2)</f>
        <v>100</v>
      </c>
      <c r="C11" s="10" t="s">
        <v>7</v>
      </c>
      <c r="I11" s="18" t="s">
        <v>17</v>
      </c>
      <c r="J11" s="8">
        <v>1</v>
      </c>
      <c r="M11" s="19" t="s">
        <v>27</v>
      </c>
      <c r="N11" s="8">
        <f>(F4-L4)+(G4*COS(G5)-K4*COS(K5))+(H4*COS(H5)-J4*COS(J5))</f>
        <v>12.388334631081193</v>
      </c>
    </row>
    <row r="12" spans="1:16" ht="30" x14ac:dyDescent="0.25">
      <c r="A12" s="7" t="s">
        <v>9</v>
      </c>
      <c r="B12" s="8">
        <f>ATAN((D2-B2)/(C2-A2))</f>
        <v>0.64350110879328437</v>
      </c>
      <c r="C12" s="10" t="s">
        <v>5</v>
      </c>
      <c r="F12" s="15" t="s">
        <v>12</v>
      </c>
      <c r="G12" s="17">
        <f>B6*(N9*B8 + B16)</f>
        <v>-1.2466173084247112</v>
      </c>
      <c r="I12" s="18" t="s">
        <v>18</v>
      </c>
      <c r="J12" s="8">
        <v>1</v>
      </c>
      <c r="M12" s="19" t="s">
        <v>29</v>
      </c>
      <c r="N12" s="8">
        <f>IF(ABS(N10)&gt;ABS(N11), (-1)*J14*I5, J14*I5)</f>
        <v>0</v>
      </c>
    </row>
    <row r="13" spans="1:16" ht="30" x14ac:dyDescent="0.25">
      <c r="A13" s="7" t="s">
        <v>8</v>
      </c>
      <c r="B13" s="9">
        <f>B12*180/3.1415</f>
        <v>36.870985065348137</v>
      </c>
      <c r="C13" s="10" t="s">
        <v>6</v>
      </c>
      <c r="F13" s="15" t="s">
        <v>13</v>
      </c>
      <c r="G13" s="6">
        <f>B7*B11*COS(B16)</f>
        <v>800</v>
      </c>
      <c r="I13" s="18" t="s">
        <v>19</v>
      </c>
      <c r="J13" s="8">
        <v>1</v>
      </c>
    </row>
    <row r="14" spans="1:16" ht="30" x14ac:dyDescent="0.25">
      <c r="A14" s="13" t="s">
        <v>10</v>
      </c>
      <c r="B14" s="22">
        <v>0</v>
      </c>
      <c r="C14" s="12" t="s">
        <v>6</v>
      </c>
      <c r="D14" s="23" t="s">
        <v>24</v>
      </c>
      <c r="G14" s="11"/>
      <c r="I14" s="18" t="s">
        <v>20</v>
      </c>
      <c r="J14" s="8">
        <v>2</v>
      </c>
    </row>
    <row r="15" spans="1:16" ht="33" customHeight="1" x14ac:dyDescent="0.25">
      <c r="A15" s="7" t="s">
        <v>11</v>
      </c>
      <c r="B15" s="8">
        <f>B14*3.1415/180</f>
        <v>0</v>
      </c>
      <c r="C15" s="12" t="s">
        <v>5</v>
      </c>
      <c r="M15" s="25" t="s">
        <v>31</v>
      </c>
      <c r="N15">
        <f>N9*3.1415/180</f>
        <v>-1.3406575337309589E-2</v>
      </c>
    </row>
    <row r="16" spans="1:16" x14ac:dyDescent="0.25">
      <c r="A16" s="5" t="s">
        <v>21</v>
      </c>
      <c r="B16" s="14">
        <f>B12-B15</f>
        <v>0.64350110879328437</v>
      </c>
      <c r="C16" s="12" t="s">
        <v>5</v>
      </c>
    </row>
    <row r="17" spans="1:3" x14ac:dyDescent="0.25">
      <c r="A17" s="5" t="s">
        <v>22</v>
      </c>
      <c r="B17" s="14">
        <f>B16*180/3.1415</f>
        <v>36.870985065348137</v>
      </c>
      <c r="C17" s="12" t="s">
        <v>6</v>
      </c>
    </row>
  </sheetData>
  <mergeCells count="1">
    <mergeCell ref="F1:L1"/>
  </mergeCells>
  <conditionalFormatting sqref="O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2016-12-07T23:27:45Z</dcterms:modified>
</cp:coreProperties>
</file>