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hidePivotFieldList="1"/>
  <xr:revisionPtr revIDLastSave="0" documentId="13_ncr:1_{8C6EE504-E371-2C42-BC21-2229F3F026ED}" xr6:coauthVersionLast="47" xr6:coauthVersionMax="47" xr10:uidLastSave="{00000000-0000-0000-0000-000000000000}"/>
  <bookViews>
    <workbookView xWindow="-60760" yWindow="2740" windowWidth="43080" windowHeight="23820" xr2:uid="{00000000-000D-0000-FFFF-FFFF00000000}"/>
  </bookViews>
  <sheets>
    <sheet name="Evaluation Plan" sheetId="33" r:id="rId1"/>
    <sheet name="Scalation Plan" sheetId="28" r:id="rId2"/>
    <sheet name="Sheet2" sheetId="29" r:id="rId3"/>
    <sheet name="Cost Stimated (2)" sheetId="22" r:id="rId4"/>
    <sheet name="Sheet1" sheetId="25" r:id="rId5"/>
    <sheet name="Cost Recover" sheetId="26" r:id="rId6"/>
    <sheet name="Hourst Stimated" sheetId="21" r:id="rId7"/>
    <sheet name="Investment by Module" sheetId="2" r:id="rId8"/>
    <sheet name="Investment Flow Forecast" sheetId="1" r:id="rId9"/>
    <sheet name="Investment Flow Forecast (2)" sheetId="12" r:id="rId10"/>
    <sheet name="ProjectDB" sheetId="3" r:id="rId11"/>
    <sheet name="App and Profiles" sheetId="10" r:id="rId12"/>
    <sheet name="By Person" sheetId="8" r:id="rId13"/>
    <sheet name="Cost Out Sourcing" sheetId="5" r:id="rId14"/>
    <sheet name="Total Hours " sheetId="7" r:id="rId15"/>
    <sheet name="In House" sheetId="6" r:id="rId16"/>
    <sheet name="Schedule" sheetId="11" r:id="rId17"/>
  </sheets>
  <definedNames>
    <definedName name="Cash_Minimum" localSheetId="9">'Investment Flow Forecast (2)'!#REF!</definedName>
    <definedName name="Cash_Minimum">'Investment Flow Forecast'!#REF!</definedName>
    <definedName name="Company_Name">#REF!</definedName>
    <definedName name="Mount">ProjectDB!$S$33</definedName>
    <definedName name="_xlnm.Print_Area" localSheetId="7">'Investment by Module'!#REF!</definedName>
    <definedName name="Start_Date" localSheetId="9">'Investment Flow Forecast (2)'!#REF!</definedName>
    <definedName name="Start_Date">'Investment Flow Forecast'!#REF!</definedName>
  </definedNames>
  <calcPr calcId="191029"/>
  <pivotCaches>
    <pivotCache cacheId="1802" r:id="rId18"/>
    <pivotCache cacheId="180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33" l="1"/>
  <c r="M7" i="33" s="1"/>
  <c r="O7" i="33" l="1"/>
  <c r="Q7" i="33" s="1"/>
  <c r="R7" i="33" s="1"/>
  <c r="S7" i="33" l="1"/>
  <c r="T7" i="33" s="1"/>
  <c r="U7" i="33" s="1"/>
  <c r="V7" i="33" s="1"/>
  <c r="W7" i="33" s="1"/>
  <c r="X7" i="33" s="1"/>
  <c r="Y7" i="33" s="1"/>
  <c r="Z7" i="33" s="1"/>
  <c r="AA7" i="33" s="1"/>
  <c r="AB7" i="33" s="1"/>
  <c r="AC7" i="33" s="1"/>
  <c r="AD7" i="33" s="1"/>
  <c r="AE7" i="33" s="1"/>
  <c r="AF7" i="33" s="1"/>
  <c r="AG7" i="33" s="1"/>
  <c r="AH7" i="33" s="1"/>
  <c r="AJ7" i="33" s="1"/>
  <c r="AL7" i="33" s="1"/>
  <c r="G31" i="33"/>
  <c r="G32" i="33" s="1"/>
  <c r="H11" i="33" l="1"/>
  <c r="H12" i="33"/>
  <c r="H13" i="33"/>
  <c r="H14" i="33"/>
  <c r="H15" i="33"/>
  <c r="H16" i="33"/>
  <c r="H17" i="33"/>
  <c r="H18" i="33"/>
  <c r="H20" i="33"/>
  <c r="H21" i="33"/>
  <c r="H23" i="33"/>
  <c r="H24" i="33"/>
  <c r="H25" i="33"/>
  <c r="H26" i="33"/>
  <c r="H27" i="33"/>
  <c r="H28" i="33"/>
  <c r="H29" i="33"/>
  <c r="H30" i="33"/>
  <c r="H31" i="33"/>
  <c r="H32" i="33"/>
  <c r="F6" i="29"/>
  <c r="F7" i="29"/>
  <c r="F8" i="29"/>
  <c r="F9" i="29"/>
  <c r="F10" i="29"/>
  <c r="F11" i="29"/>
  <c r="F12" i="29"/>
  <c r="F13" i="29"/>
  <c r="F14" i="29"/>
  <c r="F4" i="29"/>
  <c r="F5" i="29"/>
  <c r="E16" i="29"/>
  <c r="G16" i="29" s="1"/>
  <c r="D2" i="28"/>
  <c r="E2" i="28"/>
  <c r="F2" i="28"/>
  <c r="D4" i="33" l="1"/>
  <c r="D2" i="33"/>
  <c r="D3" i="33"/>
  <c r="C2" i="28"/>
  <c r="B8" i="26"/>
  <c r="E8" i="26" s="1"/>
  <c r="D5" i="26"/>
  <c r="E5" i="26" s="1"/>
  <c r="D6" i="26"/>
  <c r="E6" i="26" s="1"/>
  <c r="D4" i="26"/>
  <c r="E4" i="26" s="1"/>
  <c r="I10" i="25"/>
  <c r="B9" i="25"/>
  <c r="C9" i="25" s="1"/>
  <c r="D9" i="25" s="1"/>
  <c r="E9" i="25" s="1"/>
  <c r="F9" i="25" s="1"/>
  <c r="G9" i="25" s="1"/>
  <c r="H9" i="25" s="1"/>
  <c r="D1" i="33" l="1"/>
  <c r="E7" i="26"/>
  <c r="E9" i="26" s="1"/>
  <c r="H8" i="25"/>
  <c r="G8" i="25"/>
  <c r="F8" i="25"/>
  <c r="E8" i="25"/>
  <c r="D8" i="25"/>
  <c r="C8" i="25"/>
  <c r="B8" i="25"/>
  <c r="B4" i="22" l="1"/>
  <c r="F12" i="22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G16" i="22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G19" i="22"/>
  <c r="H19" i="22" s="1"/>
  <c r="I19" i="22" s="1"/>
  <c r="J19" i="22" s="1"/>
  <c r="K19" i="22" s="1"/>
  <c r="L19" i="22" s="1"/>
  <c r="M19" i="22" s="1"/>
  <c r="N19" i="22" s="1"/>
  <c r="O19" i="22" s="1"/>
  <c r="P19" i="22" s="1"/>
  <c r="Q19" i="22" s="1"/>
  <c r="R19" i="22" s="1"/>
  <c r="S19" i="22" s="1"/>
  <c r="T19" i="22" s="1"/>
  <c r="U19" i="22" s="1"/>
  <c r="G21" i="22"/>
  <c r="H21" i="22" s="1"/>
  <c r="I21" i="22" s="1"/>
  <c r="J21" i="22" s="1"/>
  <c r="K21" i="22" s="1"/>
  <c r="L21" i="22" s="1"/>
  <c r="M21" i="22" s="1"/>
  <c r="N21" i="22" s="1"/>
  <c r="O21" i="22" s="1"/>
  <c r="P21" i="22" s="1"/>
  <c r="Q21" i="22" s="1"/>
  <c r="R21" i="22" s="1"/>
  <c r="S21" i="22" s="1"/>
  <c r="T21" i="22" s="1"/>
  <c r="U21" i="22" s="1"/>
  <c r="F15" i="22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D16" i="22"/>
  <c r="E16" i="22" s="1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C19" i="22"/>
  <c r="D19" i="22" s="1"/>
  <c r="E19" i="22" s="1"/>
  <c r="C21" i="22"/>
  <c r="E21" i="22" s="1"/>
  <c r="X10" i="21"/>
  <c r="X6" i="21"/>
  <c r="X11" i="21"/>
  <c r="X24" i="21"/>
  <c r="X23" i="21"/>
  <c r="X5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B4" i="21"/>
  <c r="C20" i="22"/>
  <c r="D20" i="22" s="1"/>
  <c r="E20" i="22" s="1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B5" i="22"/>
  <c r="C2" i="22"/>
  <c r="D2" i="22" s="1"/>
  <c r="C4" i="22" l="1"/>
  <c r="C5" i="22"/>
  <c r="V4" i="21"/>
  <c r="C1" i="22"/>
  <c r="C3" i="22"/>
  <c r="D1" i="22"/>
  <c r="D3" i="22"/>
  <c r="E2" i="22"/>
  <c r="D5" i="22"/>
  <c r="B2" i="22"/>
  <c r="D4" i="22" l="1"/>
  <c r="B1" i="22"/>
  <c r="B3" i="22"/>
  <c r="E5" i="22"/>
  <c r="E1" i="22"/>
  <c r="E3" i="22"/>
  <c r="F2" i="22"/>
  <c r="F1" i="22" l="1"/>
  <c r="F3" i="22"/>
  <c r="G2" i="22"/>
  <c r="F5" i="22"/>
  <c r="G5" i="22" l="1"/>
  <c r="G1" i="22"/>
  <c r="G3" i="22"/>
  <c r="H2" i="22"/>
  <c r="H1" i="22" l="1"/>
  <c r="H3" i="22"/>
  <c r="I2" i="22"/>
  <c r="H5" i="22"/>
  <c r="I5" i="22" l="1"/>
  <c r="I3" i="22"/>
  <c r="J2" i="22"/>
  <c r="I1" i="22"/>
  <c r="J3" i="22" l="1"/>
  <c r="K2" i="22"/>
  <c r="J1" i="22"/>
  <c r="J5" i="22"/>
  <c r="K5" i="22" l="1"/>
  <c r="K3" i="22"/>
  <c r="L2" i="22"/>
  <c r="K1" i="22"/>
  <c r="L3" i="22" l="1"/>
  <c r="M2" i="22"/>
  <c r="L1" i="22"/>
  <c r="L5" i="22"/>
  <c r="M5" i="22" l="1"/>
  <c r="M3" i="22"/>
  <c r="N2" i="22"/>
  <c r="M1" i="22"/>
  <c r="N3" i="22" l="1"/>
  <c r="O2" i="22"/>
  <c r="N1" i="22"/>
  <c r="N5" i="22"/>
  <c r="O5" i="22" l="1"/>
  <c r="O3" i="22"/>
  <c r="P2" i="22"/>
  <c r="O1" i="22"/>
  <c r="P3" i="22" l="1"/>
  <c r="Q2" i="22"/>
  <c r="P1" i="22"/>
  <c r="P5" i="22"/>
  <c r="Q5" i="22" l="1"/>
  <c r="R2" i="22"/>
  <c r="Q1" i="22"/>
  <c r="Q3" i="22"/>
  <c r="S2" i="22" l="1"/>
  <c r="R1" i="22"/>
  <c r="R3" i="22"/>
  <c r="R5" i="22"/>
  <c r="S5" i="22" l="1"/>
  <c r="T2" i="22"/>
  <c r="S1" i="22"/>
  <c r="S3" i="22"/>
  <c r="T1" i="22" l="1"/>
  <c r="T3" i="22"/>
  <c r="U2" i="22"/>
  <c r="U5" i="22"/>
  <c r="T5" i="22"/>
  <c r="U1" i="22" l="1"/>
  <c r="U3" i="22"/>
  <c r="C2" i="21" l="1"/>
  <c r="B2" i="21" s="1"/>
  <c r="B3" i="21" s="1"/>
  <c r="D2" i="21" l="1"/>
  <c r="B1" i="21"/>
  <c r="D1" i="21" l="1"/>
  <c r="D3" i="21"/>
  <c r="E2" i="21"/>
  <c r="C3" i="21"/>
  <c r="C1" i="21"/>
  <c r="E1" i="21" l="1"/>
  <c r="F2" i="21"/>
  <c r="E3" i="21"/>
  <c r="F1" i="21" l="1"/>
  <c r="G2" i="21"/>
  <c r="F3" i="21"/>
  <c r="G1" i="21" l="1"/>
  <c r="G3" i="21"/>
  <c r="H2" i="21"/>
  <c r="C13" i="12"/>
  <c r="C16" i="12"/>
  <c r="D13" i="12"/>
  <c r="H3" i="21" l="1"/>
  <c r="H1" i="21"/>
  <c r="I2" i="21"/>
  <c r="F14" i="12"/>
  <c r="F16" i="12"/>
  <c r="F15" i="12"/>
  <c r="F13" i="12"/>
  <c r="F12" i="12"/>
  <c r="C15" i="12"/>
  <c r="E15" i="12" s="1"/>
  <c r="C18" i="12"/>
  <c r="E18" i="12" s="1"/>
  <c r="E21" i="12" s="1"/>
  <c r="C12" i="12"/>
  <c r="E12" i="12" s="1"/>
  <c r="C14" i="12"/>
  <c r="E14" i="12" s="1"/>
  <c r="E13" i="12"/>
  <c r="E16" i="12"/>
  <c r="E17" i="12"/>
  <c r="J2" i="21" l="1"/>
  <c r="I3" i="21"/>
  <c r="I1" i="21"/>
  <c r="F19" i="12"/>
  <c r="E20" i="12" s="1"/>
  <c r="E19" i="12"/>
  <c r="J4" i="3"/>
  <c r="F1" i="2"/>
  <c r="F2" i="2"/>
  <c r="Q328" i="3"/>
  <c r="R814" i="3"/>
  <c r="S814" i="3" s="1"/>
  <c r="K2" i="21" l="1"/>
  <c r="J1" i="21"/>
  <c r="J3" i="21"/>
  <c r="E22" i="12"/>
  <c r="R813" i="3"/>
  <c r="S813" i="3" s="1"/>
  <c r="R812" i="3"/>
  <c r="S812" i="3" s="1"/>
  <c r="R811" i="3"/>
  <c r="S811" i="3" s="1"/>
  <c r="R810" i="3"/>
  <c r="S810" i="3" s="1"/>
  <c r="R809" i="3"/>
  <c r="S809" i="3" s="1"/>
  <c r="R808" i="3"/>
  <c r="S808" i="3" s="1"/>
  <c r="R807" i="3"/>
  <c r="S807" i="3" s="1"/>
  <c r="R806" i="3"/>
  <c r="S806" i="3" s="1"/>
  <c r="R805" i="3"/>
  <c r="S805" i="3" s="1"/>
  <c r="R804" i="3"/>
  <c r="S804" i="3" s="1"/>
  <c r="S803" i="3"/>
  <c r="S802" i="3"/>
  <c r="S801" i="3"/>
  <c r="R800" i="3"/>
  <c r="S800" i="3" s="1"/>
  <c r="R799" i="3"/>
  <c r="S799" i="3" s="1"/>
  <c r="R798" i="3"/>
  <c r="S798" i="3" s="1"/>
  <c r="R797" i="3"/>
  <c r="S797" i="3" s="1"/>
  <c r="R796" i="3"/>
  <c r="S796" i="3" s="1"/>
  <c r="R795" i="3"/>
  <c r="S795" i="3" s="1"/>
  <c r="R794" i="3"/>
  <c r="S794" i="3" s="1"/>
  <c r="R793" i="3"/>
  <c r="S793" i="3" s="1"/>
  <c r="R792" i="3"/>
  <c r="S792" i="3" s="1"/>
  <c r="R791" i="3"/>
  <c r="S791" i="3" s="1"/>
  <c r="S790" i="3"/>
  <c r="S789" i="3"/>
  <c r="S788" i="3"/>
  <c r="S328" i="3"/>
  <c r="R232" i="3"/>
  <c r="S232" i="3" s="1"/>
  <c r="R184" i="3"/>
  <c r="S184" i="3" s="1"/>
  <c r="R89" i="3"/>
  <c r="S89" i="3" s="1"/>
  <c r="L2" i="21" l="1"/>
  <c r="K3" i="21"/>
  <c r="K1" i="21"/>
  <c r="D796" i="3"/>
  <c r="D797" i="3" s="1"/>
  <c r="D798" i="3" s="1"/>
  <c r="D799" i="3" s="1"/>
  <c r="D800" i="3" s="1"/>
  <c r="D801" i="3" s="1"/>
  <c r="D802" i="3" s="1"/>
  <c r="D803" i="3" s="1"/>
  <c r="L11" i="3"/>
  <c r="R37" i="3"/>
  <c r="S37" i="3" s="1"/>
  <c r="R43" i="3"/>
  <c r="S43" i="3" s="1"/>
  <c r="R46" i="3"/>
  <c r="S46" i="3" s="1"/>
  <c r="R49" i="3"/>
  <c r="S49" i="3" s="1"/>
  <c r="R55" i="3"/>
  <c r="S55" i="3" s="1"/>
  <c r="R58" i="3"/>
  <c r="S58" i="3" s="1"/>
  <c r="R61" i="3"/>
  <c r="S61" i="3" s="1"/>
  <c r="R67" i="3"/>
  <c r="S67" i="3" s="1"/>
  <c r="R70" i="3"/>
  <c r="S70" i="3" s="1"/>
  <c r="R73" i="3"/>
  <c r="S73" i="3" s="1"/>
  <c r="R79" i="3"/>
  <c r="S79" i="3" s="1"/>
  <c r="R82" i="3"/>
  <c r="S82" i="3" s="1"/>
  <c r="R85" i="3"/>
  <c r="S85" i="3" s="1"/>
  <c r="R91" i="3"/>
  <c r="S91" i="3" s="1"/>
  <c r="R94" i="3"/>
  <c r="S94" i="3" s="1"/>
  <c r="R97" i="3"/>
  <c r="S97" i="3" s="1"/>
  <c r="R103" i="3"/>
  <c r="S103" i="3" s="1"/>
  <c r="R106" i="3"/>
  <c r="S106" i="3" s="1"/>
  <c r="R109" i="3"/>
  <c r="S109" i="3" s="1"/>
  <c r="R115" i="3"/>
  <c r="S115" i="3" s="1"/>
  <c r="R118" i="3"/>
  <c r="S118" i="3" s="1"/>
  <c r="R121" i="3"/>
  <c r="S121" i="3" s="1"/>
  <c r="R127" i="3"/>
  <c r="S127" i="3" s="1"/>
  <c r="R130" i="3"/>
  <c r="S130" i="3" s="1"/>
  <c r="R133" i="3"/>
  <c r="S133" i="3" s="1"/>
  <c r="R139" i="3"/>
  <c r="S139" i="3" s="1"/>
  <c r="R142" i="3"/>
  <c r="S142" i="3" s="1"/>
  <c r="R145" i="3"/>
  <c r="S145" i="3" s="1"/>
  <c r="R151" i="3"/>
  <c r="S151" i="3" s="1"/>
  <c r="R154" i="3"/>
  <c r="S154" i="3" s="1"/>
  <c r="R157" i="3"/>
  <c r="S157" i="3" s="1"/>
  <c r="R163" i="3"/>
  <c r="S163" i="3" s="1"/>
  <c r="R166" i="3"/>
  <c r="S166" i="3" s="1"/>
  <c r="R169" i="3"/>
  <c r="S169" i="3" s="1"/>
  <c r="R175" i="3"/>
  <c r="S175" i="3" s="1"/>
  <c r="R178" i="3"/>
  <c r="S178" i="3" s="1"/>
  <c r="R181" i="3"/>
  <c r="S181" i="3" s="1"/>
  <c r="R187" i="3"/>
  <c r="S187" i="3" s="1"/>
  <c r="R190" i="3"/>
  <c r="S190" i="3" s="1"/>
  <c r="R193" i="3"/>
  <c r="S193" i="3" s="1"/>
  <c r="R199" i="3"/>
  <c r="S199" i="3" s="1"/>
  <c r="R202" i="3"/>
  <c r="S202" i="3" s="1"/>
  <c r="R205" i="3"/>
  <c r="S205" i="3" s="1"/>
  <c r="R211" i="3"/>
  <c r="S211" i="3" s="1"/>
  <c r="R214" i="3"/>
  <c r="S214" i="3" s="1"/>
  <c r="R217" i="3"/>
  <c r="S217" i="3" s="1"/>
  <c r="R223" i="3"/>
  <c r="S223" i="3" s="1"/>
  <c r="R226" i="3"/>
  <c r="S226" i="3" s="1"/>
  <c r="R229" i="3"/>
  <c r="S229" i="3" s="1"/>
  <c r="R235" i="3"/>
  <c r="S235" i="3" s="1"/>
  <c r="R238" i="3"/>
  <c r="S238" i="3" s="1"/>
  <c r="R241" i="3"/>
  <c r="S241" i="3" s="1"/>
  <c r="R247" i="3"/>
  <c r="S247" i="3" s="1"/>
  <c r="R250" i="3"/>
  <c r="S250" i="3" s="1"/>
  <c r="R253" i="3"/>
  <c r="S253" i="3" s="1"/>
  <c r="R259" i="3"/>
  <c r="S259" i="3" s="1"/>
  <c r="R262" i="3"/>
  <c r="S262" i="3" s="1"/>
  <c r="R265" i="3"/>
  <c r="S265" i="3" s="1"/>
  <c r="R271" i="3"/>
  <c r="S271" i="3" s="1"/>
  <c r="R274" i="3"/>
  <c r="S274" i="3" s="1"/>
  <c r="R277" i="3"/>
  <c r="S277" i="3" s="1"/>
  <c r="R283" i="3"/>
  <c r="S283" i="3" s="1"/>
  <c r="R286" i="3"/>
  <c r="S286" i="3" s="1"/>
  <c r="R289" i="3"/>
  <c r="S289" i="3" s="1"/>
  <c r="R295" i="3"/>
  <c r="S295" i="3" s="1"/>
  <c r="R298" i="3"/>
  <c r="S298" i="3" s="1"/>
  <c r="R301" i="3"/>
  <c r="S301" i="3" s="1"/>
  <c r="R307" i="3"/>
  <c r="S307" i="3" s="1"/>
  <c r="R310" i="3"/>
  <c r="S310" i="3" s="1"/>
  <c r="R313" i="3"/>
  <c r="S313" i="3" s="1"/>
  <c r="R319" i="3"/>
  <c r="S319" i="3" s="1"/>
  <c r="R322" i="3"/>
  <c r="S322" i="3" s="1"/>
  <c r="R325" i="3"/>
  <c r="S325" i="3" s="1"/>
  <c r="R331" i="3"/>
  <c r="S331" i="3" s="1"/>
  <c r="R334" i="3"/>
  <c r="S334" i="3" s="1"/>
  <c r="R337" i="3"/>
  <c r="S337" i="3" s="1"/>
  <c r="R343" i="3"/>
  <c r="S343" i="3" s="1"/>
  <c r="R346" i="3"/>
  <c r="S346" i="3" s="1"/>
  <c r="R349" i="3"/>
  <c r="S349" i="3" s="1"/>
  <c r="R355" i="3"/>
  <c r="S355" i="3" s="1"/>
  <c r="R358" i="3"/>
  <c r="S358" i="3" s="1"/>
  <c r="R361" i="3"/>
  <c r="S361" i="3" s="1"/>
  <c r="R367" i="3"/>
  <c r="S367" i="3" s="1"/>
  <c r="R370" i="3"/>
  <c r="S370" i="3" s="1"/>
  <c r="R373" i="3"/>
  <c r="S373" i="3" s="1"/>
  <c r="R379" i="3"/>
  <c r="S379" i="3" s="1"/>
  <c r="R382" i="3"/>
  <c r="S382" i="3" s="1"/>
  <c r="R385" i="3"/>
  <c r="S385" i="3" s="1"/>
  <c r="R391" i="3"/>
  <c r="S391" i="3" s="1"/>
  <c r="R394" i="3"/>
  <c r="S394" i="3" s="1"/>
  <c r="R397" i="3"/>
  <c r="S397" i="3" s="1"/>
  <c r="R403" i="3"/>
  <c r="S403" i="3" s="1"/>
  <c r="R406" i="3"/>
  <c r="S406" i="3" s="1"/>
  <c r="R409" i="3"/>
  <c r="S409" i="3" s="1"/>
  <c r="R415" i="3"/>
  <c r="S415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496" i="3"/>
  <c r="S496" i="3" s="1"/>
  <c r="R497" i="3"/>
  <c r="S497" i="3" s="1"/>
  <c r="R498" i="3"/>
  <c r="S498" i="3" s="1"/>
  <c r="R499" i="3"/>
  <c r="S499" i="3" s="1"/>
  <c r="R500" i="3"/>
  <c r="S500" i="3" s="1"/>
  <c r="R501" i="3"/>
  <c r="S501" i="3" s="1"/>
  <c r="R502" i="3"/>
  <c r="S502" i="3" s="1"/>
  <c r="R503" i="3"/>
  <c r="S503" i="3" s="1"/>
  <c r="R504" i="3"/>
  <c r="S504" i="3" s="1"/>
  <c r="R505" i="3"/>
  <c r="S505" i="3" s="1"/>
  <c r="R506" i="3"/>
  <c r="S506" i="3" s="1"/>
  <c r="R507" i="3"/>
  <c r="S507" i="3" s="1"/>
  <c r="R508" i="3"/>
  <c r="S508" i="3" s="1"/>
  <c r="R509" i="3"/>
  <c r="S509" i="3" s="1"/>
  <c r="R510" i="3"/>
  <c r="S510" i="3" s="1"/>
  <c r="R511" i="3"/>
  <c r="S511" i="3" s="1"/>
  <c r="R512" i="3"/>
  <c r="S512" i="3" s="1"/>
  <c r="R513" i="3"/>
  <c r="S513" i="3" s="1"/>
  <c r="R514" i="3"/>
  <c r="S514" i="3" s="1"/>
  <c r="R515" i="3"/>
  <c r="S515" i="3" s="1"/>
  <c r="R516" i="3"/>
  <c r="S516" i="3" s="1"/>
  <c r="R517" i="3"/>
  <c r="S517" i="3" s="1"/>
  <c r="R518" i="3"/>
  <c r="S518" i="3" s="1"/>
  <c r="R519" i="3"/>
  <c r="S519" i="3" s="1"/>
  <c r="R520" i="3"/>
  <c r="S520" i="3" s="1"/>
  <c r="R521" i="3"/>
  <c r="S521" i="3" s="1"/>
  <c r="R522" i="3"/>
  <c r="S522" i="3" s="1"/>
  <c r="R523" i="3"/>
  <c r="S523" i="3" s="1"/>
  <c r="R524" i="3"/>
  <c r="S524" i="3" s="1"/>
  <c r="R525" i="3"/>
  <c r="S525" i="3" s="1"/>
  <c r="R526" i="3"/>
  <c r="S526" i="3" s="1"/>
  <c r="R527" i="3"/>
  <c r="S527" i="3" s="1"/>
  <c r="R528" i="3"/>
  <c r="S528" i="3" s="1"/>
  <c r="R529" i="3"/>
  <c r="S529" i="3" s="1"/>
  <c r="R530" i="3"/>
  <c r="S530" i="3" s="1"/>
  <c r="R531" i="3"/>
  <c r="S531" i="3" s="1"/>
  <c r="R532" i="3"/>
  <c r="S532" i="3" s="1"/>
  <c r="R533" i="3"/>
  <c r="S533" i="3" s="1"/>
  <c r="R534" i="3"/>
  <c r="S534" i="3" s="1"/>
  <c r="R535" i="3"/>
  <c r="S535" i="3" s="1"/>
  <c r="R536" i="3"/>
  <c r="S536" i="3" s="1"/>
  <c r="R537" i="3"/>
  <c r="S537" i="3" s="1"/>
  <c r="R538" i="3"/>
  <c r="S538" i="3" s="1"/>
  <c r="R539" i="3"/>
  <c r="S539" i="3" s="1"/>
  <c r="R540" i="3"/>
  <c r="S540" i="3" s="1"/>
  <c r="R541" i="3"/>
  <c r="S541" i="3" s="1"/>
  <c r="R542" i="3"/>
  <c r="S542" i="3" s="1"/>
  <c r="R543" i="3"/>
  <c r="S543" i="3" s="1"/>
  <c r="R544" i="3"/>
  <c r="S544" i="3" s="1"/>
  <c r="R545" i="3"/>
  <c r="S545" i="3" s="1"/>
  <c r="R546" i="3"/>
  <c r="S546" i="3" s="1"/>
  <c r="R547" i="3"/>
  <c r="S547" i="3" s="1"/>
  <c r="R548" i="3"/>
  <c r="S548" i="3" s="1"/>
  <c r="R549" i="3"/>
  <c r="S549" i="3" s="1"/>
  <c r="R550" i="3"/>
  <c r="S550" i="3" s="1"/>
  <c r="R551" i="3"/>
  <c r="S551" i="3" s="1"/>
  <c r="R552" i="3"/>
  <c r="S552" i="3" s="1"/>
  <c r="R553" i="3"/>
  <c r="S553" i="3" s="1"/>
  <c r="R554" i="3"/>
  <c r="S554" i="3" s="1"/>
  <c r="R555" i="3"/>
  <c r="S555" i="3" s="1"/>
  <c r="R556" i="3"/>
  <c r="S556" i="3" s="1"/>
  <c r="R557" i="3"/>
  <c r="S557" i="3" s="1"/>
  <c r="R558" i="3"/>
  <c r="S558" i="3" s="1"/>
  <c r="R559" i="3"/>
  <c r="S559" i="3" s="1"/>
  <c r="R560" i="3"/>
  <c r="S560" i="3" s="1"/>
  <c r="R561" i="3"/>
  <c r="S561" i="3" s="1"/>
  <c r="R562" i="3"/>
  <c r="S562" i="3" s="1"/>
  <c r="R563" i="3"/>
  <c r="S563" i="3" s="1"/>
  <c r="R564" i="3"/>
  <c r="S564" i="3" s="1"/>
  <c r="R565" i="3"/>
  <c r="S565" i="3" s="1"/>
  <c r="R566" i="3"/>
  <c r="S566" i="3" s="1"/>
  <c r="R567" i="3"/>
  <c r="S567" i="3" s="1"/>
  <c r="R568" i="3"/>
  <c r="S568" i="3" s="1"/>
  <c r="R569" i="3"/>
  <c r="S569" i="3" s="1"/>
  <c r="R570" i="3"/>
  <c r="S570" i="3" s="1"/>
  <c r="R571" i="3"/>
  <c r="S571" i="3" s="1"/>
  <c r="R572" i="3"/>
  <c r="S572" i="3" s="1"/>
  <c r="R573" i="3"/>
  <c r="S573" i="3" s="1"/>
  <c r="R574" i="3"/>
  <c r="S574" i="3" s="1"/>
  <c r="R575" i="3"/>
  <c r="S575" i="3" s="1"/>
  <c r="R576" i="3"/>
  <c r="S576" i="3" s="1"/>
  <c r="R577" i="3"/>
  <c r="S577" i="3" s="1"/>
  <c r="R578" i="3"/>
  <c r="S578" i="3" s="1"/>
  <c r="R579" i="3"/>
  <c r="S579" i="3" s="1"/>
  <c r="R580" i="3"/>
  <c r="S580" i="3" s="1"/>
  <c r="R581" i="3"/>
  <c r="S581" i="3" s="1"/>
  <c r="R582" i="3"/>
  <c r="S582" i="3" s="1"/>
  <c r="R583" i="3"/>
  <c r="S583" i="3" s="1"/>
  <c r="R584" i="3"/>
  <c r="S584" i="3" s="1"/>
  <c r="R585" i="3"/>
  <c r="S585" i="3" s="1"/>
  <c r="R586" i="3"/>
  <c r="S586" i="3" s="1"/>
  <c r="R587" i="3"/>
  <c r="S587" i="3" s="1"/>
  <c r="R588" i="3"/>
  <c r="S588" i="3" s="1"/>
  <c r="R589" i="3"/>
  <c r="S589" i="3" s="1"/>
  <c r="R590" i="3"/>
  <c r="S590" i="3" s="1"/>
  <c r="R591" i="3"/>
  <c r="S591" i="3" s="1"/>
  <c r="R592" i="3"/>
  <c r="S592" i="3" s="1"/>
  <c r="R593" i="3"/>
  <c r="S593" i="3" s="1"/>
  <c r="R594" i="3"/>
  <c r="S594" i="3" s="1"/>
  <c r="R595" i="3"/>
  <c r="S595" i="3" s="1"/>
  <c r="R596" i="3"/>
  <c r="S596" i="3" s="1"/>
  <c r="R597" i="3"/>
  <c r="S597" i="3" s="1"/>
  <c r="R598" i="3"/>
  <c r="S598" i="3" s="1"/>
  <c r="R599" i="3"/>
  <c r="S599" i="3" s="1"/>
  <c r="R600" i="3"/>
  <c r="S600" i="3" s="1"/>
  <c r="R601" i="3"/>
  <c r="S601" i="3" s="1"/>
  <c r="R602" i="3"/>
  <c r="S602" i="3" s="1"/>
  <c r="R603" i="3"/>
  <c r="S603" i="3" s="1"/>
  <c r="R604" i="3"/>
  <c r="S604" i="3" s="1"/>
  <c r="R605" i="3"/>
  <c r="S605" i="3" s="1"/>
  <c r="R606" i="3"/>
  <c r="S606" i="3" s="1"/>
  <c r="R607" i="3"/>
  <c r="S607" i="3" s="1"/>
  <c r="R608" i="3"/>
  <c r="S608" i="3" s="1"/>
  <c r="R609" i="3"/>
  <c r="S609" i="3" s="1"/>
  <c r="R610" i="3"/>
  <c r="S610" i="3" s="1"/>
  <c r="R611" i="3"/>
  <c r="S611" i="3" s="1"/>
  <c r="R612" i="3"/>
  <c r="S612" i="3" s="1"/>
  <c r="R613" i="3"/>
  <c r="S613" i="3" s="1"/>
  <c r="R614" i="3"/>
  <c r="S614" i="3" s="1"/>
  <c r="R615" i="3"/>
  <c r="S615" i="3" s="1"/>
  <c r="R616" i="3"/>
  <c r="S616" i="3" s="1"/>
  <c r="R617" i="3"/>
  <c r="S617" i="3" s="1"/>
  <c r="R618" i="3"/>
  <c r="S618" i="3" s="1"/>
  <c r="R619" i="3"/>
  <c r="S619" i="3" s="1"/>
  <c r="R620" i="3"/>
  <c r="S620" i="3" s="1"/>
  <c r="R621" i="3"/>
  <c r="S621" i="3" s="1"/>
  <c r="R622" i="3"/>
  <c r="S622" i="3" s="1"/>
  <c r="R623" i="3"/>
  <c r="S623" i="3" s="1"/>
  <c r="R624" i="3"/>
  <c r="S624" i="3" s="1"/>
  <c r="R625" i="3"/>
  <c r="S625" i="3" s="1"/>
  <c r="R626" i="3"/>
  <c r="S626" i="3" s="1"/>
  <c r="R627" i="3"/>
  <c r="S627" i="3" s="1"/>
  <c r="R628" i="3"/>
  <c r="S628" i="3" s="1"/>
  <c r="R629" i="3"/>
  <c r="S629" i="3" s="1"/>
  <c r="R630" i="3"/>
  <c r="S630" i="3" s="1"/>
  <c r="R631" i="3"/>
  <c r="S631" i="3" s="1"/>
  <c r="R632" i="3"/>
  <c r="S632" i="3" s="1"/>
  <c r="R633" i="3"/>
  <c r="S633" i="3" s="1"/>
  <c r="R634" i="3"/>
  <c r="S634" i="3" s="1"/>
  <c r="R635" i="3"/>
  <c r="S635" i="3" s="1"/>
  <c r="R636" i="3"/>
  <c r="S636" i="3" s="1"/>
  <c r="R637" i="3"/>
  <c r="S637" i="3" s="1"/>
  <c r="R638" i="3"/>
  <c r="S638" i="3" s="1"/>
  <c r="R639" i="3"/>
  <c r="S639" i="3" s="1"/>
  <c r="R640" i="3"/>
  <c r="S640" i="3" s="1"/>
  <c r="R641" i="3"/>
  <c r="S641" i="3" s="1"/>
  <c r="R642" i="3"/>
  <c r="S642" i="3" s="1"/>
  <c r="R643" i="3"/>
  <c r="S643" i="3" s="1"/>
  <c r="R644" i="3"/>
  <c r="S644" i="3" s="1"/>
  <c r="R645" i="3"/>
  <c r="S645" i="3" s="1"/>
  <c r="R646" i="3"/>
  <c r="S646" i="3" s="1"/>
  <c r="R647" i="3"/>
  <c r="S647" i="3" s="1"/>
  <c r="R648" i="3"/>
  <c r="S648" i="3" s="1"/>
  <c r="R649" i="3"/>
  <c r="S649" i="3" s="1"/>
  <c r="R650" i="3"/>
  <c r="S650" i="3" s="1"/>
  <c r="R651" i="3"/>
  <c r="S651" i="3" s="1"/>
  <c r="R652" i="3"/>
  <c r="S652" i="3" s="1"/>
  <c r="R653" i="3"/>
  <c r="S653" i="3" s="1"/>
  <c r="R654" i="3"/>
  <c r="S654" i="3" s="1"/>
  <c r="R655" i="3"/>
  <c r="S655" i="3" s="1"/>
  <c r="R656" i="3"/>
  <c r="S656" i="3" s="1"/>
  <c r="R657" i="3"/>
  <c r="S657" i="3" s="1"/>
  <c r="R658" i="3"/>
  <c r="S658" i="3" s="1"/>
  <c r="R659" i="3"/>
  <c r="S659" i="3" s="1"/>
  <c r="R660" i="3"/>
  <c r="S660" i="3" s="1"/>
  <c r="R661" i="3"/>
  <c r="S661" i="3" s="1"/>
  <c r="R662" i="3"/>
  <c r="S662" i="3" s="1"/>
  <c r="R663" i="3"/>
  <c r="S663" i="3" s="1"/>
  <c r="R664" i="3"/>
  <c r="S664" i="3" s="1"/>
  <c r="R665" i="3"/>
  <c r="S665" i="3" s="1"/>
  <c r="R666" i="3"/>
  <c r="S666" i="3" s="1"/>
  <c r="R667" i="3"/>
  <c r="S667" i="3" s="1"/>
  <c r="R668" i="3"/>
  <c r="S668" i="3" s="1"/>
  <c r="R669" i="3"/>
  <c r="S669" i="3" s="1"/>
  <c r="R670" i="3"/>
  <c r="S670" i="3" s="1"/>
  <c r="R671" i="3"/>
  <c r="S671" i="3" s="1"/>
  <c r="R672" i="3"/>
  <c r="S672" i="3" s="1"/>
  <c r="R673" i="3"/>
  <c r="S673" i="3" s="1"/>
  <c r="R674" i="3"/>
  <c r="S674" i="3" s="1"/>
  <c r="R675" i="3"/>
  <c r="S675" i="3" s="1"/>
  <c r="R676" i="3"/>
  <c r="S676" i="3" s="1"/>
  <c r="R677" i="3"/>
  <c r="S677" i="3" s="1"/>
  <c r="R678" i="3"/>
  <c r="S678" i="3" s="1"/>
  <c r="R679" i="3"/>
  <c r="S679" i="3" s="1"/>
  <c r="R680" i="3"/>
  <c r="S680" i="3" s="1"/>
  <c r="R681" i="3"/>
  <c r="S681" i="3" s="1"/>
  <c r="R682" i="3"/>
  <c r="S682" i="3" s="1"/>
  <c r="R683" i="3"/>
  <c r="S683" i="3" s="1"/>
  <c r="R684" i="3"/>
  <c r="S684" i="3" s="1"/>
  <c r="R685" i="3"/>
  <c r="S685" i="3" s="1"/>
  <c r="R686" i="3"/>
  <c r="S686" i="3" s="1"/>
  <c r="R687" i="3"/>
  <c r="S687" i="3" s="1"/>
  <c r="R688" i="3"/>
  <c r="S688" i="3" s="1"/>
  <c r="R689" i="3"/>
  <c r="S689" i="3" s="1"/>
  <c r="R690" i="3"/>
  <c r="S690" i="3" s="1"/>
  <c r="R691" i="3"/>
  <c r="S691" i="3" s="1"/>
  <c r="R692" i="3"/>
  <c r="S692" i="3" s="1"/>
  <c r="R693" i="3"/>
  <c r="S693" i="3" s="1"/>
  <c r="R694" i="3"/>
  <c r="S694" i="3" s="1"/>
  <c r="R695" i="3"/>
  <c r="S695" i="3" s="1"/>
  <c r="R696" i="3"/>
  <c r="S696" i="3" s="1"/>
  <c r="R697" i="3"/>
  <c r="S697" i="3" s="1"/>
  <c r="R698" i="3"/>
  <c r="S698" i="3" s="1"/>
  <c r="R699" i="3"/>
  <c r="S699" i="3" s="1"/>
  <c r="R700" i="3"/>
  <c r="S700" i="3" s="1"/>
  <c r="R701" i="3"/>
  <c r="S701" i="3" s="1"/>
  <c r="R702" i="3"/>
  <c r="S702" i="3" s="1"/>
  <c r="R703" i="3"/>
  <c r="S703" i="3" s="1"/>
  <c r="R704" i="3"/>
  <c r="S704" i="3" s="1"/>
  <c r="R705" i="3"/>
  <c r="S705" i="3" s="1"/>
  <c r="R706" i="3"/>
  <c r="S706" i="3" s="1"/>
  <c r="R707" i="3"/>
  <c r="S707" i="3" s="1"/>
  <c r="R708" i="3"/>
  <c r="S708" i="3" s="1"/>
  <c r="R709" i="3"/>
  <c r="S709" i="3" s="1"/>
  <c r="R710" i="3"/>
  <c r="S710" i="3" s="1"/>
  <c r="R711" i="3"/>
  <c r="S711" i="3" s="1"/>
  <c r="R712" i="3"/>
  <c r="S712" i="3" s="1"/>
  <c r="R713" i="3"/>
  <c r="S713" i="3" s="1"/>
  <c r="R714" i="3"/>
  <c r="S714" i="3" s="1"/>
  <c r="R715" i="3"/>
  <c r="S715" i="3" s="1"/>
  <c r="R716" i="3"/>
  <c r="S716" i="3" s="1"/>
  <c r="R717" i="3"/>
  <c r="S717" i="3" s="1"/>
  <c r="R718" i="3"/>
  <c r="S718" i="3" s="1"/>
  <c r="R719" i="3"/>
  <c r="S719" i="3" s="1"/>
  <c r="R720" i="3"/>
  <c r="S720" i="3" s="1"/>
  <c r="R721" i="3"/>
  <c r="S721" i="3" s="1"/>
  <c r="R722" i="3"/>
  <c r="S722" i="3" s="1"/>
  <c r="R723" i="3"/>
  <c r="S723" i="3" s="1"/>
  <c r="R724" i="3"/>
  <c r="S724" i="3" s="1"/>
  <c r="R725" i="3"/>
  <c r="S725" i="3" s="1"/>
  <c r="R726" i="3"/>
  <c r="S726" i="3" s="1"/>
  <c r="R727" i="3"/>
  <c r="S727" i="3" s="1"/>
  <c r="R728" i="3"/>
  <c r="S728" i="3" s="1"/>
  <c r="R729" i="3"/>
  <c r="S729" i="3" s="1"/>
  <c r="R730" i="3"/>
  <c r="S730" i="3" s="1"/>
  <c r="R731" i="3"/>
  <c r="S731" i="3" s="1"/>
  <c r="R732" i="3"/>
  <c r="S732" i="3" s="1"/>
  <c r="R733" i="3"/>
  <c r="S733" i="3" s="1"/>
  <c r="R734" i="3"/>
  <c r="S734" i="3" s="1"/>
  <c r="R735" i="3"/>
  <c r="S735" i="3" s="1"/>
  <c r="R736" i="3"/>
  <c r="S736" i="3" s="1"/>
  <c r="R737" i="3"/>
  <c r="S737" i="3" s="1"/>
  <c r="R738" i="3"/>
  <c r="S738" i="3" s="1"/>
  <c r="R739" i="3"/>
  <c r="S739" i="3" s="1"/>
  <c r="R740" i="3"/>
  <c r="S740" i="3" s="1"/>
  <c r="R741" i="3"/>
  <c r="S741" i="3" s="1"/>
  <c r="R742" i="3"/>
  <c r="S742" i="3" s="1"/>
  <c r="R743" i="3"/>
  <c r="S743" i="3" s="1"/>
  <c r="R744" i="3"/>
  <c r="S744" i="3" s="1"/>
  <c r="R745" i="3"/>
  <c r="S745" i="3" s="1"/>
  <c r="R746" i="3"/>
  <c r="S746" i="3" s="1"/>
  <c r="R747" i="3"/>
  <c r="S747" i="3" s="1"/>
  <c r="R748" i="3"/>
  <c r="S748" i="3" s="1"/>
  <c r="R749" i="3"/>
  <c r="S749" i="3" s="1"/>
  <c r="R750" i="3"/>
  <c r="S750" i="3" s="1"/>
  <c r="R751" i="3"/>
  <c r="S751" i="3" s="1"/>
  <c r="R752" i="3"/>
  <c r="S752" i="3" s="1"/>
  <c r="R753" i="3"/>
  <c r="S753" i="3" s="1"/>
  <c r="R754" i="3"/>
  <c r="S754" i="3" s="1"/>
  <c r="R755" i="3"/>
  <c r="S755" i="3" s="1"/>
  <c r="R756" i="3"/>
  <c r="S756" i="3" s="1"/>
  <c r="R757" i="3"/>
  <c r="S757" i="3" s="1"/>
  <c r="R758" i="3"/>
  <c r="S758" i="3" s="1"/>
  <c r="R759" i="3"/>
  <c r="S759" i="3" s="1"/>
  <c r="R760" i="3"/>
  <c r="S760" i="3" s="1"/>
  <c r="R761" i="3"/>
  <c r="S761" i="3" s="1"/>
  <c r="R762" i="3"/>
  <c r="S762" i="3" s="1"/>
  <c r="R763" i="3"/>
  <c r="S763" i="3" s="1"/>
  <c r="R764" i="3"/>
  <c r="S764" i="3" s="1"/>
  <c r="R765" i="3"/>
  <c r="S765" i="3" s="1"/>
  <c r="R766" i="3"/>
  <c r="S766" i="3" s="1"/>
  <c r="R767" i="3"/>
  <c r="S767" i="3" s="1"/>
  <c r="R768" i="3"/>
  <c r="S768" i="3" s="1"/>
  <c r="R769" i="3"/>
  <c r="S769" i="3" s="1"/>
  <c r="R770" i="3"/>
  <c r="S770" i="3" s="1"/>
  <c r="R771" i="3"/>
  <c r="S771" i="3" s="1"/>
  <c r="R772" i="3"/>
  <c r="S772" i="3" s="1"/>
  <c r="R773" i="3"/>
  <c r="S773" i="3" s="1"/>
  <c r="R774" i="3"/>
  <c r="S774" i="3" s="1"/>
  <c r="R775" i="3"/>
  <c r="S775" i="3" s="1"/>
  <c r="R776" i="3"/>
  <c r="S776" i="3" s="1"/>
  <c r="R777" i="3"/>
  <c r="S777" i="3" s="1"/>
  <c r="R778" i="3"/>
  <c r="S778" i="3" s="1"/>
  <c r="R779" i="3"/>
  <c r="S779" i="3" s="1"/>
  <c r="R780" i="3"/>
  <c r="S780" i="3" s="1"/>
  <c r="R781" i="3"/>
  <c r="S781" i="3" s="1"/>
  <c r="R782" i="3"/>
  <c r="S782" i="3" s="1"/>
  <c r="M2" i="21" l="1"/>
  <c r="L1" i="21"/>
  <c r="L3" i="21"/>
  <c r="D804" i="3"/>
  <c r="D805" i="3" s="1"/>
  <c r="L10" i="3"/>
  <c r="L6" i="3"/>
  <c r="L7" i="3"/>
  <c r="L8" i="3"/>
  <c r="L9" i="3"/>
  <c r="L5" i="3"/>
  <c r="D418" i="3"/>
  <c r="K419" i="3"/>
  <c r="K420" i="3" s="1"/>
  <c r="K421" i="3" s="1"/>
  <c r="K422" i="3" s="1"/>
  <c r="H419" i="3"/>
  <c r="H420" i="3" s="1"/>
  <c r="H421" i="3" s="1"/>
  <c r="H422" i="3" s="1"/>
  <c r="J419" i="3"/>
  <c r="J420" i="3" s="1"/>
  <c r="J421" i="3" s="1"/>
  <c r="J422" i="3" s="1"/>
  <c r="D34" i="3"/>
  <c r="D35" i="3" s="1"/>
  <c r="D370" i="3"/>
  <c r="D322" i="3"/>
  <c r="D274" i="3"/>
  <c r="D226" i="3"/>
  <c r="D178" i="3"/>
  <c r="D130" i="3"/>
  <c r="D82" i="3"/>
  <c r="I416" i="3"/>
  <c r="R416" i="3" s="1"/>
  <c r="S416" i="3" s="1"/>
  <c r="H416" i="3"/>
  <c r="H417" i="3" s="1"/>
  <c r="H413" i="3"/>
  <c r="H414" i="3" s="1"/>
  <c r="R410" i="3"/>
  <c r="S410" i="3" s="1"/>
  <c r="H411" i="3"/>
  <c r="L407" i="3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K407" i="3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I407" i="3"/>
  <c r="R407" i="3" s="1"/>
  <c r="S407" i="3" s="1"/>
  <c r="H407" i="3"/>
  <c r="H408" i="3" s="1"/>
  <c r="C407" i="3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9" i="3" s="1"/>
  <c r="C420" i="3" s="1"/>
  <c r="C421" i="3" s="1"/>
  <c r="C422" i="3" s="1"/>
  <c r="I404" i="3"/>
  <c r="R404" i="3" s="1"/>
  <c r="S404" i="3" s="1"/>
  <c r="H404" i="3"/>
  <c r="H405" i="3" s="1"/>
  <c r="H401" i="3"/>
  <c r="H402" i="3" s="1"/>
  <c r="I398" i="3"/>
  <c r="R398" i="3" s="1"/>
  <c r="S398" i="3" s="1"/>
  <c r="H398" i="3"/>
  <c r="H399" i="3" s="1"/>
  <c r="L395" i="3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K395" i="3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I395" i="3"/>
  <c r="R395" i="3" s="1"/>
  <c r="S395" i="3" s="1"/>
  <c r="H395" i="3"/>
  <c r="H396" i="3" s="1"/>
  <c r="C395" i="3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I392" i="3"/>
  <c r="R392" i="3" s="1"/>
  <c r="S392" i="3" s="1"/>
  <c r="H392" i="3"/>
  <c r="H393" i="3" s="1"/>
  <c r="H389" i="3"/>
  <c r="H390" i="3" s="1"/>
  <c r="I386" i="3"/>
  <c r="R386" i="3" s="1"/>
  <c r="S386" i="3" s="1"/>
  <c r="H386" i="3"/>
  <c r="H387" i="3" s="1"/>
  <c r="L383" i="3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K383" i="3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I383" i="3"/>
  <c r="R383" i="3" s="1"/>
  <c r="S383" i="3" s="1"/>
  <c r="H383" i="3"/>
  <c r="H384" i="3" s="1"/>
  <c r="C383" i="3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I380" i="3"/>
  <c r="R380" i="3" s="1"/>
  <c r="S380" i="3" s="1"/>
  <c r="H380" i="3"/>
  <c r="H381" i="3" s="1"/>
  <c r="H377" i="3"/>
  <c r="H378" i="3" s="1"/>
  <c r="I374" i="3"/>
  <c r="R374" i="3" s="1"/>
  <c r="S374" i="3" s="1"/>
  <c r="H374" i="3"/>
  <c r="L371" i="3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K371" i="3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J371" i="3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I371" i="3"/>
  <c r="R371" i="3" s="1"/>
  <c r="S371" i="3" s="1"/>
  <c r="H371" i="3"/>
  <c r="H372" i="3" s="1"/>
  <c r="C371" i="3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I368" i="3"/>
  <c r="R368" i="3" s="1"/>
  <c r="S368" i="3" s="1"/>
  <c r="H368" i="3"/>
  <c r="H369" i="3" s="1"/>
  <c r="H365" i="3"/>
  <c r="H366" i="3" s="1"/>
  <c r="R362" i="3"/>
  <c r="S362" i="3" s="1"/>
  <c r="H363" i="3"/>
  <c r="K359" i="3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J359" i="3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I359" i="3"/>
  <c r="R359" i="3" s="1"/>
  <c r="S359" i="3" s="1"/>
  <c r="H359" i="3"/>
  <c r="H360" i="3" s="1"/>
  <c r="C359" i="3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I356" i="3"/>
  <c r="R356" i="3" s="1"/>
  <c r="S356" i="3" s="1"/>
  <c r="H356" i="3"/>
  <c r="H357" i="3" s="1"/>
  <c r="H353" i="3"/>
  <c r="H354" i="3" s="1"/>
  <c r="I350" i="3"/>
  <c r="R350" i="3" s="1"/>
  <c r="S350" i="3" s="1"/>
  <c r="H350" i="3"/>
  <c r="K347" i="3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J347" i="3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I347" i="3"/>
  <c r="R347" i="3" s="1"/>
  <c r="S347" i="3" s="1"/>
  <c r="H347" i="3"/>
  <c r="H348" i="3" s="1"/>
  <c r="C347" i="3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I344" i="3"/>
  <c r="R344" i="3" s="1"/>
  <c r="S344" i="3" s="1"/>
  <c r="H344" i="3"/>
  <c r="H345" i="3" s="1"/>
  <c r="H341" i="3"/>
  <c r="H342" i="3" s="1"/>
  <c r="I338" i="3"/>
  <c r="R338" i="3" s="1"/>
  <c r="S338" i="3" s="1"/>
  <c r="H338" i="3"/>
  <c r="H339" i="3" s="1"/>
  <c r="K335" i="3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J335" i="3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I335" i="3"/>
  <c r="R335" i="3" s="1"/>
  <c r="S335" i="3" s="1"/>
  <c r="H335" i="3"/>
  <c r="H336" i="3" s="1"/>
  <c r="C335" i="3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I332" i="3"/>
  <c r="R332" i="3" s="1"/>
  <c r="S332" i="3" s="1"/>
  <c r="H332" i="3"/>
  <c r="H333" i="3" s="1"/>
  <c r="H330" i="3"/>
  <c r="I326" i="3"/>
  <c r="R326" i="3" s="1"/>
  <c r="S326" i="3" s="1"/>
  <c r="H326" i="3"/>
  <c r="L323" i="3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K323" i="3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J323" i="3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I323" i="3"/>
  <c r="R323" i="3" s="1"/>
  <c r="S323" i="3" s="1"/>
  <c r="H323" i="3"/>
  <c r="H324" i="3" s="1"/>
  <c r="C323" i="3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I320" i="3"/>
  <c r="R320" i="3" s="1"/>
  <c r="S320" i="3" s="1"/>
  <c r="H320" i="3"/>
  <c r="H321" i="3" s="1"/>
  <c r="H317" i="3"/>
  <c r="H318" i="3" s="1"/>
  <c r="I314" i="3"/>
  <c r="R314" i="3" s="1"/>
  <c r="S314" i="3" s="1"/>
  <c r="H314" i="3"/>
  <c r="H315" i="3" s="1"/>
  <c r="L311" i="3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K311" i="3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I311" i="3"/>
  <c r="R311" i="3" s="1"/>
  <c r="S311" i="3" s="1"/>
  <c r="H311" i="3"/>
  <c r="H312" i="3" s="1"/>
  <c r="C311" i="3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I308" i="3"/>
  <c r="R308" i="3" s="1"/>
  <c r="S308" i="3" s="1"/>
  <c r="H308" i="3"/>
  <c r="H309" i="3" s="1"/>
  <c r="H305" i="3"/>
  <c r="H306" i="3" s="1"/>
  <c r="I302" i="3"/>
  <c r="R302" i="3" s="1"/>
  <c r="S302" i="3" s="1"/>
  <c r="H302" i="3"/>
  <c r="H303" i="3" s="1"/>
  <c r="L299" i="3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K299" i="3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I299" i="3"/>
  <c r="R299" i="3" s="1"/>
  <c r="S299" i="3" s="1"/>
  <c r="H299" i="3"/>
  <c r="H300" i="3" s="1"/>
  <c r="C299" i="3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I296" i="3"/>
  <c r="R296" i="3" s="1"/>
  <c r="S296" i="3" s="1"/>
  <c r="H296" i="3"/>
  <c r="H297" i="3" s="1"/>
  <c r="H293" i="3"/>
  <c r="H294" i="3" s="1"/>
  <c r="I290" i="3"/>
  <c r="R290" i="3" s="1"/>
  <c r="S290" i="3" s="1"/>
  <c r="H290" i="3"/>
  <c r="H291" i="3" s="1"/>
  <c r="L287" i="3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K287" i="3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I287" i="3"/>
  <c r="R287" i="3" s="1"/>
  <c r="S287" i="3" s="1"/>
  <c r="H287" i="3"/>
  <c r="H288" i="3" s="1"/>
  <c r="C287" i="3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I284" i="3"/>
  <c r="R284" i="3" s="1"/>
  <c r="S284" i="3" s="1"/>
  <c r="H284" i="3"/>
  <c r="H285" i="3" s="1"/>
  <c r="H281" i="3"/>
  <c r="H282" i="3" s="1"/>
  <c r="I278" i="3"/>
  <c r="R278" i="3" s="1"/>
  <c r="S278" i="3" s="1"/>
  <c r="H278" i="3"/>
  <c r="L275" i="3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K275" i="3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J275" i="3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I275" i="3"/>
  <c r="R275" i="3" s="1"/>
  <c r="S275" i="3" s="1"/>
  <c r="H275" i="3"/>
  <c r="H276" i="3" s="1"/>
  <c r="C275" i="3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I272" i="3"/>
  <c r="R272" i="3" s="1"/>
  <c r="S272" i="3" s="1"/>
  <c r="H272" i="3"/>
  <c r="H273" i="3" s="1"/>
  <c r="H269" i="3"/>
  <c r="H270" i="3" s="1"/>
  <c r="I266" i="3"/>
  <c r="R266" i="3" s="1"/>
  <c r="S266" i="3" s="1"/>
  <c r="H266" i="3"/>
  <c r="K263" i="3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J263" i="3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I263" i="3"/>
  <c r="R263" i="3" s="1"/>
  <c r="S263" i="3" s="1"/>
  <c r="H263" i="3"/>
  <c r="H264" i="3" s="1"/>
  <c r="C263" i="3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I260" i="3"/>
  <c r="R260" i="3" s="1"/>
  <c r="S260" i="3" s="1"/>
  <c r="H260" i="3"/>
  <c r="H261" i="3" s="1"/>
  <c r="H257" i="3"/>
  <c r="H258" i="3" s="1"/>
  <c r="I254" i="3"/>
  <c r="R254" i="3" s="1"/>
  <c r="S254" i="3" s="1"/>
  <c r="H254" i="3"/>
  <c r="H255" i="3" s="1"/>
  <c r="K251" i="3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J251" i="3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I251" i="3"/>
  <c r="R251" i="3" s="1"/>
  <c r="S251" i="3" s="1"/>
  <c r="H251" i="3"/>
  <c r="H252" i="3" s="1"/>
  <c r="C251" i="3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I248" i="3"/>
  <c r="R248" i="3" s="1"/>
  <c r="S248" i="3" s="1"/>
  <c r="H248" i="3"/>
  <c r="H249" i="3" s="1"/>
  <c r="H245" i="3"/>
  <c r="H246" i="3" s="1"/>
  <c r="I242" i="3"/>
  <c r="R242" i="3" s="1"/>
  <c r="S242" i="3" s="1"/>
  <c r="H242" i="3"/>
  <c r="K239" i="3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J239" i="3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I239" i="3"/>
  <c r="R239" i="3" s="1"/>
  <c r="S239" i="3" s="1"/>
  <c r="H239" i="3"/>
  <c r="H240" i="3" s="1"/>
  <c r="C239" i="3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I236" i="3"/>
  <c r="R236" i="3" s="1"/>
  <c r="S236" i="3" s="1"/>
  <c r="H236" i="3"/>
  <c r="H237" i="3" s="1"/>
  <c r="H234" i="3"/>
  <c r="I230" i="3"/>
  <c r="R230" i="3" s="1"/>
  <c r="S230" i="3" s="1"/>
  <c r="H230" i="3"/>
  <c r="H231" i="3" s="1"/>
  <c r="L227" i="3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K227" i="3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J227" i="3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I227" i="3"/>
  <c r="R227" i="3" s="1"/>
  <c r="S227" i="3" s="1"/>
  <c r="H227" i="3"/>
  <c r="H228" i="3" s="1"/>
  <c r="C227" i="3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B227" i="3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I224" i="3"/>
  <c r="R224" i="3" s="1"/>
  <c r="S224" i="3" s="1"/>
  <c r="H224" i="3"/>
  <c r="H225" i="3" s="1"/>
  <c r="H221" i="3"/>
  <c r="H222" i="3" s="1"/>
  <c r="I218" i="3"/>
  <c r="R218" i="3" s="1"/>
  <c r="S218" i="3" s="1"/>
  <c r="H218" i="3"/>
  <c r="H219" i="3" s="1"/>
  <c r="L215" i="3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K215" i="3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I215" i="3"/>
  <c r="R215" i="3" s="1"/>
  <c r="S215" i="3" s="1"/>
  <c r="H215" i="3"/>
  <c r="H216" i="3" s="1"/>
  <c r="C215" i="3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I212" i="3"/>
  <c r="R212" i="3" s="1"/>
  <c r="S212" i="3" s="1"/>
  <c r="H212" i="3"/>
  <c r="H213" i="3" s="1"/>
  <c r="H209" i="3"/>
  <c r="H210" i="3" s="1"/>
  <c r="R206" i="3"/>
  <c r="S206" i="3" s="1"/>
  <c r="H207" i="3"/>
  <c r="L203" i="3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K203" i="3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I203" i="3"/>
  <c r="R203" i="3" s="1"/>
  <c r="S203" i="3" s="1"/>
  <c r="H203" i="3"/>
  <c r="H204" i="3" s="1"/>
  <c r="C203" i="3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I200" i="3"/>
  <c r="R200" i="3" s="1"/>
  <c r="S200" i="3" s="1"/>
  <c r="H200" i="3"/>
  <c r="H201" i="3" s="1"/>
  <c r="H197" i="3"/>
  <c r="H198" i="3" s="1"/>
  <c r="R194" i="3"/>
  <c r="S194" i="3" s="1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K191" i="3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I191" i="3"/>
  <c r="R191" i="3" s="1"/>
  <c r="S191" i="3" s="1"/>
  <c r="H191" i="3"/>
  <c r="H192" i="3" s="1"/>
  <c r="C191" i="3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I188" i="3"/>
  <c r="R188" i="3" s="1"/>
  <c r="S188" i="3" s="1"/>
  <c r="H188" i="3"/>
  <c r="H189" i="3" s="1"/>
  <c r="I182" i="3"/>
  <c r="R182" i="3" s="1"/>
  <c r="S182" i="3" s="1"/>
  <c r="H182" i="3"/>
  <c r="L179" i="3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K179" i="3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J179" i="3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I179" i="3"/>
  <c r="R179" i="3" s="1"/>
  <c r="S179" i="3" s="1"/>
  <c r="H179" i="3"/>
  <c r="H180" i="3" s="1"/>
  <c r="C179" i="3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I176" i="3"/>
  <c r="R176" i="3" s="1"/>
  <c r="S176" i="3" s="1"/>
  <c r="H176" i="3"/>
  <c r="H177" i="3" s="1"/>
  <c r="H173" i="3"/>
  <c r="H174" i="3" s="1"/>
  <c r="I170" i="3"/>
  <c r="R170" i="3" s="1"/>
  <c r="S170" i="3" s="1"/>
  <c r="H170" i="3"/>
  <c r="H171" i="3" s="1"/>
  <c r="K167" i="3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J167" i="3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I167" i="3"/>
  <c r="R167" i="3" s="1"/>
  <c r="S167" i="3" s="1"/>
  <c r="H167" i="3"/>
  <c r="H168" i="3" s="1"/>
  <c r="C167" i="3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I164" i="3"/>
  <c r="R164" i="3" s="1"/>
  <c r="S164" i="3" s="1"/>
  <c r="H164" i="3"/>
  <c r="H165" i="3" s="1"/>
  <c r="H161" i="3"/>
  <c r="H162" i="3" s="1"/>
  <c r="I158" i="3"/>
  <c r="R158" i="3" s="1"/>
  <c r="S158" i="3" s="1"/>
  <c r="H158" i="3"/>
  <c r="K155" i="3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J155" i="3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I155" i="3"/>
  <c r="R155" i="3" s="1"/>
  <c r="S155" i="3" s="1"/>
  <c r="H155" i="3"/>
  <c r="H156" i="3" s="1"/>
  <c r="C155" i="3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I152" i="3"/>
  <c r="R152" i="3" s="1"/>
  <c r="S152" i="3" s="1"/>
  <c r="H152" i="3"/>
  <c r="H153" i="3" s="1"/>
  <c r="H149" i="3"/>
  <c r="H150" i="3" s="1"/>
  <c r="R146" i="3"/>
  <c r="S146" i="3" s="1"/>
  <c r="H147" i="3"/>
  <c r="K143" i="3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J143" i="3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I143" i="3"/>
  <c r="R143" i="3" s="1"/>
  <c r="S143" i="3" s="1"/>
  <c r="H143" i="3"/>
  <c r="H144" i="3" s="1"/>
  <c r="C143" i="3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I140" i="3"/>
  <c r="R140" i="3" s="1"/>
  <c r="S140" i="3" s="1"/>
  <c r="H140" i="3"/>
  <c r="H141" i="3" s="1"/>
  <c r="H137" i="3"/>
  <c r="H138" i="3" s="1"/>
  <c r="I134" i="3"/>
  <c r="R134" i="3" s="1"/>
  <c r="S134" i="3" s="1"/>
  <c r="H134" i="3"/>
  <c r="H135" i="3" s="1"/>
  <c r="L131" i="3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K131" i="3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J131" i="3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I131" i="3"/>
  <c r="R131" i="3" s="1"/>
  <c r="S131" i="3" s="1"/>
  <c r="H131" i="3"/>
  <c r="H132" i="3" s="1"/>
  <c r="C131" i="3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R34" i="3"/>
  <c r="S34" i="3" s="1"/>
  <c r="C119" i="3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07" i="3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83" i="3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I128" i="3"/>
  <c r="R128" i="3" s="1"/>
  <c r="S128" i="3" s="1"/>
  <c r="H128" i="3"/>
  <c r="H129" i="3" s="1"/>
  <c r="H125" i="3"/>
  <c r="H126" i="3" s="1"/>
  <c r="R122" i="3"/>
  <c r="S122" i="3" s="1"/>
  <c r="L119" i="3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K119" i="3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I119" i="3"/>
  <c r="R119" i="3" s="1"/>
  <c r="S119" i="3" s="1"/>
  <c r="H119" i="3"/>
  <c r="H120" i="3" s="1"/>
  <c r="I116" i="3"/>
  <c r="R116" i="3" s="1"/>
  <c r="S116" i="3" s="1"/>
  <c r="H116" i="3"/>
  <c r="H117" i="3" s="1"/>
  <c r="H113" i="3"/>
  <c r="H114" i="3" s="1"/>
  <c r="R110" i="3"/>
  <c r="S110" i="3" s="1"/>
  <c r="H111" i="3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K107" i="3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I107" i="3"/>
  <c r="R107" i="3" s="1"/>
  <c r="S107" i="3" s="1"/>
  <c r="H107" i="3"/>
  <c r="H108" i="3" s="1"/>
  <c r="I104" i="3"/>
  <c r="R104" i="3" s="1"/>
  <c r="S104" i="3" s="1"/>
  <c r="H104" i="3"/>
  <c r="H105" i="3" s="1"/>
  <c r="H101" i="3"/>
  <c r="H102" i="3" s="1"/>
  <c r="I98" i="3"/>
  <c r="R98" i="3" s="1"/>
  <c r="S98" i="3" s="1"/>
  <c r="H98" i="3"/>
  <c r="H99" i="3" s="1"/>
  <c r="L95" i="3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K95" i="3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I95" i="3"/>
  <c r="R95" i="3" s="1"/>
  <c r="S95" i="3" s="1"/>
  <c r="H95" i="3"/>
  <c r="H96" i="3" s="1"/>
  <c r="I92" i="3"/>
  <c r="R92" i="3" s="1"/>
  <c r="S92" i="3" s="1"/>
  <c r="H92" i="3"/>
  <c r="H93" i="3" s="1"/>
  <c r="I86" i="3"/>
  <c r="R86" i="3" s="1"/>
  <c r="S86" i="3" s="1"/>
  <c r="H86" i="3"/>
  <c r="L83" i="3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K83" i="3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J83" i="3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I83" i="3"/>
  <c r="R83" i="3" s="1"/>
  <c r="S83" i="3" s="1"/>
  <c r="H83" i="3"/>
  <c r="H84" i="3" s="1"/>
  <c r="H80" i="3"/>
  <c r="H81" i="3" s="1"/>
  <c r="H77" i="3"/>
  <c r="H78" i="3" s="1"/>
  <c r="I74" i="3"/>
  <c r="R74" i="3" s="1"/>
  <c r="S74" i="3" s="1"/>
  <c r="H74" i="3"/>
  <c r="K71" i="3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J71" i="3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I71" i="3"/>
  <c r="R71" i="3" s="1"/>
  <c r="S71" i="3" s="1"/>
  <c r="H71" i="3"/>
  <c r="H72" i="3" s="1"/>
  <c r="Q35" i="3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H68" i="3"/>
  <c r="H69" i="3" s="1"/>
  <c r="H65" i="3"/>
  <c r="H66" i="3" s="1"/>
  <c r="I62" i="3"/>
  <c r="R62" i="3" s="1"/>
  <c r="S62" i="3" s="1"/>
  <c r="H62" i="3"/>
  <c r="H63" i="3" s="1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J59" i="3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I59" i="3"/>
  <c r="R59" i="3" s="1"/>
  <c r="S59" i="3" s="1"/>
  <c r="H59" i="3"/>
  <c r="H60" i="3" s="1"/>
  <c r="H56" i="3"/>
  <c r="H57" i="3" s="1"/>
  <c r="H53" i="3"/>
  <c r="H54" i="3" s="1"/>
  <c r="I50" i="3"/>
  <c r="R50" i="3" s="1"/>
  <c r="S50" i="3" s="1"/>
  <c r="H50" i="3"/>
  <c r="K47" i="3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J47" i="3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I47" i="3"/>
  <c r="R47" i="3" s="1"/>
  <c r="S47" i="3" s="1"/>
  <c r="H47" i="3"/>
  <c r="H48" i="3" s="1"/>
  <c r="H38" i="3"/>
  <c r="H41" i="3" s="1"/>
  <c r="H42" i="3" s="1"/>
  <c r="H44" i="3"/>
  <c r="H45" i="3" s="1"/>
  <c r="C47" i="3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L35" i="3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K35" i="3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I35" i="3"/>
  <c r="R35" i="3" s="1"/>
  <c r="S35" i="3" s="1"/>
  <c r="H35" i="3"/>
  <c r="H36" i="3" s="1"/>
  <c r="C35" i="3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N2" i="21" l="1"/>
  <c r="M3" i="21"/>
  <c r="M1" i="21"/>
  <c r="D806" i="3"/>
  <c r="D807" i="3" s="1"/>
  <c r="B423" i="3"/>
  <c r="B424" i="3" s="1"/>
  <c r="B425" i="3" s="1"/>
  <c r="B426" i="3" s="1"/>
  <c r="C423" i="3"/>
  <c r="C424" i="3" s="1"/>
  <c r="C425" i="3" s="1"/>
  <c r="C426" i="3" s="1"/>
  <c r="J423" i="3"/>
  <c r="J424" i="3" s="1"/>
  <c r="J425" i="3" s="1"/>
  <c r="J426" i="3" s="1"/>
  <c r="H423" i="3"/>
  <c r="H424" i="3" s="1"/>
  <c r="H425" i="3" s="1"/>
  <c r="H426" i="3" s="1"/>
  <c r="L423" i="3"/>
  <c r="L424" i="3" s="1"/>
  <c r="L425" i="3" s="1"/>
  <c r="L426" i="3" s="1"/>
  <c r="K423" i="3"/>
  <c r="K424" i="3" s="1"/>
  <c r="K425" i="3" s="1"/>
  <c r="K426" i="3" s="1"/>
  <c r="L4" i="3"/>
  <c r="G226" i="3"/>
  <c r="E226" i="3"/>
  <c r="F226" i="3"/>
  <c r="G418" i="3"/>
  <c r="F418" i="3"/>
  <c r="E418" i="3"/>
  <c r="G178" i="3"/>
  <c r="E178" i="3"/>
  <c r="F178" i="3"/>
  <c r="G274" i="3"/>
  <c r="E274" i="3"/>
  <c r="F274" i="3"/>
  <c r="G322" i="3"/>
  <c r="E322" i="3"/>
  <c r="F322" i="3"/>
  <c r="G370" i="3"/>
  <c r="E370" i="3"/>
  <c r="F370" i="3"/>
  <c r="G35" i="3"/>
  <c r="E35" i="3"/>
  <c r="F35" i="3"/>
  <c r="G82" i="3"/>
  <c r="E82" i="3"/>
  <c r="F82" i="3"/>
  <c r="G130" i="3"/>
  <c r="E130" i="3"/>
  <c r="F130" i="3"/>
  <c r="I144" i="3"/>
  <c r="R144" i="3" s="1"/>
  <c r="S144" i="3" s="1"/>
  <c r="I171" i="3"/>
  <c r="R171" i="3" s="1"/>
  <c r="S171" i="3" s="1"/>
  <c r="I273" i="3"/>
  <c r="R273" i="3" s="1"/>
  <c r="S273" i="3" s="1"/>
  <c r="R279" i="3"/>
  <c r="S279" i="3" s="1"/>
  <c r="I309" i="3"/>
  <c r="R309" i="3" s="1"/>
  <c r="S309" i="3" s="1"/>
  <c r="I336" i="3"/>
  <c r="R336" i="3" s="1"/>
  <c r="S336" i="3" s="1"/>
  <c r="R363" i="3"/>
  <c r="S363" i="3" s="1"/>
  <c r="I393" i="3"/>
  <c r="R393" i="3" s="1"/>
  <c r="S393" i="3" s="1"/>
  <c r="I357" i="3"/>
  <c r="R357" i="3" s="1"/>
  <c r="S357" i="3" s="1"/>
  <c r="I384" i="3"/>
  <c r="R384" i="3" s="1"/>
  <c r="S384" i="3" s="1"/>
  <c r="I72" i="3"/>
  <c r="R72" i="3" s="1"/>
  <c r="S72" i="3" s="1"/>
  <c r="I84" i="3"/>
  <c r="R84" i="3" s="1"/>
  <c r="S84" i="3" s="1"/>
  <c r="I93" i="3"/>
  <c r="R93" i="3" s="1"/>
  <c r="S93" i="3" s="1"/>
  <c r="R123" i="3"/>
  <c r="S123" i="3" s="1"/>
  <c r="I135" i="3"/>
  <c r="I156" i="3"/>
  <c r="R156" i="3" s="1"/>
  <c r="S156" i="3" s="1"/>
  <c r="I192" i="3"/>
  <c r="R192" i="3" s="1"/>
  <c r="S192" i="3" s="1"/>
  <c r="I228" i="3"/>
  <c r="R228" i="3" s="1"/>
  <c r="S228" i="3" s="1"/>
  <c r="I237" i="3"/>
  <c r="R237" i="3" s="1"/>
  <c r="S237" i="3" s="1"/>
  <c r="I291" i="3"/>
  <c r="R291" i="3" s="1"/>
  <c r="S291" i="3" s="1"/>
  <c r="I321" i="3"/>
  <c r="R321" i="3" s="1"/>
  <c r="S321" i="3" s="1"/>
  <c r="I348" i="3"/>
  <c r="R348" i="3" s="1"/>
  <c r="S348" i="3" s="1"/>
  <c r="I405" i="3"/>
  <c r="R405" i="3" s="1"/>
  <c r="S405" i="3" s="1"/>
  <c r="I189" i="3"/>
  <c r="R189" i="3" s="1"/>
  <c r="S189" i="3" s="1"/>
  <c r="I216" i="3"/>
  <c r="R216" i="3" s="1"/>
  <c r="S216" i="3" s="1"/>
  <c r="I99" i="3"/>
  <c r="R99" i="3" s="1"/>
  <c r="S99" i="3" s="1"/>
  <c r="I36" i="3"/>
  <c r="R36" i="3" s="1"/>
  <c r="S36" i="3" s="1"/>
  <c r="I60" i="3"/>
  <c r="R60" i="3" s="1"/>
  <c r="S60" i="3" s="1"/>
  <c r="I111" i="3"/>
  <c r="R111" i="3" s="1"/>
  <c r="S111" i="3" s="1"/>
  <c r="I201" i="3"/>
  <c r="R201" i="3" s="1"/>
  <c r="S201" i="3" s="1"/>
  <c r="I207" i="3"/>
  <c r="R207" i="3" s="1"/>
  <c r="S207" i="3" s="1"/>
  <c r="I300" i="3"/>
  <c r="R300" i="3" s="1"/>
  <c r="S300" i="3" s="1"/>
  <c r="I105" i="3"/>
  <c r="R105" i="3" s="1"/>
  <c r="S105" i="3" s="1"/>
  <c r="I177" i="3"/>
  <c r="R177" i="3" s="1"/>
  <c r="S177" i="3" s="1"/>
  <c r="R219" i="3"/>
  <c r="S219" i="3" s="1"/>
  <c r="I255" i="3"/>
  <c r="R255" i="3" s="1"/>
  <c r="S255" i="3" s="1"/>
  <c r="I276" i="3"/>
  <c r="R276" i="3" s="1"/>
  <c r="S276" i="3" s="1"/>
  <c r="I285" i="3"/>
  <c r="R285" i="3" s="1"/>
  <c r="S285" i="3" s="1"/>
  <c r="I312" i="3"/>
  <c r="R312" i="3" s="1"/>
  <c r="S312" i="3" s="1"/>
  <c r="I369" i="3"/>
  <c r="R369" i="3" s="1"/>
  <c r="S369" i="3" s="1"/>
  <c r="R375" i="3"/>
  <c r="S375" i="3" s="1"/>
  <c r="I396" i="3"/>
  <c r="R396" i="3" s="1"/>
  <c r="S396" i="3" s="1"/>
  <c r="I153" i="3"/>
  <c r="R153" i="3" s="1"/>
  <c r="S153" i="3" s="1"/>
  <c r="I48" i="3"/>
  <c r="R48" i="3" s="1"/>
  <c r="S48" i="3" s="1"/>
  <c r="I165" i="3"/>
  <c r="R165" i="3" s="1"/>
  <c r="S165" i="3" s="1"/>
  <c r="R243" i="3"/>
  <c r="S243" i="3" s="1"/>
  <c r="I264" i="3"/>
  <c r="R264" i="3" s="1"/>
  <c r="S264" i="3" s="1"/>
  <c r="I96" i="3"/>
  <c r="R96" i="3" s="1"/>
  <c r="S96" i="3" s="1"/>
  <c r="I117" i="3"/>
  <c r="R117" i="3" s="1"/>
  <c r="S117" i="3" s="1"/>
  <c r="I147" i="3"/>
  <c r="R147" i="3" s="1"/>
  <c r="S147" i="3" s="1"/>
  <c r="I168" i="3"/>
  <c r="R168" i="3" s="1"/>
  <c r="S168" i="3" s="1"/>
  <c r="I213" i="3"/>
  <c r="R213" i="3" s="1"/>
  <c r="S213" i="3" s="1"/>
  <c r="I249" i="3"/>
  <c r="R249" i="3" s="1"/>
  <c r="S249" i="3" s="1"/>
  <c r="I339" i="3"/>
  <c r="R339" i="3" s="1"/>
  <c r="S339" i="3" s="1"/>
  <c r="I360" i="3"/>
  <c r="R360" i="3" s="1"/>
  <c r="S360" i="3" s="1"/>
  <c r="I417" i="3"/>
  <c r="R417" i="3" s="1"/>
  <c r="S417" i="3" s="1"/>
  <c r="R51" i="3"/>
  <c r="S51" i="3" s="1"/>
  <c r="I63" i="3"/>
  <c r="R63" i="3" s="1"/>
  <c r="S63" i="3" s="1"/>
  <c r="I108" i="3"/>
  <c r="R108" i="3" s="1"/>
  <c r="S108" i="3" s="1"/>
  <c r="I129" i="3"/>
  <c r="R129" i="3" s="1"/>
  <c r="S129" i="3" s="1"/>
  <c r="I132" i="3"/>
  <c r="R132" i="3" s="1"/>
  <c r="S132" i="3" s="1"/>
  <c r="I141" i="3"/>
  <c r="R141" i="3" s="1"/>
  <c r="S141" i="3" s="1"/>
  <c r="I204" i="3"/>
  <c r="R204" i="3" s="1"/>
  <c r="S204" i="3" s="1"/>
  <c r="I240" i="3"/>
  <c r="R240" i="3" s="1"/>
  <c r="S240" i="3" s="1"/>
  <c r="R267" i="3"/>
  <c r="S267" i="3" s="1"/>
  <c r="I297" i="3"/>
  <c r="R297" i="3" s="1"/>
  <c r="S297" i="3" s="1"/>
  <c r="I303" i="3"/>
  <c r="R303" i="3" s="1"/>
  <c r="S303" i="3" s="1"/>
  <c r="I324" i="3"/>
  <c r="R324" i="3" s="1"/>
  <c r="S324" i="3" s="1"/>
  <c r="I333" i="3"/>
  <c r="R333" i="3" s="1"/>
  <c r="S333" i="3" s="1"/>
  <c r="I387" i="3"/>
  <c r="R387" i="3" s="1"/>
  <c r="S387" i="3" s="1"/>
  <c r="I408" i="3"/>
  <c r="R408" i="3" s="1"/>
  <c r="S408" i="3" s="1"/>
  <c r="R75" i="3"/>
  <c r="S75" i="3" s="1"/>
  <c r="I120" i="3"/>
  <c r="R120" i="3" s="1"/>
  <c r="S120" i="3" s="1"/>
  <c r="R159" i="3"/>
  <c r="S159" i="3" s="1"/>
  <c r="I180" i="3"/>
  <c r="R180" i="3" s="1"/>
  <c r="S180" i="3" s="1"/>
  <c r="I195" i="3"/>
  <c r="R195" i="3" s="1"/>
  <c r="S195" i="3" s="1"/>
  <c r="I225" i="3"/>
  <c r="R225" i="3" s="1"/>
  <c r="S225" i="3" s="1"/>
  <c r="I261" i="3"/>
  <c r="R261" i="3" s="1"/>
  <c r="S261" i="3" s="1"/>
  <c r="I288" i="3"/>
  <c r="R288" i="3" s="1"/>
  <c r="S288" i="3" s="1"/>
  <c r="R351" i="3"/>
  <c r="S351" i="3" s="1"/>
  <c r="I372" i="3"/>
  <c r="R372" i="3" s="1"/>
  <c r="S372" i="3" s="1"/>
  <c r="I381" i="3"/>
  <c r="R381" i="3" s="1"/>
  <c r="S381" i="3" s="1"/>
  <c r="I231" i="3"/>
  <c r="I252" i="3"/>
  <c r="R252" i="3" s="1"/>
  <c r="S252" i="3" s="1"/>
  <c r="I315" i="3"/>
  <c r="R315" i="3" s="1"/>
  <c r="S315" i="3" s="1"/>
  <c r="I345" i="3"/>
  <c r="R345" i="3" s="1"/>
  <c r="S345" i="3" s="1"/>
  <c r="I399" i="3"/>
  <c r="R399" i="3" s="1"/>
  <c r="S399" i="3" s="1"/>
  <c r="D36" i="3"/>
  <c r="D419" i="3"/>
  <c r="D783" i="3"/>
  <c r="D275" i="3"/>
  <c r="D689" i="3"/>
  <c r="D735" i="3"/>
  <c r="D131" i="3"/>
  <c r="I411" i="3"/>
  <c r="R411" i="3" s="1"/>
  <c r="S411" i="3" s="1"/>
  <c r="D83" i="3"/>
  <c r="D323" i="3"/>
  <c r="D227" i="3"/>
  <c r="D371" i="3"/>
  <c r="D179" i="3"/>
  <c r="C36" i="3"/>
  <c r="O2" i="21" l="1"/>
  <c r="N3" i="21"/>
  <c r="N1" i="21"/>
  <c r="R364" i="3"/>
  <c r="S364" i="3" s="1"/>
  <c r="R231" i="3"/>
  <c r="S231" i="3" s="1"/>
  <c r="I233" i="3"/>
  <c r="R327" i="3"/>
  <c r="S327" i="3" s="1"/>
  <c r="R87" i="3"/>
  <c r="S87" i="3" s="1"/>
  <c r="I88" i="3"/>
  <c r="R88" i="3" s="1"/>
  <c r="S88" i="3" s="1"/>
  <c r="R135" i="3"/>
  <c r="S135" i="3" s="1"/>
  <c r="I136" i="3"/>
  <c r="R136" i="3" s="1"/>
  <c r="S136" i="3" s="1"/>
  <c r="R183" i="3"/>
  <c r="S183" i="3" s="1"/>
  <c r="I340" i="3"/>
  <c r="R340" i="3" s="1"/>
  <c r="S340" i="3" s="1"/>
  <c r="G419" i="3"/>
  <c r="E419" i="3"/>
  <c r="F419" i="3"/>
  <c r="G323" i="3"/>
  <c r="F323" i="3"/>
  <c r="E323" i="3"/>
  <c r="G131" i="3"/>
  <c r="E131" i="3"/>
  <c r="F131" i="3"/>
  <c r="F783" i="3"/>
  <c r="E783" i="3"/>
  <c r="G227" i="3"/>
  <c r="E227" i="3"/>
  <c r="F227" i="3"/>
  <c r="G83" i="3"/>
  <c r="E83" i="3"/>
  <c r="F83" i="3"/>
  <c r="F735" i="3"/>
  <c r="E735" i="3"/>
  <c r="G36" i="3"/>
  <c r="E36" i="3"/>
  <c r="F36" i="3"/>
  <c r="F689" i="3"/>
  <c r="E689" i="3"/>
  <c r="G179" i="3"/>
  <c r="E179" i="3"/>
  <c r="F179" i="3"/>
  <c r="G275" i="3"/>
  <c r="E275" i="3"/>
  <c r="F275" i="3"/>
  <c r="G371" i="3"/>
  <c r="E371" i="3"/>
  <c r="F371" i="3"/>
  <c r="I160" i="3"/>
  <c r="R160" i="3" s="1"/>
  <c r="S160" i="3" s="1"/>
  <c r="I388" i="3"/>
  <c r="R388" i="3" s="1"/>
  <c r="S388" i="3" s="1"/>
  <c r="I64" i="3"/>
  <c r="R64" i="3" s="1"/>
  <c r="S64" i="3" s="1"/>
  <c r="I220" i="3"/>
  <c r="R220" i="3" s="1"/>
  <c r="S220" i="3" s="1"/>
  <c r="I208" i="3"/>
  <c r="R208" i="3" s="1"/>
  <c r="S208" i="3" s="1"/>
  <c r="I38" i="3"/>
  <c r="R38" i="3" s="1"/>
  <c r="S38" i="3" s="1"/>
  <c r="I316" i="3"/>
  <c r="R316" i="3" s="1"/>
  <c r="S316" i="3" s="1"/>
  <c r="I268" i="3"/>
  <c r="R268" i="3" s="1"/>
  <c r="S268" i="3" s="1"/>
  <c r="I100" i="3"/>
  <c r="R100" i="3" s="1"/>
  <c r="S100" i="3" s="1"/>
  <c r="I124" i="3"/>
  <c r="R124" i="3" s="1"/>
  <c r="S124" i="3" s="1"/>
  <c r="I172" i="3"/>
  <c r="R172" i="3" s="1"/>
  <c r="S172" i="3" s="1"/>
  <c r="R137" i="3"/>
  <c r="S137" i="3" s="1"/>
  <c r="I196" i="3"/>
  <c r="R196" i="3" s="1"/>
  <c r="S196" i="3" s="1"/>
  <c r="I244" i="3"/>
  <c r="R244" i="3" s="1"/>
  <c r="S244" i="3" s="1"/>
  <c r="R352" i="3"/>
  <c r="S352" i="3" s="1"/>
  <c r="I76" i="3"/>
  <c r="R76" i="3" s="1"/>
  <c r="S76" i="3" s="1"/>
  <c r="I376" i="3"/>
  <c r="R376" i="3" s="1"/>
  <c r="S376" i="3" s="1"/>
  <c r="I112" i="3"/>
  <c r="R112" i="3" s="1"/>
  <c r="S112" i="3" s="1"/>
  <c r="I52" i="3"/>
  <c r="R52" i="3" s="1"/>
  <c r="S52" i="3" s="1"/>
  <c r="I148" i="3"/>
  <c r="R148" i="3" s="1"/>
  <c r="S148" i="3" s="1"/>
  <c r="R400" i="3"/>
  <c r="S400" i="3" s="1"/>
  <c r="I304" i="3"/>
  <c r="R304" i="3" s="1"/>
  <c r="S304" i="3" s="1"/>
  <c r="I256" i="3"/>
  <c r="R256" i="3" s="1"/>
  <c r="S256" i="3" s="1"/>
  <c r="I292" i="3"/>
  <c r="R292" i="3" s="1"/>
  <c r="S292" i="3" s="1"/>
  <c r="R280" i="3"/>
  <c r="S280" i="3" s="1"/>
  <c r="D37" i="3"/>
  <c r="D690" i="3"/>
  <c r="D736" i="3"/>
  <c r="D84" i="3"/>
  <c r="D420" i="3"/>
  <c r="D784" i="3"/>
  <c r="D276" i="3"/>
  <c r="D132" i="3"/>
  <c r="I412" i="3"/>
  <c r="R412" i="3" s="1"/>
  <c r="S412" i="3" s="1"/>
  <c r="D324" i="3"/>
  <c r="D372" i="3"/>
  <c r="D228" i="3"/>
  <c r="D180" i="3"/>
  <c r="C37" i="3"/>
  <c r="O1" i="21" l="1"/>
  <c r="O3" i="21"/>
  <c r="P2" i="21"/>
  <c r="D808" i="3"/>
  <c r="D809" i="3" s="1"/>
  <c r="D810" i="3" s="1"/>
  <c r="D811" i="3" s="1"/>
  <c r="D812" i="3" s="1"/>
  <c r="D813" i="3" s="1"/>
  <c r="R365" i="3"/>
  <c r="S365" i="3" s="1"/>
  <c r="R341" i="3"/>
  <c r="S341" i="3" s="1"/>
  <c r="F736" i="3"/>
  <c r="E736" i="3"/>
  <c r="G420" i="3"/>
  <c r="F420" i="3"/>
  <c r="E420" i="3"/>
  <c r="G37" i="3"/>
  <c r="E37" i="3"/>
  <c r="F37" i="3"/>
  <c r="G84" i="3"/>
  <c r="E84" i="3"/>
  <c r="F84" i="3"/>
  <c r="G132" i="3"/>
  <c r="E132" i="3"/>
  <c r="F132" i="3"/>
  <c r="G228" i="3"/>
  <c r="E228" i="3"/>
  <c r="F228" i="3"/>
  <c r="G276" i="3"/>
  <c r="E276" i="3"/>
  <c r="F276" i="3"/>
  <c r="G324" i="3"/>
  <c r="F324" i="3"/>
  <c r="E324" i="3"/>
  <c r="F690" i="3"/>
  <c r="E690" i="3"/>
  <c r="G180" i="3"/>
  <c r="E180" i="3"/>
  <c r="F180" i="3"/>
  <c r="G372" i="3"/>
  <c r="E372" i="3"/>
  <c r="F372" i="3"/>
  <c r="F784" i="3"/>
  <c r="E784" i="3"/>
  <c r="I101" i="3"/>
  <c r="R101" i="3" s="1"/>
  <c r="S101" i="3" s="1"/>
  <c r="R209" i="3"/>
  <c r="S209" i="3" s="1"/>
  <c r="I161" i="3"/>
  <c r="R161" i="3" s="1"/>
  <c r="S161" i="3" s="1"/>
  <c r="R197" i="3"/>
  <c r="S197" i="3" s="1"/>
  <c r="R257" i="3"/>
  <c r="S257" i="3" s="1"/>
  <c r="R401" i="3"/>
  <c r="S401" i="3" s="1"/>
  <c r="R377" i="3"/>
  <c r="S377" i="3" s="1"/>
  <c r="R39" i="3"/>
  <c r="S39" i="3" s="1"/>
  <c r="I113" i="3"/>
  <c r="R113" i="3" s="1"/>
  <c r="S113" i="3" s="1"/>
  <c r="R269" i="3"/>
  <c r="S269" i="3" s="1"/>
  <c r="I185" i="3"/>
  <c r="R185" i="3" s="1"/>
  <c r="S185" i="3" s="1"/>
  <c r="R149" i="3"/>
  <c r="S149" i="3" s="1"/>
  <c r="R77" i="3"/>
  <c r="S77" i="3" s="1"/>
  <c r="R173" i="3"/>
  <c r="S173" i="3" s="1"/>
  <c r="R317" i="3"/>
  <c r="S317" i="3" s="1"/>
  <c r="R65" i="3"/>
  <c r="S65" i="3" s="1"/>
  <c r="I125" i="3"/>
  <c r="R125" i="3" s="1"/>
  <c r="S125" i="3" s="1"/>
  <c r="I293" i="3"/>
  <c r="R293" i="3" s="1"/>
  <c r="S293" i="3" s="1"/>
  <c r="I245" i="3"/>
  <c r="R245" i="3" s="1"/>
  <c r="S245" i="3" s="1"/>
  <c r="I138" i="3"/>
  <c r="R138" i="3" s="1"/>
  <c r="S138" i="3" s="1"/>
  <c r="I221" i="3"/>
  <c r="R221" i="3" s="1"/>
  <c r="S221" i="3" s="1"/>
  <c r="R281" i="3"/>
  <c r="S281" i="3" s="1"/>
  <c r="R305" i="3"/>
  <c r="S305" i="3" s="1"/>
  <c r="R53" i="3"/>
  <c r="S53" i="3" s="1"/>
  <c r="R353" i="3"/>
  <c r="S353" i="3" s="1"/>
  <c r="I389" i="3"/>
  <c r="R389" i="3" s="1"/>
  <c r="S389" i="3" s="1"/>
  <c r="R233" i="3"/>
  <c r="S233" i="3" s="1"/>
  <c r="D38" i="3"/>
  <c r="D737" i="3"/>
  <c r="D691" i="3"/>
  <c r="D277" i="3"/>
  <c r="D133" i="3"/>
  <c r="D421" i="3"/>
  <c r="D785" i="3"/>
  <c r="D85" i="3"/>
  <c r="I413" i="3"/>
  <c r="R413" i="3" s="1"/>
  <c r="S413" i="3" s="1"/>
  <c r="R342" i="3"/>
  <c r="S342" i="3" s="1"/>
  <c r="R366" i="3"/>
  <c r="S366" i="3" s="1"/>
  <c r="R329" i="3"/>
  <c r="S329" i="3" s="1"/>
  <c r="D325" i="3"/>
  <c r="D229" i="3"/>
  <c r="D373" i="3"/>
  <c r="D181" i="3"/>
  <c r="C38" i="3"/>
  <c r="P3" i="21" l="1"/>
  <c r="P1" i="21"/>
  <c r="Q2" i="21"/>
  <c r="G133" i="3"/>
  <c r="E133" i="3"/>
  <c r="F133" i="3"/>
  <c r="F691" i="3"/>
  <c r="E691" i="3"/>
  <c r="F737" i="3"/>
  <c r="E737" i="3"/>
  <c r="G373" i="3"/>
  <c r="F373" i="3"/>
  <c r="E373" i="3"/>
  <c r="G85" i="3"/>
  <c r="E85" i="3"/>
  <c r="F85" i="3"/>
  <c r="G38" i="3"/>
  <c r="E38" i="3"/>
  <c r="F38" i="3"/>
  <c r="F785" i="3"/>
  <c r="E785" i="3"/>
  <c r="G181" i="3"/>
  <c r="E181" i="3"/>
  <c r="F181" i="3"/>
  <c r="G229" i="3"/>
  <c r="E229" i="3"/>
  <c r="F229" i="3"/>
  <c r="G325" i="3"/>
  <c r="F325" i="3"/>
  <c r="E325" i="3"/>
  <c r="G421" i="3"/>
  <c r="F421" i="3"/>
  <c r="E421" i="3"/>
  <c r="G277" i="3"/>
  <c r="E277" i="3"/>
  <c r="F277" i="3"/>
  <c r="R102" i="3"/>
  <c r="S102" i="3" s="1"/>
  <c r="R222" i="3"/>
  <c r="S222" i="3" s="1"/>
  <c r="R114" i="3"/>
  <c r="S114" i="3" s="1"/>
  <c r="R198" i="3"/>
  <c r="S198" i="3" s="1"/>
  <c r="I54" i="3"/>
  <c r="R54" i="3" s="1"/>
  <c r="S54" i="3" s="1"/>
  <c r="I78" i="3"/>
  <c r="R78" i="3" s="1"/>
  <c r="S78" i="3" s="1"/>
  <c r="R306" i="3"/>
  <c r="S306" i="3" s="1"/>
  <c r="R40" i="3"/>
  <c r="S40" i="3" s="1"/>
  <c r="R354" i="3"/>
  <c r="S354" i="3" s="1"/>
  <c r="R126" i="3"/>
  <c r="S126" i="3" s="1"/>
  <c r="I258" i="3"/>
  <c r="R258" i="3" s="1"/>
  <c r="S258" i="3" s="1"/>
  <c r="R234" i="3"/>
  <c r="S234" i="3" s="1"/>
  <c r="I66" i="3"/>
  <c r="R66" i="3" s="1"/>
  <c r="S66" i="3" s="1"/>
  <c r="I150" i="3"/>
  <c r="R150" i="3" s="1"/>
  <c r="S150" i="3" s="1"/>
  <c r="R162" i="3"/>
  <c r="S162" i="3" s="1"/>
  <c r="R90" i="3"/>
  <c r="S90" i="3" s="1"/>
  <c r="R294" i="3"/>
  <c r="S294" i="3" s="1"/>
  <c r="R174" i="3"/>
  <c r="S174" i="3" s="1"/>
  <c r="I270" i="3"/>
  <c r="R270" i="3" s="1"/>
  <c r="S270" i="3" s="1"/>
  <c r="R402" i="3"/>
  <c r="S402" i="3" s="1"/>
  <c r="R390" i="3"/>
  <c r="S390" i="3" s="1"/>
  <c r="I282" i="3"/>
  <c r="R282" i="3" s="1"/>
  <c r="S282" i="3" s="1"/>
  <c r="R246" i="3"/>
  <c r="S246" i="3" s="1"/>
  <c r="R318" i="3"/>
  <c r="S318" i="3" s="1"/>
  <c r="R186" i="3"/>
  <c r="S186" i="3" s="1"/>
  <c r="R378" i="3"/>
  <c r="S378" i="3" s="1"/>
  <c r="R210" i="3"/>
  <c r="S210" i="3" s="1"/>
  <c r="D278" i="3"/>
  <c r="D39" i="3"/>
  <c r="D89" i="3" s="1"/>
  <c r="D692" i="3"/>
  <c r="D738" i="3"/>
  <c r="D134" i="3"/>
  <c r="D86" i="3"/>
  <c r="D422" i="3"/>
  <c r="R414" i="3"/>
  <c r="S414" i="3" s="1"/>
  <c r="R330" i="3"/>
  <c r="S330" i="3" s="1"/>
  <c r="D326" i="3"/>
  <c r="D230" i="3"/>
  <c r="D374" i="3"/>
  <c r="D182" i="3"/>
  <c r="C39" i="3"/>
  <c r="R2" i="21" l="1"/>
  <c r="Q1" i="21"/>
  <c r="Q3" i="21"/>
  <c r="D232" i="3"/>
  <c r="D328" i="3" s="1"/>
  <c r="D788" i="3" s="1"/>
  <c r="D789" i="3" s="1"/>
  <c r="D790" i="3" s="1"/>
  <c r="D791" i="3" s="1"/>
  <c r="D792" i="3" s="1"/>
  <c r="D793" i="3" s="1"/>
  <c r="F423" i="3"/>
  <c r="G423" i="3"/>
  <c r="G134" i="3"/>
  <c r="E134" i="3"/>
  <c r="F134" i="3"/>
  <c r="G326" i="3"/>
  <c r="F326" i="3"/>
  <c r="E326" i="3"/>
  <c r="E738" i="3"/>
  <c r="F738" i="3"/>
  <c r="E692" i="3"/>
  <c r="F692" i="3"/>
  <c r="G230" i="3"/>
  <c r="E230" i="3"/>
  <c r="F230" i="3"/>
  <c r="G278" i="3"/>
  <c r="E278" i="3"/>
  <c r="F278" i="3"/>
  <c r="G422" i="3"/>
  <c r="F422" i="3"/>
  <c r="E422" i="3"/>
  <c r="G182" i="3"/>
  <c r="E182" i="3"/>
  <c r="F182" i="3"/>
  <c r="G374" i="3"/>
  <c r="F374" i="3"/>
  <c r="E374" i="3"/>
  <c r="G86" i="3"/>
  <c r="E86" i="3"/>
  <c r="F86" i="3"/>
  <c r="G39" i="3"/>
  <c r="E39" i="3"/>
  <c r="F39" i="3"/>
  <c r="I41" i="3"/>
  <c r="R41" i="3" s="1"/>
  <c r="S41" i="3" s="1"/>
  <c r="D279" i="3"/>
  <c r="D646" i="3" s="1"/>
  <c r="I80" i="3"/>
  <c r="R80" i="3" s="1"/>
  <c r="S80" i="3" s="1"/>
  <c r="I68" i="3"/>
  <c r="R68" i="3" s="1"/>
  <c r="S68" i="3" s="1"/>
  <c r="I56" i="3"/>
  <c r="R56" i="3" s="1"/>
  <c r="S56" i="3" s="1"/>
  <c r="D739" i="3"/>
  <c r="D693" i="3"/>
  <c r="D40" i="3"/>
  <c r="D135" i="3"/>
  <c r="D87" i="3"/>
  <c r="D327" i="3"/>
  <c r="D375" i="3"/>
  <c r="D231" i="3"/>
  <c r="D183" i="3"/>
  <c r="C40" i="3"/>
  <c r="S2" i="21" l="1"/>
  <c r="R3" i="21"/>
  <c r="R1" i="21"/>
  <c r="E423" i="3"/>
  <c r="F786" i="3"/>
  <c r="G375" i="3"/>
  <c r="E375" i="3"/>
  <c r="F375" i="3"/>
  <c r="G327" i="3"/>
  <c r="F327" i="3"/>
  <c r="E327" i="3"/>
  <c r="F739" i="3"/>
  <c r="E739" i="3"/>
  <c r="G279" i="3"/>
  <c r="E279" i="3"/>
  <c r="F279" i="3"/>
  <c r="F693" i="3"/>
  <c r="E693" i="3"/>
  <c r="G87" i="3"/>
  <c r="E87" i="3"/>
  <c r="F87" i="3"/>
  <c r="G183" i="3"/>
  <c r="E183" i="3"/>
  <c r="F183" i="3"/>
  <c r="G135" i="3"/>
  <c r="E135" i="3"/>
  <c r="F135" i="3"/>
  <c r="G231" i="3"/>
  <c r="E231" i="3"/>
  <c r="F231" i="3"/>
  <c r="G40" i="3"/>
  <c r="E40" i="3"/>
  <c r="F40" i="3"/>
  <c r="D280" i="3"/>
  <c r="D647" i="3" s="1"/>
  <c r="I69" i="3"/>
  <c r="R69" i="3" s="1"/>
  <c r="S69" i="3" s="1"/>
  <c r="I57" i="3"/>
  <c r="R57" i="3" s="1"/>
  <c r="S57" i="3" s="1"/>
  <c r="I81" i="3"/>
  <c r="R81" i="3" s="1"/>
  <c r="S81" i="3" s="1"/>
  <c r="R42" i="3"/>
  <c r="S42" i="3" s="1"/>
  <c r="D136" i="3"/>
  <c r="D740" i="3"/>
  <c r="D694" i="3"/>
  <c r="D41" i="3"/>
  <c r="D424" i="3"/>
  <c r="D787" i="3"/>
  <c r="E786" i="3" s="1"/>
  <c r="D88" i="3"/>
  <c r="D376" i="3"/>
  <c r="C41" i="3"/>
  <c r="S1" i="21" l="1"/>
  <c r="T2" i="21"/>
  <c r="S3" i="21"/>
  <c r="D281" i="3"/>
  <c r="G281" i="3" s="1"/>
  <c r="G184" i="3"/>
  <c r="E184" i="3"/>
  <c r="F184" i="3"/>
  <c r="G424" i="3"/>
  <c r="F424" i="3"/>
  <c r="E424" i="3"/>
  <c r="F740" i="3"/>
  <c r="E740" i="3"/>
  <c r="G88" i="3"/>
  <c r="E88" i="3"/>
  <c r="F88" i="3"/>
  <c r="G376" i="3"/>
  <c r="F376" i="3"/>
  <c r="E376" i="3"/>
  <c r="G41" i="3"/>
  <c r="E41" i="3"/>
  <c r="F41" i="3"/>
  <c r="G136" i="3"/>
  <c r="E136" i="3"/>
  <c r="F136" i="3"/>
  <c r="F787" i="3"/>
  <c r="E787" i="3"/>
  <c r="F646" i="3"/>
  <c r="E646" i="3"/>
  <c r="G232" i="3"/>
  <c r="E232" i="3"/>
  <c r="F232" i="3"/>
  <c r="F694" i="3"/>
  <c r="E694" i="3"/>
  <c r="G280" i="3"/>
  <c r="E280" i="3"/>
  <c r="F280" i="3"/>
  <c r="F647" i="3"/>
  <c r="E647" i="3"/>
  <c r="G328" i="3"/>
  <c r="F328" i="3"/>
  <c r="E328" i="3"/>
  <c r="I44" i="3"/>
  <c r="R44" i="3" s="1"/>
  <c r="S44" i="3" s="1"/>
  <c r="D137" i="3"/>
  <c r="D42" i="3"/>
  <c r="D741" i="3"/>
  <c r="D695" i="3"/>
  <c r="D425" i="3"/>
  <c r="D329" i="3"/>
  <c r="D233" i="3"/>
  <c r="D377" i="3"/>
  <c r="C42" i="3"/>
  <c r="T1" i="21" l="1"/>
  <c r="T3" i="21"/>
  <c r="U2" i="21"/>
  <c r="E281" i="3"/>
  <c r="D648" i="3"/>
  <c r="E648" i="3" s="1"/>
  <c r="D282" i="3"/>
  <c r="F281" i="3"/>
  <c r="G329" i="3"/>
  <c r="F329" i="3"/>
  <c r="E329" i="3"/>
  <c r="G233" i="3"/>
  <c r="E233" i="3"/>
  <c r="F233" i="3"/>
  <c r="F741" i="3"/>
  <c r="E741" i="3"/>
  <c r="G425" i="3"/>
  <c r="F425" i="3"/>
  <c r="E425" i="3"/>
  <c r="G137" i="3"/>
  <c r="E137" i="3"/>
  <c r="F137" i="3"/>
  <c r="G42" i="3"/>
  <c r="E42" i="3"/>
  <c r="F42" i="3"/>
  <c r="G185" i="3"/>
  <c r="E185" i="3"/>
  <c r="F185" i="3"/>
  <c r="G89" i="3"/>
  <c r="E89" i="3"/>
  <c r="F89" i="3"/>
  <c r="G377" i="3"/>
  <c r="F377" i="3"/>
  <c r="E377" i="3"/>
  <c r="F695" i="3"/>
  <c r="E695" i="3"/>
  <c r="I45" i="3"/>
  <c r="R45" i="3" s="1"/>
  <c r="S45" i="3" s="1"/>
  <c r="D138" i="3"/>
  <c r="D139" i="3" s="1"/>
  <c r="D742" i="3"/>
  <c r="D696" i="3"/>
  <c r="D43" i="3"/>
  <c r="D90" i="3"/>
  <c r="D426" i="3"/>
  <c r="D330" i="3"/>
  <c r="D378" i="3"/>
  <c r="D234" i="3"/>
  <c r="D186" i="3"/>
  <c r="C43" i="3"/>
  <c r="U1" i="21" l="1"/>
  <c r="U3" i="21"/>
  <c r="E282" i="3"/>
  <c r="D649" i="3"/>
  <c r="F649" i="3" s="1"/>
  <c r="G282" i="3"/>
  <c r="F648" i="3"/>
  <c r="D283" i="3"/>
  <c r="E283" i="3" s="1"/>
  <c r="F282" i="3"/>
  <c r="G139" i="3"/>
  <c r="E139" i="3"/>
  <c r="F139" i="3"/>
  <c r="E696" i="3"/>
  <c r="F696" i="3"/>
  <c r="G426" i="3"/>
  <c r="F426" i="3"/>
  <c r="E426" i="3"/>
  <c r="E742" i="3"/>
  <c r="F742" i="3"/>
  <c r="G330" i="3"/>
  <c r="E330" i="3"/>
  <c r="F330" i="3"/>
  <c r="G90" i="3"/>
  <c r="E90" i="3"/>
  <c r="F90" i="3"/>
  <c r="G234" i="3"/>
  <c r="E234" i="3"/>
  <c r="F234" i="3"/>
  <c r="G43" i="3"/>
  <c r="E43" i="3"/>
  <c r="F43" i="3"/>
  <c r="G186" i="3"/>
  <c r="E186" i="3"/>
  <c r="F186" i="3"/>
  <c r="G138" i="3"/>
  <c r="E138" i="3"/>
  <c r="F138" i="3"/>
  <c r="G378" i="3"/>
  <c r="F378" i="3"/>
  <c r="E378" i="3"/>
  <c r="D743" i="3"/>
  <c r="D44" i="3"/>
  <c r="D697" i="3"/>
  <c r="D91" i="3"/>
  <c r="D331" i="3"/>
  <c r="D235" i="3"/>
  <c r="D379" i="3"/>
  <c r="D140" i="3"/>
  <c r="D187" i="3"/>
  <c r="D213" i="3" s="1"/>
  <c r="C44" i="3"/>
  <c r="G283" i="3" l="1"/>
  <c r="E649" i="3"/>
  <c r="D284" i="3"/>
  <c r="F284" i="3" s="1"/>
  <c r="F283" i="3"/>
  <c r="D650" i="3"/>
  <c r="E650" i="3" s="1"/>
  <c r="G331" i="3"/>
  <c r="E331" i="3"/>
  <c r="F331" i="3"/>
  <c r="G91" i="3"/>
  <c r="E91" i="3"/>
  <c r="F91" i="3"/>
  <c r="F743" i="3"/>
  <c r="E743" i="3"/>
  <c r="G187" i="3"/>
  <c r="E187" i="3"/>
  <c r="F187" i="3"/>
  <c r="G140" i="3"/>
  <c r="E140" i="3"/>
  <c r="F140" i="3"/>
  <c r="F697" i="3"/>
  <c r="E697" i="3"/>
  <c r="G379" i="3"/>
  <c r="E379" i="3"/>
  <c r="F379" i="3"/>
  <c r="G235" i="3"/>
  <c r="E235" i="3"/>
  <c r="F235" i="3"/>
  <c r="G44" i="3"/>
  <c r="E44" i="3"/>
  <c r="F44" i="3"/>
  <c r="D744" i="3"/>
  <c r="D698" i="3"/>
  <c r="D45" i="3"/>
  <c r="D92" i="3"/>
  <c r="D332" i="3"/>
  <c r="D380" i="3"/>
  <c r="D236" i="3"/>
  <c r="D141" i="3"/>
  <c r="D188" i="3"/>
  <c r="C45" i="3"/>
  <c r="E284" i="3" l="1"/>
  <c r="G284" i="3"/>
  <c r="F650" i="3"/>
  <c r="D285" i="3"/>
  <c r="D652" i="3" s="1"/>
  <c r="D651" i="3"/>
  <c r="F651" i="3" s="1"/>
  <c r="F744" i="3"/>
  <c r="E744" i="3"/>
  <c r="G188" i="3"/>
  <c r="E188" i="3"/>
  <c r="F188" i="3"/>
  <c r="G141" i="3"/>
  <c r="E141" i="3"/>
  <c r="F141" i="3"/>
  <c r="F698" i="3"/>
  <c r="E698" i="3"/>
  <c r="G332" i="3"/>
  <c r="E332" i="3"/>
  <c r="F332" i="3"/>
  <c r="G92" i="3"/>
  <c r="E92" i="3"/>
  <c r="F92" i="3"/>
  <c r="G45" i="3"/>
  <c r="E45" i="3"/>
  <c r="F45" i="3"/>
  <c r="G236" i="3"/>
  <c r="E236" i="3"/>
  <c r="F236" i="3"/>
  <c r="G380" i="3"/>
  <c r="F380" i="3"/>
  <c r="E380" i="3"/>
  <c r="D46" i="3"/>
  <c r="D745" i="3"/>
  <c r="D699" i="3"/>
  <c r="D93" i="3"/>
  <c r="D333" i="3"/>
  <c r="D237" i="3"/>
  <c r="D381" i="3"/>
  <c r="D189" i="3"/>
  <c r="D142" i="3"/>
  <c r="D13" i="3"/>
  <c r="D29" i="3"/>
  <c r="D27" i="3"/>
  <c r="D16" i="3"/>
  <c r="D1" i="3"/>
  <c r="D8" i="3"/>
  <c r="D5" i="3"/>
  <c r="D4" i="3"/>
  <c r="D12" i="3"/>
  <c r="D9" i="3"/>
  <c r="D24" i="3"/>
  <c r="D21" i="3"/>
  <c r="D23" i="3"/>
  <c r="D18" i="3"/>
  <c r="D10" i="3"/>
  <c r="D2" i="3"/>
  <c r="D22" i="3"/>
  <c r="D32" i="3"/>
  <c r="D19" i="3"/>
  <c r="D3" i="3"/>
  <c r="D6" i="3"/>
  <c r="D17" i="3"/>
  <c r="D31" i="3"/>
  <c r="D26" i="3"/>
  <c r="D28" i="3"/>
  <c r="D14" i="3"/>
  <c r="D11" i="3"/>
  <c r="D30" i="3"/>
  <c r="D7" i="3"/>
  <c r="D20" i="3"/>
  <c r="D25" i="3"/>
  <c r="D15" i="3"/>
  <c r="F285" i="3" l="1"/>
  <c r="E651" i="3"/>
  <c r="E285" i="3"/>
  <c r="G285" i="3"/>
  <c r="D286" i="3"/>
  <c r="D653" i="3" s="1"/>
  <c r="G333" i="3"/>
  <c r="F333" i="3"/>
  <c r="E333" i="3"/>
  <c r="G46" i="3"/>
  <c r="E46" i="3"/>
  <c r="F46" i="3"/>
  <c r="G93" i="3"/>
  <c r="E93" i="3"/>
  <c r="F93" i="3"/>
  <c r="G142" i="3"/>
  <c r="E142" i="3"/>
  <c r="F142" i="3"/>
  <c r="G189" i="3"/>
  <c r="E189" i="3"/>
  <c r="F189" i="3"/>
  <c r="F699" i="3"/>
  <c r="E699" i="3"/>
  <c r="G381" i="3"/>
  <c r="F381" i="3"/>
  <c r="E381" i="3"/>
  <c r="E652" i="3"/>
  <c r="F652" i="3"/>
  <c r="G237" i="3"/>
  <c r="E237" i="3"/>
  <c r="F237" i="3"/>
  <c r="F745" i="3"/>
  <c r="E745" i="3"/>
  <c r="D746" i="3"/>
  <c r="D700" i="3"/>
  <c r="D47" i="3"/>
  <c r="D94" i="3"/>
  <c r="D334" i="3"/>
  <c r="D382" i="3"/>
  <c r="D238" i="3"/>
  <c r="D143" i="3"/>
  <c r="D190" i="3"/>
  <c r="G34" i="3"/>
  <c r="E34" i="3"/>
  <c r="F34" i="3"/>
  <c r="G286" i="3" l="1"/>
  <c r="F286" i="3"/>
  <c r="D287" i="3"/>
  <c r="D654" i="3" s="1"/>
  <c r="E286" i="3"/>
  <c r="G334" i="3"/>
  <c r="E334" i="3"/>
  <c r="F334" i="3"/>
  <c r="G190" i="3"/>
  <c r="E190" i="3"/>
  <c r="F190" i="3"/>
  <c r="F653" i="3"/>
  <c r="E653" i="3"/>
  <c r="E746" i="3"/>
  <c r="F746" i="3"/>
  <c r="G94" i="3"/>
  <c r="E94" i="3"/>
  <c r="F94" i="3"/>
  <c r="G143" i="3"/>
  <c r="E143" i="3"/>
  <c r="F143" i="3"/>
  <c r="G47" i="3"/>
  <c r="E47" i="3"/>
  <c r="F47" i="3"/>
  <c r="G238" i="3"/>
  <c r="E238" i="3"/>
  <c r="F238" i="3"/>
  <c r="F700" i="3"/>
  <c r="E700" i="3"/>
  <c r="G382" i="3"/>
  <c r="F382" i="3"/>
  <c r="E382" i="3"/>
  <c r="D747" i="3"/>
  <c r="D701" i="3"/>
  <c r="D48" i="3"/>
  <c r="D95" i="3"/>
  <c r="D335" i="3"/>
  <c r="D239" i="3"/>
  <c r="D383" i="3"/>
  <c r="D191" i="3"/>
  <c r="D144" i="3"/>
  <c r="D288" i="3" l="1"/>
  <c r="D289" i="3" s="1"/>
  <c r="E287" i="3"/>
  <c r="G287" i="3"/>
  <c r="F287" i="3"/>
  <c r="F654" i="3"/>
  <c r="E654" i="3"/>
  <c r="G335" i="3"/>
  <c r="F335" i="3"/>
  <c r="E335" i="3"/>
  <c r="G95" i="3"/>
  <c r="E95" i="3"/>
  <c r="F95" i="3"/>
  <c r="G144" i="3"/>
  <c r="E144" i="3"/>
  <c r="F144" i="3"/>
  <c r="G48" i="3"/>
  <c r="E48" i="3"/>
  <c r="F48" i="3"/>
  <c r="G383" i="3"/>
  <c r="E383" i="3"/>
  <c r="F383" i="3"/>
  <c r="F747" i="3"/>
  <c r="E747" i="3"/>
  <c r="G191" i="3"/>
  <c r="E191" i="3"/>
  <c r="F191" i="3"/>
  <c r="G239" i="3"/>
  <c r="E239" i="3"/>
  <c r="F239" i="3"/>
  <c r="F701" i="3"/>
  <c r="E701" i="3"/>
  <c r="D49" i="3"/>
  <c r="D702" i="3"/>
  <c r="D748" i="3"/>
  <c r="D96" i="3"/>
  <c r="D336" i="3"/>
  <c r="D384" i="3"/>
  <c r="D240" i="3"/>
  <c r="D241" i="3" s="1"/>
  <c r="D145" i="3"/>
  <c r="D192" i="3"/>
  <c r="D193" i="3" s="1"/>
  <c r="F288" i="3" l="1"/>
  <c r="G288" i="3"/>
  <c r="E288" i="3"/>
  <c r="D655" i="3"/>
  <c r="F655" i="3" s="1"/>
  <c r="G289" i="3"/>
  <c r="E289" i="3"/>
  <c r="F289" i="3"/>
  <c r="F702" i="3"/>
  <c r="E702" i="3"/>
  <c r="G336" i="3"/>
  <c r="F336" i="3"/>
  <c r="E336" i="3"/>
  <c r="G96" i="3"/>
  <c r="E96" i="3"/>
  <c r="F96" i="3"/>
  <c r="G192" i="3"/>
  <c r="E192" i="3"/>
  <c r="F192" i="3"/>
  <c r="F748" i="3"/>
  <c r="E748" i="3"/>
  <c r="G145" i="3"/>
  <c r="E145" i="3"/>
  <c r="F145" i="3"/>
  <c r="G240" i="3"/>
  <c r="E240" i="3"/>
  <c r="F240" i="3"/>
  <c r="G384" i="3"/>
  <c r="F384" i="3"/>
  <c r="E384" i="3"/>
  <c r="G49" i="3"/>
  <c r="E49" i="3"/>
  <c r="F49" i="3"/>
  <c r="D749" i="3"/>
  <c r="D703" i="3"/>
  <c r="D656" i="3"/>
  <c r="D50" i="3"/>
  <c r="D97" i="3"/>
  <c r="D337" i="3"/>
  <c r="D385" i="3"/>
  <c r="D290" i="3"/>
  <c r="D242" i="3"/>
  <c r="D146" i="3"/>
  <c r="E655" i="3" l="1"/>
  <c r="G337" i="3"/>
  <c r="F337" i="3"/>
  <c r="E337" i="3"/>
  <c r="F703" i="3"/>
  <c r="E703" i="3"/>
  <c r="E656" i="3"/>
  <c r="F656" i="3"/>
  <c r="F749" i="3"/>
  <c r="E749" i="3"/>
  <c r="G193" i="3"/>
  <c r="E193" i="3"/>
  <c r="F193" i="3"/>
  <c r="G97" i="3"/>
  <c r="E97" i="3"/>
  <c r="F97" i="3"/>
  <c r="G146" i="3"/>
  <c r="E146" i="3"/>
  <c r="F146" i="3"/>
  <c r="G50" i="3"/>
  <c r="E50" i="3"/>
  <c r="F50" i="3"/>
  <c r="G241" i="3"/>
  <c r="E241" i="3"/>
  <c r="F241" i="3"/>
  <c r="G290" i="3"/>
  <c r="E290" i="3"/>
  <c r="F290" i="3"/>
  <c r="G385" i="3"/>
  <c r="F385" i="3"/>
  <c r="E385" i="3"/>
  <c r="D51" i="3"/>
  <c r="D704" i="3"/>
  <c r="D657" i="3"/>
  <c r="D750" i="3"/>
  <c r="D98" i="3"/>
  <c r="D338" i="3"/>
  <c r="D291" i="3"/>
  <c r="D386" i="3"/>
  <c r="D147" i="3"/>
  <c r="D194" i="3"/>
  <c r="G291" i="3" l="1"/>
  <c r="E291" i="3"/>
  <c r="F291" i="3"/>
  <c r="G338" i="3"/>
  <c r="E338" i="3"/>
  <c r="F338" i="3"/>
  <c r="G98" i="3"/>
  <c r="E98" i="3"/>
  <c r="F98" i="3"/>
  <c r="G194" i="3"/>
  <c r="E194" i="3"/>
  <c r="F194" i="3"/>
  <c r="G147" i="3"/>
  <c r="E147" i="3"/>
  <c r="F147" i="3"/>
  <c r="F657" i="3"/>
  <c r="E657" i="3"/>
  <c r="E750" i="3"/>
  <c r="F750" i="3"/>
  <c r="G386" i="3"/>
  <c r="F386" i="3"/>
  <c r="E386" i="3"/>
  <c r="E704" i="3"/>
  <c r="F704" i="3"/>
  <c r="G242" i="3"/>
  <c r="E242" i="3"/>
  <c r="F242" i="3"/>
  <c r="G51" i="3"/>
  <c r="E51" i="3"/>
  <c r="F51" i="3"/>
  <c r="D52" i="3"/>
  <c r="D751" i="3"/>
  <c r="D658" i="3"/>
  <c r="D705" i="3"/>
  <c r="D99" i="3"/>
  <c r="D339" i="3"/>
  <c r="D292" i="3"/>
  <c r="D387" i="3"/>
  <c r="D243" i="3"/>
  <c r="D195" i="3"/>
  <c r="D148" i="3"/>
  <c r="G339" i="3" l="1"/>
  <c r="E339" i="3"/>
  <c r="F339" i="3"/>
  <c r="G52" i="3"/>
  <c r="E52" i="3"/>
  <c r="F52" i="3"/>
  <c r="G387" i="3"/>
  <c r="E387" i="3"/>
  <c r="F387" i="3"/>
  <c r="G99" i="3"/>
  <c r="E99" i="3"/>
  <c r="F99" i="3"/>
  <c r="F705" i="3"/>
  <c r="E705" i="3"/>
  <c r="F658" i="3"/>
  <c r="E658" i="3"/>
  <c r="G148" i="3"/>
  <c r="E148" i="3"/>
  <c r="F148" i="3"/>
  <c r="G195" i="3"/>
  <c r="E195" i="3"/>
  <c r="F195" i="3"/>
  <c r="G243" i="3"/>
  <c r="E243" i="3"/>
  <c r="F243" i="3"/>
  <c r="F751" i="3"/>
  <c r="E751" i="3"/>
  <c r="G292" i="3"/>
  <c r="E292" i="3"/>
  <c r="F292" i="3"/>
  <c r="D659" i="3"/>
  <c r="D752" i="3"/>
  <c r="D53" i="3"/>
  <c r="D100" i="3"/>
  <c r="D340" i="3"/>
  <c r="D293" i="3"/>
  <c r="D388" i="3"/>
  <c r="D244" i="3"/>
  <c r="D149" i="3"/>
  <c r="D196" i="3"/>
  <c r="G340" i="3" l="1"/>
  <c r="E340" i="3"/>
  <c r="F340" i="3"/>
  <c r="F659" i="3"/>
  <c r="E659" i="3"/>
  <c r="G100" i="3"/>
  <c r="E100" i="3"/>
  <c r="F100" i="3"/>
  <c r="G196" i="3"/>
  <c r="E196" i="3"/>
  <c r="F196" i="3"/>
  <c r="G149" i="3"/>
  <c r="E149" i="3"/>
  <c r="F149" i="3"/>
  <c r="G244" i="3"/>
  <c r="E244" i="3"/>
  <c r="F244" i="3"/>
  <c r="G53" i="3"/>
  <c r="E53" i="3"/>
  <c r="F53" i="3"/>
  <c r="G388" i="3"/>
  <c r="F388" i="3"/>
  <c r="E388" i="3"/>
  <c r="G293" i="3"/>
  <c r="E293" i="3"/>
  <c r="F293" i="3"/>
  <c r="F752" i="3"/>
  <c r="E752" i="3"/>
  <c r="D660" i="3"/>
  <c r="D54" i="3"/>
  <c r="D706" i="3"/>
  <c r="D753" i="3"/>
  <c r="D101" i="3"/>
  <c r="D341" i="3"/>
  <c r="D245" i="3"/>
  <c r="D389" i="3"/>
  <c r="D294" i="3"/>
  <c r="D197" i="3"/>
  <c r="D150" i="3"/>
  <c r="G389" i="3" l="1"/>
  <c r="F389" i="3"/>
  <c r="E389" i="3"/>
  <c r="G341" i="3"/>
  <c r="F341" i="3"/>
  <c r="E341" i="3"/>
  <c r="E660" i="3"/>
  <c r="F660" i="3"/>
  <c r="G150" i="3"/>
  <c r="E150" i="3"/>
  <c r="F150" i="3"/>
  <c r="G197" i="3"/>
  <c r="E197" i="3"/>
  <c r="F197" i="3"/>
  <c r="F753" i="3"/>
  <c r="E753" i="3"/>
  <c r="G101" i="3"/>
  <c r="E101" i="3"/>
  <c r="F101" i="3"/>
  <c r="G294" i="3"/>
  <c r="E294" i="3"/>
  <c r="F294" i="3"/>
  <c r="F706" i="3"/>
  <c r="E706" i="3"/>
  <c r="G245" i="3"/>
  <c r="E245" i="3"/>
  <c r="F245" i="3"/>
  <c r="G54" i="3"/>
  <c r="E54" i="3"/>
  <c r="F54" i="3"/>
  <c r="D55" i="3"/>
  <c r="D707" i="3"/>
  <c r="D661" i="3"/>
  <c r="D754" i="3"/>
  <c r="D102" i="3"/>
  <c r="D342" i="3"/>
  <c r="D295" i="3"/>
  <c r="D246" i="3"/>
  <c r="D390" i="3"/>
  <c r="D151" i="3"/>
  <c r="D198" i="3"/>
  <c r="G342" i="3" l="1"/>
  <c r="F342" i="3"/>
  <c r="E342" i="3"/>
  <c r="G102" i="3"/>
  <c r="E102" i="3"/>
  <c r="F102" i="3"/>
  <c r="E754" i="3"/>
  <c r="F754" i="3"/>
  <c r="G198" i="3"/>
  <c r="E198" i="3"/>
  <c r="F198" i="3"/>
  <c r="G151" i="3"/>
  <c r="E151" i="3"/>
  <c r="F151" i="3"/>
  <c r="F661" i="3"/>
  <c r="E661" i="3"/>
  <c r="G390" i="3"/>
  <c r="F390" i="3"/>
  <c r="E390" i="3"/>
  <c r="G246" i="3"/>
  <c r="E246" i="3"/>
  <c r="F246" i="3"/>
  <c r="E707" i="3"/>
  <c r="F707" i="3"/>
  <c r="G295" i="3"/>
  <c r="E295" i="3"/>
  <c r="F295" i="3"/>
  <c r="G55" i="3"/>
  <c r="E55" i="3"/>
  <c r="F55" i="3"/>
  <c r="D662" i="3"/>
  <c r="D56" i="3"/>
  <c r="D57" i="3" s="1"/>
  <c r="D708" i="3"/>
  <c r="D755" i="3"/>
  <c r="D103" i="3"/>
  <c r="D152" i="3"/>
  <c r="D343" i="3"/>
  <c r="D391" i="3"/>
  <c r="D296" i="3"/>
  <c r="D247" i="3"/>
  <c r="D199" i="3"/>
  <c r="G56" i="3" l="1"/>
  <c r="E56" i="3"/>
  <c r="F56" i="3"/>
  <c r="G152" i="3"/>
  <c r="E152" i="3"/>
  <c r="F152" i="3"/>
  <c r="F662" i="3"/>
  <c r="E662" i="3"/>
  <c r="F755" i="3"/>
  <c r="E755" i="3"/>
  <c r="G103" i="3"/>
  <c r="E103" i="3"/>
  <c r="F103" i="3"/>
  <c r="G199" i="3"/>
  <c r="E199" i="3"/>
  <c r="F199" i="3"/>
  <c r="G247" i="3"/>
  <c r="E247" i="3"/>
  <c r="F247" i="3"/>
  <c r="G391" i="3"/>
  <c r="E391" i="3"/>
  <c r="F391" i="3"/>
  <c r="G296" i="3"/>
  <c r="E296" i="3"/>
  <c r="F296" i="3"/>
  <c r="F708" i="3"/>
  <c r="E708" i="3"/>
  <c r="G343" i="3"/>
  <c r="E343" i="3"/>
  <c r="F343" i="3"/>
  <c r="D756" i="3"/>
  <c r="D427" i="3"/>
  <c r="D709" i="3"/>
  <c r="D663" i="3"/>
  <c r="D200" i="3"/>
  <c r="D104" i="3"/>
  <c r="D344" i="3"/>
  <c r="D392" i="3"/>
  <c r="D393" i="3" s="1"/>
  <c r="D394" i="3" s="1"/>
  <c r="D395" i="3" s="1"/>
  <c r="D396" i="3" s="1"/>
  <c r="D397" i="3" s="1"/>
  <c r="D398" i="3" s="1"/>
  <c r="D399" i="3" s="1"/>
  <c r="D764" i="3" s="1"/>
  <c r="D248" i="3"/>
  <c r="D297" i="3"/>
  <c r="D153" i="3"/>
  <c r="D452" i="3" l="1"/>
  <c r="F452" i="3" s="1"/>
  <c r="D400" i="3"/>
  <c r="D401" i="3" s="1"/>
  <c r="G57" i="3"/>
  <c r="E57" i="3"/>
  <c r="F57" i="3"/>
  <c r="G104" i="3"/>
  <c r="E104" i="3"/>
  <c r="F104" i="3"/>
  <c r="F756" i="3"/>
  <c r="E756" i="3"/>
  <c r="G153" i="3"/>
  <c r="E153" i="3"/>
  <c r="F153" i="3"/>
  <c r="G297" i="3"/>
  <c r="E297" i="3"/>
  <c r="F297" i="3"/>
  <c r="G248" i="3"/>
  <c r="E248" i="3"/>
  <c r="F248" i="3"/>
  <c r="G200" i="3"/>
  <c r="E200" i="3"/>
  <c r="F200" i="3"/>
  <c r="F663" i="3"/>
  <c r="E663" i="3"/>
  <c r="G392" i="3"/>
  <c r="F392" i="3"/>
  <c r="E392" i="3"/>
  <c r="G344" i="3"/>
  <c r="F344" i="3"/>
  <c r="E344" i="3"/>
  <c r="F709" i="3"/>
  <c r="E709" i="3"/>
  <c r="D710" i="3"/>
  <c r="D664" i="3"/>
  <c r="D58" i="3"/>
  <c r="D105" i="3"/>
  <c r="D757" i="3"/>
  <c r="D345" i="3"/>
  <c r="D298" i="3"/>
  <c r="D249" i="3"/>
  <c r="D201" i="3"/>
  <c r="D154" i="3"/>
  <c r="F793" i="3" l="1"/>
  <c r="E793" i="3"/>
  <c r="E452" i="3"/>
  <c r="E788" i="3"/>
  <c r="F788" i="3"/>
  <c r="D765" i="3"/>
  <c r="F710" i="3"/>
  <c r="E710" i="3"/>
  <c r="G154" i="3"/>
  <c r="E154" i="3"/>
  <c r="F154" i="3"/>
  <c r="G201" i="3"/>
  <c r="E201" i="3"/>
  <c r="F201" i="3"/>
  <c r="G249" i="3"/>
  <c r="E249" i="3"/>
  <c r="F249" i="3"/>
  <c r="G298" i="3"/>
  <c r="E298" i="3"/>
  <c r="F298" i="3"/>
  <c r="E427" i="3"/>
  <c r="F427" i="3"/>
  <c r="G393" i="3"/>
  <c r="F393" i="3"/>
  <c r="E393" i="3"/>
  <c r="G105" i="3"/>
  <c r="E105" i="3"/>
  <c r="F105" i="3"/>
  <c r="G58" i="3"/>
  <c r="E58" i="3"/>
  <c r="F58" i="3"/>
  <c r="G345" i="3"/>
  <c r="F345" i="3"/>
  <c r="E345" i="3"/>
  <c r="E664" i="3"/>
  <c r="F664" i="3"/>
  <c r="F757" i="3"/>
  <c r="E757" i="3"/>
  <c r="D711" i="3"/>
  <c r="D524" i="3"/>
  <c r="D549" i="3" s="1"/>
  <c r="D59" i="3"/>
  <c r="D429" i="3" s="1"/>
  <c r="D428" i="3"/>
  <c r="D758" i="3"/>
  <c r="D665" i="3"/>
  <c r="D106" i="3"/>
  <c r="D346" i="3"/>
  <c r="D712" i="3" s="1"/>
  <c r="D250" i="3"/>
  <c r="D299" i="3"/>
  <c r="D155" i="3"/>
  <c r="D202" i="3"/>
  <c r="D453" i="3" l="1"/>
  <c r="F453" i="3" s="1"/>
  <c r="D794" i="3"/>
  <c r="D402" i="3"/>
  <c r="D766" i="3"/>
  <c r="F549" i="3"/>
  <c r="E549" i="3"/>
  <c r="G202" i="3"/>
  <c r="E202" i="3"/>
  <c r="F202" i="3"/>
  <c r="F665" i="3"/>
  <c r="E665" i="3"/>
  <c r="G299" i="3"/>
  <c r="E299" i="3"/>
  <c r="F299" i="3"/>
  <c r="G155" i="3"/>
  <c r="E155" i="3"/>
  <c r="F155" i="3"/>
  <c r="E758" i="3"/>
  <c r="F758" i="3"/>
  <c r="G394" i="3"/>
  <c r="F394" i="3"/>
  <c r="E394" i="3"/>
  <c r="F428" i="3"/>
  <c r="E428" i="3"/>
  <c r="G346" i="3"/>
  <c r="E346" i="3"/>
  <c r="F346" i="3"/>
  <c r="F524" i="3"/>
  <c r="E524" i="3"/>
  <c r="G250" i="3"/>
  <c r="E250" i="3"/>
  <c r="F250" i="3"/>
  <c r="G59" i="3"/>
  <c r="E59" i="3"/>
  <c r="F59" i="3"/>
  <c r="G106" i="3"/>
  <c r="E106" i="3"/>
  <c r="F106" i="3"/>
  <c r="E711" i="3"/>
  <c r="F711" i="3"/>
  <c r="D666" i="3"/>
  <c r="D525" i="3"/>
  <c r="D550" i="3" s="1"/>
  <c r="D759" i="3"/>
  <c r="D572" i="3"/>
  <c r="D597" i="3" s="1"/>
  <c r="D619" i="3" s="1"/>
  <c r="D644" i="3" s="1"/>
  <c r="D60" i="3"/>
  <c r="D430" i="3" s="1"/>
  <c r="D107" i="3"/>
  <c r="D476" i="3"/>
  <c r="D501" i="3" s="1"/>
  <c r="D347" i="3"/>
  <c r="D713" i="3" s="1"/>
  <c r="D300" i="3"/>
  <c r="D251" i="3"/>
  <c r="D203" i="3"/>
  <c r="D156" i="3"/>
  <c r="E797" i="3" l="1"/>
  <c r="F797" i="3"/>
  <c r="E794" i="3"/>
  <c r="F794" i="3"/>
  <c r="E453" i="3"/>
  <c r="E789" i="3"/>
  <c r="F789" i="3"/>
  <c r="D454" i="3"/>
  <c r="E454" i="3" s="1"/>
  <c r="D403" i="3"/>
  <c r="D767" i="3"/>
  <c r="E644" i="3"/>
  <c r="F644" i="3"/>
  <c r="F597" i="3"/>
  <c r="E597" i="3"/>
  <c r="E550" i="3"/>
  <c r="F550" i="3"/>
  <c r="F501" i="3"/>
  <c r="E501" i="3"/>
  <c r="G203" i="3"/>
  <c r="E203" i="3"/>
  <c r="F203" i="3"/>
  <c r="G156" i="3"/>
  <c r="E156" i="3"/>
  <c r="F156" i="3"/>
  <c r="G60" i="3"/>
  <c r="E60" i="3"/>
  <c r="F60" i="3"/>
  <c r="G251" i="3"/>
  <c r="E251" i="3"/>
  <c r="F251" i="3"/>
  <c r="G300" i="3"/>
  <c r="E300" i="3"/>
  <c r="F300" i="3"/>
  <c r="G347" i="3"/>
  <c r="E347" i="3"/>
  <c r="F347" i="3"/>
  <c r="F572" i="3"/>
  <c r="E572" i="3"/>
  <c r="G395" i="3"/>
  <c r="E395" i="3"/>
  <c r="F395" i="3"/>
  <c r="F712" i="3"/>
  <c r="E712" i="3"/>
  <c r="F476" i="3"/>
  <c r="E476" i="3"/>
  <c r="F525" i="3"/>
  <c r="E525" i="3"/>
  <c r="F429" i="3"/>
  <c r="E429" i="3"/>
  <c r="F759" i="3"/>
  <c r="E759" i="3"/>
  <c r="G107" i="3"/>
  <c r="E107" i="3"/>
  <c r="F107" i="3"/>
  <c r="F666" i="3"/>
  <c r="E666" i="3"/>
  <c r="D760" i="3"/>
  <c r="D573" i="3"/>
  <c r="D598" i="3" s="1"/>
  <c r="D526" i="3"/>
  <c r="D551" i="3" s="1"/>
  <c r="D61" i="3"/>
  <c r="D667" i="3"/>
  <c r="D108" i="3"/>
  <c r="D477" i="3"/>
  <c r="D502" i="3" s="1"/>
  <c r="D348" i="3"/>
  <c r="D714" i="3" s="1"/>
  <c r="D301" i="3"/>
  <c r="D252" i="3"/>
  <c r="D157" i="3"/>
  <c r="D204" i="3"/>
  <c r="D349" i="3" l="1"/>
  <c r="D350" i="3" s="1"/>
  <c r="E798" i="3"/>
  <c r="F798" i="3"/>
  <c r="E795" i="3"/>
  <c r="F795" i="3"/>
  <c r="F454" i="3"/>
  <c r="D455" i="3"/>
  <c r="E455" i="3" s="1"/>
  <c r="E790" i="3"/>
  <c r="F790" i="3"/>
  <c r="D404" i="3"/>
  <c r="D768" i="3"/>
  <c r="F598" i="3"/>
  <c r="E598" i="3"/>
  <c r="F551" i="3"/>
  <c r="E551" i="3"/>
  <c r="F502" i="3"/>
  <c r="E502" i="3"/>
  <c r="G61" i="3"/>
  <c r="E61" i="3"/>
  <c r="F61" i="3"/>
  <c r="G157" i="3"/>
  <c r="E157" i="3"/>
  <c r="F157" i="3"/>
  <c r="G252" i="3"/>
  <c r="E252" i="3"/>
  <c r="F252" i="3"/>
  <c r="F667" i="3"/>
  <c r="E667" i="3"/>
  <c r="F573" i="3"/>
  <c r="E573" i="3"/>
  <c r="G204" i="3"/>
  <c r="E204" i="3"/>
  <c r="F204" i="3"/>
  <c r="F430" i="3"/>
  <c r="E430" i="3"/>
  <c r="G396" i="3"/>
  <c r="F396" i="3"/>
  <c r="E396" i="3"/>
  <c r="F477" i="3"/>
  <c r="E477" i="3"/>
  <c r="F713" i="3"/>
  <c r="E713" i="3"/>
  <c r="F526" i="3"/>
  <c r="E526" i="3"/>
  <c r="G301" i="3"/>
  <c r="E301" i="3"/>
  <c r="F301" i="3"/>
  <c r="G348" i="3"/>
  <c r="E348" i="3"/>
  <c r="F348" i="3"/>
  <c r="G108" i="3"/>
  <c r="E108" i="3"/>
  <c r="F108" i="3"/>
  <c r="F760" i="3"/>
  <c r="E760" i="3"/>
  <c r="D527" i="3"/>
  <c r="D552" i="3" s="1"/>
  <c r="D574" i="3"/>
  <c r="D599" i="3" s="1"/>
  <c r="D62" i="3"/>
  <c r="D63" i="3" s="1"/>
  <c r="D431" i="3"/>
  <c r="D761" i="3"/>
  <c r="D302" i="3"/>
  <c r="D668" i="3"/>
  <c r="D253" i="3"/>
  <c r="D109" i="3"/>
  <c r="D478" i="3"/>
  <c r="D503" i="3" s="1"/>
  <c r="D205" i="3"/>
  <c r="D158" i="3"/>
  <c r="D351" i="3" l="1"/>
  <c r="D352" i="3" s="1"/>
  <c r="D716" i="3"/>
  <c r="D715" i="3"/>
  <c r="E799" i="3"/>
  <c r="F799" i="3"/>
  <c r="E796" i="3"/>
  <c r="F796" i="3"/>
  <c r="F455" i="3"/>
  <c r="D456" i="3"/>
  <c r="E456" i="3" s="1"/>
  <c r="E791" i="3"/>
  <c r="F791" i="3"/>
  <c r="D405" i="3"/>
  <c r="D769" i="3"/>
  <c r="F599" i="3"/>
  <c r="E599" i="3"/>
  <c r="F552" i="3"/>
  <c r="E552" i="3"/>
  <c r="E503" i="3"/>
  <c r="F503" i="3"/>
  <c r="G158" i="3"/>
  <c r="E158" i="3"/>
  <c r="F158" i="3"/>
  <c r="G205" i="3"/>
  <c r="E205" i="3"/>
  <c r="F205" i="3"/>
  <c r="G302" i="3"/>
  <c r="E302" i="3"/>
  <c r="F302" i="3"/>
  <c r="F668" i="3"/>
  <c r="E668" i="3"/>
  <c r="G109" i="3"/>
  <c r="E109" i="3"/>
  <c r="F109" i="3"/>
  <c r="E431" i="3"/>
  <c r="F431" i="3"/>
  <c r="F478" i="3"/>
  <c r="E478" i="3"/>
  <c r="G397" i="3"/>
  <c r="F397" i="3"/>
  <c r="E397" i="3"/>
  <c r="F761" i="3"/>
  <c r="E761" i="3"/>
  <c r="G349" i="3"/>
  <c r="F349" i="3"/>
  <c r="E349" i="3"/>
  <c r="E619" i="3"/>
  <c r="F619" i="3"/>
  <c r="G62" i="3"/>
  <c r="E62" i="3"/>
  <c r="F62" i="3"/>
  <c r="G253" i="3"/>
  <c r="E253" i="3"/>
  <c r="F253" i="3"/>
  <c r="E574" i="3"/>
  <c r="F574" i="3"/>
  <c r="F714" i="3"/>
  <c r="E714" i="3"/>
  <c r="E527" i="3"/>
  <c r="F527" i="3"/>
  <c r="D432" i="3"/>
  <c r="D457" i="3" s="1"/>
  <c r="D669" i="3"/>
  <c r="D762" i="3"/>
  <c r="D528" i="3"/>
  <c r="D553" i="3" s="1"/>
  <c r="D575" i="3"/>
  <c r="D620" i="3"/>
  <c r="D645" i="3" s="1"/>
  <c r="D110" i="3"/>
  <c r="D479" i="3"/>
  <c r="D504" i="3" s="1"/>
  <c r="D254" i="3"/>
  <c r="D303" i="3"/>
  <c r="D159" i="3"/>
  <c r="D206" i="3"/>
  <c r="F800" i="3" l="1"/>
  <c r="E800" i="3"/>
  <c r="F456" i="3"/>
  <c r="E792" i="3"/>
  <c r="F792" i="3"/>
  <c r="D406" i="3"/>
  <c r="D770" i="3"/>
  <c r="F645" i="3"/>
  <c r="E645" i="3"/>
  <c r="E553" i="3"/>
  <c r="F553" i="3"/>
  <c r="E504" i="3"/>
  <c r="F504" i="3"/>
  <c r="F457" i="3"/>
  <c r="E457" i="3"/>
  <c r="F620" i="3"/>
  <c r="E620" i="3"/>
  <c r="F575" i="3"/>
  <c r="E575" i="3"/>
  <c r="G254" i="3"/>
  <c r="E254" i="3"/>
  <c r="F254" i="3"/>
  <c r="F669" i="3"/>
  <c r="E669" i="3"/>
  <c r="G206" i="3"/>
  <c r="E206" i="3"/>
  <c r="F206" i="3"/>
  <c r="G159" i="3"/>
  <c r="E159" i="3"/>
  <c r="F159" i="3"/>
  <c r="G398" i="3"/>
  <c r="F398" i="3"/>
  <c r="E398" i="3"/>
  <c r="F528" i="3"/>
  <c r="E528" i="3"/>
  <c r="G303" i="3"/>
  <c r="E303" i="3"/>
  <c r="F303" i="3"/>
  <c r="E762" i="3"/>
  <c r="F762" i="3"/>
  <c r="G350" i="3"/>
  <c r="F350" i="3"/>
  <c r="E350" i="3"/>
  <c r="E715" i="3"/>
  <c r="F715" i="3"/>
  <c r="E479" i="3"/>
  <c r="F479" i="3"/>
  <c r="F432" i="3"/>
  <c r="E432" i="3"/>
  <c r="G110" i="3"/>
  <c r="E110" i="3"/>
  <c r="F110" i="3"/>
  <c r="G63" i="3"/>
  <c r="E63" i="3"/>
  <c r="F63" i="3"/>
  <c r="D670" i="3"/>
  <c r="D576" i="3"/>
  <c r="D621" i="3"/>
  <c r="D529" i="3"/>
  <c r="D554" i="3" s="1"/>
  <c r="D64" i="3"/>
  <c r="D433" i="3"/>
  <c r="D458" i="3" s="1"/>
  <c r="D763" i="3"/>
  <c r="D111" i="3"/>
  <c r="D480" i="3"/>
  <c r="D505" i="3" s="1"/>
  <c r="D717" i="3"/>
  <c r="D304" i="3"/>
  <c r="D255" i="3"/>
  <c r="D207" i="3"/>
  <c r="D160" i="3"/>
  <c r="E801" i="3" l="1"/>
  <c r="F801" i="3"/>
  <c r="D407" i="3"/>
  <c r="D771" i="3"/>
  <c r="F554" i="3"/>
  <c r="E554" i="3"/>
  <c r="E505" i="3"/>
  <c r="F505" i="3"/>
  <c r="F458" i="3"/>
  <c r="E458" i="3"/>
  <c r="G207" i="3"/>
  <c r="E207" i="3"/>
  <c r="F207" i="3"/>
  <c r="G64" i="3"/>
  <c r="E64" i="3"/>
  <c r="F64" i="3"/>
  <c r="F716" i="3"/>
  <c r="E716" i="3"/>
  <c r="G160" i="3"/>
  <c r="E160" i="3"/>
  <c r="F160" i="3"/>
  <c r="G399" i="3"/>
  <c r="E399" i="3"/>
  <c r="F399" i="3"/>
  <c r="F529" i="3"/>
  <c r="E529" i="3"/>
  <c r="F621" i="3"/>
  <c r="E621" i="3"/>
  <c r="F763" i="3"/>
  <c r="E763" i="3"/>
  <c r="F433" i="3"/>
  <c r="E433" i="3"/>
  <c r="G304" i="3"/>
  <c r="E304" i="3"/>
  <c r="F304" i="3"/>
  <c r="G255" i="3"/>
  <c r="E255" i="3"/>
  <c r="F255" i="3"/>
  <c r="G351" i="3"/>
  <c r="F351" i="3"/>
  <c r="E351" i="3"/>
  <c r="F480" i="3"/>
  <c r="E480" i="3"/>
  <c r="F576" i="3"/>
  <c r="E576" i="3"/>
  <c r="G111" i="3"/>
  <c r="E111" i="3"/>
  <c r="F111" i="3"/>
  <c r="F670" i="3"/>
  <c r="E670" i="3"/>
  <c r="D530" i="3"/>
  <c r="D555" i="3" s="1"/>
  <c r="D671" i="3"/>
  <c r="D577" i="3"/>
  <c r="D622" i="3"/>
  <c r="D434" i="3"/>
  <c r="D459" i="3" s="1"/>
  <c r="D65" i="3"/>
  <c r="D112" i="3"/>
  <c r="D481" i="3"/>
  <c r="D506" i="3" s="1"/>
  <c r="D718" i="3"/>
  <c r="D256" i="3"/>
  <c r="D305" i="3"/>
  <c r="D208" i="3"/>
  <c r="D161" i="3"/>
  <c r="E802" i="3" l="1"/>
  <c r="F802" i="3"/>
  <c r="D408" i="3"/>
  <c r="D772" i="3"/>
  <c r="F555" i="3"/>
  <c r="E555" i="3"/>
  <c r="F506" i="3"/>
  <c r="E506" i="3"/>
  <c r="E459" i="3"/>
  <c r="F459" i="3"/>
  <c r="G400" i="3"/>
  <c r="F400" i="3"/>
  <c r="E400" i="3"/>
  <c r="F434" i="3"/>
  <c r="E434" i="3"/>
  <c r="F764" i="3"/>
  <c r="E764" i="3"/>
  <c r="G65" i="3"/>
  <c r="E65" i="3"/>
  <c r="F65" i="3"/>
  <c r="G208" i="3"/>
  <c r="E208" i="3"/>
  <c r="F208" i="3"/>
  <c r="F622" i="3"/>
  <c r="E622" i="3"/>
  <c r="G161" i="3"/>
  <c r="E161" i="3"/>
  <c r="F161" i="3"/>
  <c r="G305" i="3"/>
  <c r="E305" i="3"/>
  <c r="F305" i="3"/>
  <c r="F717" i="3"/>
  <c r="E717" i="3"/>
  <c r="G256" i="3"/>
  <c r="E256" i="3"/>
  <c r="F256" i="3"/>
  <c r="G352" i="3"/>
  <c r="E352" i="3"/>
  <c r="F352" i="3"/>
  <c r="F577" i="3"/>
  <c r="E577" i="3"/>
  <c r="F481" i="3"/>
  <c r="E481" i="3"/>
  <c r="F671" i="3"/>
  <c r="E671" i="3"/>
  <c r="G112" i="3"/>
  <c r="E112" i="3"/>
  <c r="F112" i="3"/>
  <c r="F530" i="3"/>
  <c r="E530" i="3"/>
  <c r="D672" i="3"/>
  <c r="D435" i="3"/>
  <c r="D460" i="3" s="1"/>
  <c r="D66" i="3"/>
  <c r="D67" i="3" s="1"/>
  <c r="D531" i="3"/>
  <c r="D556" i="3" s="1"/>
  <c r="D623" i="3"/>
  <c r="D578" i="3"/>
  <c r="D600" i="3" s="1"/>
  <c r="D113" i="3"/>
  <c r="D482" i="3"/>
  <c r="D507" i="3" s="1"/>
  <c r="D353" i="3"/>
  <c r="D719" i="3" s="1"/>
  <c r="D306" i="3"/>
  <c r="D257" i="3"/>
  <c r="D624" i="3" s="1"/>
  <c r="D162" i="3"/>
  <c r="D209" i="3"/>
  <c r="F803" i="3" l="1"/>
  <c r="E803" i="3"/>
  <c r="D409" i="3"/>
  <c r="D773" i="3"/>
  <c r="E600" i="3"/>
  <c r="F600" i="3"/>
  <c r="E556" i="3"/>
  <c r="F556" i="3"/>
  <c r="F507" i="3"/>
  <c r="E507" i="3"/>
  <c r="F460" i="3"/>
  <c r="E460" i="3"/>
  <c r="F718" i="3"/>
  <c r="E718" i="3"/>
  <c r="G162" i="3"/>
  <c r="E162" i="3"/>
  <c r="F162" i="3"/>
  <c r="G306" i="3"/>
  <c r="E306" i="3"/>
  <c r="F306" i="3"/>
  <c r="G401" i="3"/>
  <c r="F401" i="3"/>
  <c r="E401" i="3"/>
  <c r="G209" i="3"/>
  <c r="E209" i="3"/>
  <c r="F209" i="3"/>
  <c r="E578" i="3"/>
  <c r="F578" i="3"/>
  <c r="G257" i="3"/>
  <c r="E257" i="3"/>
  <c r="F257" i="3"/>
  <c r="E623" i="3"/>
  <c r="F623" i="3"/>
  <c r="G66" i="3"/>
  <c r="E66" i="3"/>
  <c r="F66" i="3"/>
  <c r="G353" i="3"/>
  <c r="F353" i="3"/>
  <c r="E353" i="3"/>
  <c r="E435" i="3"/>
  <c r="F435" i="3"/>
  <c r="F482" i="3"/>
  <c r="E482" i="3"/>
  <c r="E672" i="3"/>
  <c r="F672" i="3"/>
  <c r="E531" i="3"/>
  <c r="F531" i="3"/>
  <c r="G113" i="3"/>
  <c r="E113" i="3"/>
  <c r="F113" i="3"/>
  <c r="F765" i="3"/>
  <c r="E765" i="3"/>
  <c r="D579" i="3"/>
  <c r="D601" i="3" s="1"/>
  <c r="D532" i="3"/>
  <c r="D557" i="3" s="1"/>
  <c r="D673" i="3"/>
  <c r="D436" i="3"/>
  <c r="D461" i="3" s="1"/>
  <c r="D114" i="3"/>
  <c r="D483" i="3"/>
  <c r="D508" i="3" s="1"/>
  <c r="D354" i="3"/>
  <c r="D258" i="3"/>
  <c r="D259" i="3" s="1"/>
  <c r="D261" i="3" s="1"/>
  <c r="D307" i="3"/>
  <c r="D210" i="3"/>
  <c r="D163" i="3"/>
  <c r="E804" i="3" l="1"/>
  <c r="F804" i="3"/>
  <c r="D625" i="3"/>
  <c r="D410" i="3"/>
  <c r="D411" i="3" s="1"/>
  <c r="D774" i="3"/>
  <c r="E601" i="3"/>
  <c r="F601" i="3"/>
  <c r="F557" i="3"/>
  <c r="E557" i="3"/>
  <c r="F508" i="3"/>
  <c r="E508" i="3"/>
  <c r="E461" i="3"/>
  <c r="F461" i="3"/>
  <c r="F436" i="3"/>
  <c r="E436" i="3"/>
  <c r="G163" i="3"/>
  <c r="E163" i="3"/>
  <c r="F163" i="3"/>
  <c r="G67" i="3"/>
  <c r="E67" i="3"/>
  <c r="F67" i="3"/>
  <c r="G210" i="3"/>
  <c r="E210" i="3"/>
  <c r="F210" i="3"/>
  <c r="G307" i="3"/>
  <c r="E307" i="3"/>
  <c r="F307" i="3"/>
  <c r="G258" i="3"/>
  <c r="E258" i="3"/>
  <c r="F258" i="3"/>
  <c r="G402" i="3"/>
  <c r="F402" i="3"/>
  <c r="E402" i="3"/>
  <c r="F579" i="3"/>
  <c r="E579" i="3"/>
  <c r="F719" i="3"/>
  <c r="E719" i="3"/>
  <c r="F532" i="3"/>
  <c r="E532" i="3"/>
  <c r="E483" i="3"/>
  <c r="F483" i="3"/>
  <c r="E766" i="3"/>
  <c r="F766" i="3"/>
  <c r="F673" i="3"/>
  <c r="E673" i="3"/>
  <c r="G354" i="3"/>
  <c r="E354" i="3"/>
  <c r="F354" i="3"/>
  <c r="G114" i="3"/>
  <c r="E114" i="3"/>
  <c r="F114" i="3"/>
  <c r="F624" i="3"/>
  <c r="E624" i="3"/>
  <c r="D68" i="3"/>
  <c r="D437" i="3"/>
  <c r="D462" i="3" s="1"/>
  <c r="D533" i="3"/>
  <c r="D558" i="3" s="1"/>
  <c r="D674" i="3"/>
  <c r="D580" i="3"/>
  <c r="D602" i="3" s="1"/>
  <c r="D115" i="3"/>
  <c r="D484" i="3"/>
  <c r="D509" i="3" s="1"/>
  <c r="D355" i="3"/>
  <c r="D720" i="3" s="1"/>
  <c r="D626" i="3"/>
  <c r="D308" i="3"/>
  <c r="D164" i="3"/>
  <c r="D211" i="3"/>
  <c r="E805" i="3" l="1"/>
  <c r="F805" i="3"/>
  <c r="D775" i="3"/>
  <c r="F602" i="3"/>
  <c r="E602" i="3"/>
  <c r="F558" i="3"/>
  <c r="E558" i="3"/>
  <c r="E509" i="3"/>
  <c r="F509" i="3"/>
  <c r="F462" i="3"/>
  <c r="E462" i="3"/>
  <c r="E580" i="3"/>
  <c r="F580" i="3"/>
  <c r="G403" i="3"/>
  <c r="E403" i="3"/>
  <c r="F403" i="3"/>
  <c r="G211" i="3"/>
  <c r="E211" i="3"/>
  <c r="F211" i="3"/>
  <c r="G164" i="3"/>
  <c r="E164" i="3"/>
  <c r="F164" i="3"/>
  <c r="F767" i="3"/>
  <c r="E767" i="3"/>
  <c r="G259" i="3"/>
  <c r="E259" i="3"/>
  <c r="F259" i="3"/>
  <c r="F437" i="3"/>
  <c r="E437" i="3"/>
  <c r="G308" i="3"/>
  <c r="E308" i="3"/>
  <c r="F308" i="3"/>
  <c r="G68" i="3"/>
  <c r="E68" i="3"/>
  <c r="F68" i="3"/>
  <c r="F674" i="3"/>
  <c r="E674" i="3"/>
  <c r="F533" i="3"/>
  <c r="E533" i="3"/>
  <c r="G355" i="3"/>
  <c r="E355" i="3"/>
  <c r="F355" i="3"/>
  <c r="F484" i="3"/>
  <c r="E484" i="3"/>
  <c r="G115" i="3"/>
  <c r="E115" i="3"/>
  <c r="F115" i="3"/>
  <c r="E625" i="3"/>
  <c r="F625" i="3"/>
  <c r="D675" i="3"/>
  <c r="D69" i="3"/>
  <c r="D438" i="3"/>
  <c r="D463" i="3" s="1"/>
  <c r="D581" i="3"/>
  <c r="D603" i="3" s="1"/>
  <c r="D534" i="3"/>
  <c r="D559" i="3" s="1"/>
  <c r="D116" i="3"/>
  <c r="D485" i="3"/>
  <c r="D510" i="3" s="1"/>
  <c r="D356" i="3"/>
  <c r="D721" i="3" s="1"/>
  <c r="D309" i="3"/>
  <c r="D260" i="3"/>
  <c r="D627" i="3" s="1"/>
  <c r="D212" i="3"/>
  <c r="D165" i="3"/>
  <c r="E806" i="3" l="1"/>
  <c r="F806" i="3"/>
  <c r="D412" i="3"/>
  <c r="D776" i="3"/>
  <c r="E603" i="3"/>
  <c r="F603" i="3"/>
  <c r="F559" i="3"/>
  <c r="E559" i="3"/>
  <c r="E510" i="3"/>
  <c r="F510" i="3"/>
  <c r="E463" i="3"/>
  <c r="F463" i="3"/>
  <c r="F720" i="3"/>
  <c r="E720" i="3"/>
  <c r="F581" i="3"/>
  <c r="E581" i="3"/>
  <c r="G165" i="3"/>
  <c r="E165" i="3"/>
  <c r="F165" i="3"/>
  <c r="F534" i="3"/>
  <c r="E534" i="3"/>
  <c r="G260" i="3"/>
  <c r="E260" i="3"/>
  <c r="F260" i="3"/>
  <c r="G404" i="3"/>
  <c r="F404" i="3"/>
  <c r="E404" i="3"/>
  <c r="G356" i="3"/>
  <c r="E356" i="3"/>
  <c r="F356" i="3"/>
  <c r="G212" i="3"/>
  <c r="E212" i="3"/>
  <c r="F212" i="3"/>
  <c r="F438" i="3"/>
  <c r="E438" i="3"/>
  <c r="G309" i="3"/>
  <c r="E309" i="3"/>
  <c r="F309" i="3"/>
  <c r="G69" i="3"/>
  <c r="E69" i="3"/>
  <c r="F69" i="3"/>
  <c r="F768" i="3"/>
  <c r="E768" i="3"/>
  <c r="F485" i="3"/>
  <c r="E485" i="3"/>
  <c r="F626" i="3"/>
  <c r="E626" i="3"/>
  <c r="G116" i="3"/>
  <c r="E116" i="3"/>
  <c r="F116" i="3"/>
  <c r="F675" i="3"/>
  <c r="E675" i="3"/>
  <c r="D582" i="3"/>
  <c r="D604" i="3" s="1"/>
  <c r="D439" i="3"/>
  <c r="D464" i="3" s="1"/>
  <c r="D70" i="3"/>
  <c r="D440" i="3" s="1"/>
  <c r="D535" i="3"/>
  <c r="D560" i="3" s="1"/>
  <c r="D676" i="3"/>
  <c r="D117" i="3"/>
  <c r="D486" i="3"/>
  <c r="D511" i="3" s="1"/>
  <c r="D357" i="3"/>
  <c r="D722" i="3" s="1"/>
  <c r="D628" i="3"/>
  <c r="D310" i="3"/>
  <c r="D677" i="3" s="1"/>
  <c r="D166" i="3"/>
  <c r="F807" i="3" l="1"/>
  <c r="E807" i="3"/>
  <c r="D413" i="3"/>
  <c r="D414" i="3" s="1"/>
  <c r="D777" i="3"/>
  <c r="E604" i="3"/>
  <c r="F604" i="3"/>
  <c r="F560" i="3"/>
  <c r="E560" i="3"/>
  <c r="F511" i="3"/>
  <c r="E511" i="3"/>
  <c r="F464" i="3"/>
  <c r="E464" i="3"/>
  <c r="G213" i="3"/>
  <c r="E213" i="3"/>
  <c r="F213" i="3"/>
  <c r="G166" i="3"/>
  <c r="E166" i="3"/>
  <c r="F166" i="3"/>
  <c r="G310" i="3"/>
  <c r="E310" i="3"/>
  <c r="F310" i="3"/>
  <c r="G261" i="3"/>
  <c r="E261" i="3"/>
  <c r="F261" i="3"/>
  <c r="E676" i="3"/>
  <c r="F676" i="3"/>
  <c r="G70" i="3"/>
  <c r="E70" i="3"/>
  <c r="F70" i="3"/>
  <c r="E439" i="3"/>
  <c r="F439" i="3"/>
  <c r="F535" i="3"/>
  <c r="E535" i="3"/>
  <c r="G405" i="3"/>
  <c r="F405" i="3"/>
  <c r="E405" i="3"/>
  <c r="G357" i="3"/>
  <c r="F357" i="3"/>
  <c r="E357" i="3"/>
  <c r="E582" i="3"/>
  <c r="F582" i="3"/>
  <c r="F486" i="3"/>
  <c r="E486" i="3"/>
  <c r="F627" i="3"/>
  <c r="E627" i="3"/>
  <c r="F721" i="3"/>
  <c r="E721" i="3"/>
  <c r="G117" i="3"/>
  <c r="E117" i="3"/>
  <c r="F117" i="3"/>
  <c r="F769" i="3"/>
  <c r="E769" i="3"/>
  <c r="D71" i="3"/>
  <c r="D441" i="3" s="1"/>
  <c r="D465" i="3"/>
  <c r="D583" i="3"/>
  <c r="D605" i="3" s="1"/>
  <c r="D536" i="3"/>
  <c r="D561" i="3" s="1"/>
  <c r="D118" i="3"/>
  <c r="D487" i="3"/>
  <c r="D512" i="3" s="1"/>
  <c r="D358" i="3"/>
  <c r="D723" i="3" s="1"/>
  <c r="D262" i="3"/>
  <c r="D629" i="3" s="1"/>
  <c r="D311" i="3"/>
  <c r="D678" i="3" s="1"/>
  <c r="D214" i="3"/>
  <c r="D584" i="3" s="1"/>
  <c r="D167" i="3"/>
  <c r="E808" i="3" l="1"/>
  <c r="F808" i="3"/>
  <c r="D359" i="3"/>
  <c r="D724" i="3" s="1"/>
  <c r="D778" i="3"/>
  <c r="E605" i="3"/>
  <c r="F605" i="3"/>
  <c r="F561" i="3"/>
  <c r="E561" i="3"/>
  <c r="F512" i="3"/>
  <c r="E512" i="3"/>
  <c r="F465" i="3"/>
  <c r="E465" i="3"/>
  <c r="G167" i="3"/>
  <c r="E167" i="3"/>
  <c r="F167" i="3"/>
  <c r="F677" i="3"/>
  <c r="E677" i="3"/>
  <c r="G214" i="3"/>
  <c r="E214" i="3"/>
  <c r="F214" i="3"/>
  <c r="F536" i="3"/>
  <c r="E536" i="3"/>
  <c r="F583" i="3"/>
  <c r="E583" i="3"/>
  <c r="G406" i="3"/>
  <c r="F406" i="3"/>
  <c r="E406" i="3"/>
  <c r="E722" i="3"/>
  <c r="F722" i="3"/>
  <c r="E770" i="3"/>
  <c r="F770" i="3"/>
  <c r="F628" i="3"/>
  <c r="E628" i="3"/>
  <c r="G358" i="3"/>
  <c r="F358" i="3"/>
  <c r="E358" i="3"/>
  <c r="F440" i="3"/>
  <c r="E440" i="3"/>
  <c r="G311" i="3"/>
  <c r="F311" i="3"/>
  <c r="E311" i="3"/>
  <c r="G262" i="3"/>
  <c r="E262" i="3"/>
  <c r="F262" i="3"/>
  <c r="E487" i="3"/>
  <c r="F487" i="3"/>
  <c r="G118" i="3"/>
  <c r="E118" i="3"/>
  <c r="F118" i="3"/>
  <c r="G71" i="3"/>
  <c r="E71" i="3"/>
  <c r="F71" i="3"/>
  <c r="D537" i="3"/>
  <c r="D562" i="3" s="1"/>
  <c r="D606" i="3"/>
  <c r="D466" i="3"/>
  <c r="D72" i="3"/>
  <c r="D442" i="3" s="1"/>
  <c r="D119" i="3"/>
  <c r="D488" i="3"/>
  <c r="D513" i="3" s="1"/>
  <c r="D312" i="3"/>
  <c r="D679" i="3" s="1"/>
  <c r="D263" i="3"/>
  <c r="D630" i="3" s="1"/>
  <c r="D215" i="3"/>
  <c r="D585" i="3" s="1"/>
  <c r="D168" i="3"/>
  <c r="E809" i="3" l="1"/>
  <c r="F809" i="3"/>
  <c r="D360" i="3"/>
  <c r="D415" i="3"/>
  <c r="D779" i="3"/>
  <c r="F606" i="3"/>
  <c r="E606" i="3"/>
  <c r="F562" i="3"/>
  <c r="E562" i="3"/>
  <c r="F513" i="3"/>
  <c r="E513" i="3"/>
  <c r="F466" i="3"/>
  <c r="E466" i="3"/>
  <c r="E629" i="3"/>
  <c r="F629" i="3"/>
  <c r="F678" i="3"/>
  <c r="E678" i="3"/>
  <c r="G215" i="3"/>
  <c r="E215" i="3"/>
  <c r="F215" i="3"/>
  <c r="G168" i="3"/>
  <c r="E168" i="3"/>
  <c r="F168" i="3"/>
  <c r="G312" i="3"/>
  <c r="E312" i="3"/>
  <c r="F312" i="3"/>
  <c r="G359" i="3"/>
  <c r="F359" i="3"/>
  <c r="E359" i="3"/>
  <c r="F584" i="3"/>
  <c r="E584" i="3"/>
  <c r="G407" i="3"/>
  <c r="E407" i="3"/>
  <c r="F407" i="3"/>
  <c r="G263" i="3"/>
  <c r="E263" i="3"/>
  <c r="F263" i="3"/>
  <c r="F488" i="3"/>
  <c r="E488" i="3"/>
  <c r="G72" i="3"/>
  <c r="E72" i="3"/>
  <c r="F72" i="3"/>
  <c r="F441" i="3"/>
  <c r="E441" i="3"/>
  <c r="F723" i="3"/>
  <c r="E723" i="3"/>
  <c r="F537" i="3"/>
  <c r="E537" i="3"/>
  <c r="G119" i="3"/>
  <c r="E119" i="3"/>
  <c r="F119" i="3"/>
  <c r="F771" i="3"/>
  <c r="E771" i="3"/>
  <c r="D73" i="3"/>
  <c r="D467" i="3"/>
  <c r="D538" i="3"/>
  <c r="D563" i="3" s="1"/>
  <c r="D607" i="3"/>
  <c r="D120" i="3"/>
  <c r="D489" i="3"/>
  <c r="D514" i="3" s="1"/>
  <c r="D264" i="3"/>
  <c r="D631" i="3" s="1"/>
  <c r="D313" i="3"/>
  <c r="D216" i="3"/>
  <c r="D586" i="3" s="1"/>
  <c r="D169" i="3"/>
  <c r="D725" i="3" l="1"/>
  <c r="D361" i="3"/>
  <c r="E810" i="3"/>
  <c r="F810" i="3"/>
  <c r="D416" i="3"/>
  <c r="D781" i="3" s="1"/>
  <c r="D780" i="3"/>
  <c r="E607" i="3"/>
  <c r="F607" i="3"/>
  <c r="F563" i="3"/>
  <c r="E563" i="3"/>
  <c r="F514" i="3"/>
  <c r="E514" i="3"/>
  <c r="E467" i="3"/>
  <c r="F467" i="3"/>
  <c r="F772" i="3"/>
  <c r="E772" i="3"/>
  <c r="F724" i="3"/>
  <c r="E724" i="3"/>
  <c r="G264" i="3"/>
  <c r="E264" i="3"/>
  <c r="F264" i="3"/>
  <c r="G408" i="3"/>
  <c r="F408" i="3"/>
  <c r="E408" i="3"/>
  <c r="G360" i="3"/>
  <c r="F360" i="3"/>
  <c r="E360" i="3"/>
  <c r="F442" i="3"/>
  <c r="E442" i="3"/>
  <c r="G216" i="3"/>
  <c r="E216" i="3"/>
  <c r="F216" i="3"/>
  <c r="G313" i="3"/>
  <c r="E313" i="3"/>
  <c r="F313" i="3"/>
  <c r="F585" i="3"/>
  <c r="E585" i="3"/>
  <c r="F538" i="3"/>
  <c r="E538" i="3"/>
  <c r="F489" i="3"/>
  <c r="E489" i="3"/>
  <c r="G73" i="3"/>
  <c r="E73" i="3"/>
  <c r="F73" i="3"/>
  <c r="G169" i="3"/>
  <c r="E169" i="3"/>
  <c r="F169" i="3"/>
  <c r="F679" i="3"/>
  <c r="E679" i="3"/>
  <c r="G120" i="3"/>
  <c r="E120" i="3"/>
  <c r="F120" i="3"/>
  <c r="F630" i="3"/>
  <c r="E630" i="3"/>
  <c r="D443" i="3"/>
  <c r="D468" i="3" s="1"/>
  <c r="D74" i="3"/>
  <c r="D539" i="3"/>
  <c r="D564" i="3" s="1"/>
  <c r="D608" i="3"/>
  <c r="D680" i="3"/>
  <c r="D121" i="3"/>
  <c r="D490" i="3"/>
  <c r="D515" i="3" s="1"/>
  <c r="D265" i="3"/>
  <c r="D632" i="3" s="1"/>
  <c r="D314" i="3"/>
  <c r="D170" i="3"/>
  <c r="D217" i="3"/>
  <c r="D587" i="3" s="1"/>
  <c r="D726" i="3" l="1"/>
  <c r="D362" i="3"/>
  <c r="D727" i="3" s="1"/>
  <c r="F811" i="3"/>
  <c r="E811" i="3"/>
  <c r="F608" i="3"/>
  <c r="E608" i="3"/>
  <c r="F564" i="3"/>
  <c r="E564" i="3"/>
  <c r="F515" i="3"/>
  <c r="E515" i="3"/>
  <c r="F468" i="3"/>
  <c r="E468" i="3"/>
  <c r="F680" i="3"/>
  <c r="E680" i="3"/>
  <c r="G217" i="3"/>
  <c r="E217" i="3"/>
  <c r="F217" i="3"/>
  <c r="F725" i="3"/>
  <c r="E725" i="3"/>
  <c r="G314" i="3"/>
  <c r="F314" i="3"/>
  <c r="E314" i="3"/>
  <c r="E586" i="3"/>
  <c r="F586" i="3"/>
  <c r="G265" i="3"/>
  <c r="E265" i="3"/>
  <c r="F265" i="3"/>
  <c r="G74" i="3"/>
  <c r="E74" i="3"/>
  <c r="F74" i="3"/>
  <c r="F539" i="3"/>
  <c r="E539" i="3"/>
  <c r="E443" i="3"/>
  <c r="F443" i="3"/>
  <c r="G170" i="3"/>
  <c r="E170" i="3"/>
  <c r="F170" i="3"/>
  <c r="F773" i="3"/>
  <c r="E773" i="3"/>
  <c r="G409" i="3"/>
  <c r="F409" i="3"/>
  <c r="E409" i="3"/>
  <c r="G361" i="3"/>
  <c r="F361" i="3"/>
  <c r="E361" i="3"/>
  <c r="F490" i="3"/>
  <c r="E490" i="3"/>
  <c r="G121" i="3"/>
  <c r="E121" i="3"/>
  <c r="F121" i="3"/>
  <c r="F631" i="3"/>
  <c r="E631" i="3"/>
  <c r="D75" i="3"/>
  <c r="D444" i="3"/>
  <c r="D469" i="3" s="1"/>
  <c r="D609" i="3"/>
  <c r="D540" i="3"/>
  <c r="D565" i="3" s="1"/>
  <c r="D681" i="3"/>
  <c r="D122" i="3"/>
  <c r="D491" i="3"/>
  <c r="D516" i="3" s="1"/>
  <c r="D315" i="3"/>
  <c r="D266" i="3"/>
  <c r="D267" i="3" s="1"/>
  <c r="D171" i="3"/>
  <c r="D218" i="3"/>
  <c r="D588" i="3" s="1"/>
  <c r="D633" i="3" l="1"/>
  <c r="E812" i="3"/>
  <c r="F812" i="3"/>
  <c r="E609" i="3"/>
  <c r="F609" i="3"/>
  <c r="F565" i="3"/>
  <c r="E565" i="3"/>
  <c r="F516" i="3"/>
  <c r="E516" i="3"/>
  <c r="F469" i="3"/>
  <c r="E469" i="3"/>
  <c r="G171" i="3"/>
  <c r="E171" i="3"/>
  <c r="F171" i="3"/>
  <c r="G218" i="3"/>
  <c r="E218" i="3"/>
  <c r="F218" i="3"/>
  <c r="E726" i="3"/>
  <c r="F726" i="3"/>
  <c r="G266" i="3"/>
  <c r="E266" i="3"/>
  <c r="F266" i="3"/>
  <c r="G315" i="3"/>
  <c r="F315" i="3"/>
  <c r="E315" i="3"/>
  <c r="F540" i="3"/>
  <c r="E540" i="3"/>
  <c r="E774" i="3"/>
  <c r="F774" i="3"/>
  <c r="F587" i="3"/>
  <c r="E587" i="3"/>
  <c r="F681" i="3"/>
  <c r="E681" i="3"/>
  <c r="G410" i="3"/>
  <c r="F410" i="3"/>
  <c r="E410" i="3"/>
  <c r="F632" i="3"/>
  <c r="E632" i="3"/>
  <c r="G362" i="3"/>
  <c r="E362" i="3"/>
  <c r="F362" i="3"/>
  <c r="E491" i="3"/>
  <c r="F491" i="3"/>
  <c r="F444" i="3"/>
  <c r="E444" i="3"/>
  <c r="G122" i="3"/>
  <c r="E122" i="3"/>
  <c r="F122" i="3"/>
  <c r="G75" i="3"/>
  <c r="E75" i="3"/>
  <c r="F75" i="3"/>
  <c r="D610" i="3"/>
  <c r="D541" i="3"/>
  <c r="D566" i="3" s="1"/>
  <c r="D682" i="3"/>
  <c r="D445" i="3"/>
  <c r="D470" i="3" s="1"/>
  <c r="D76" i="3"/>
  <c r="D123" i="3"/>
  <c r="D492" i="3"/>
  <c r="D517" i="3" s="1"/>
  <c r="D363" i="3"/>
  <c r="D728" i="3" s="1"/>
  <c r="D316" i="3"/>
  <c r="D634" i="3"/>
  <c r="D219" i="3"/>
  <c r="D589" i="3" s="1"/>
  <c r="D172" i="3"/>
  <c r="E813" i="3" l="1"/>
  <c r="F813" i="3"/>
  <c r="F610" i="3"/>
  <c r="E610" i="3"/>
  <c r="F566" i="3"/>
  <c r="E566" i="3"/>
  <c r="F517" i="3"/>
  <c r="E517" i="3"/>
  <c r="F470" i="3"/>
  <c r="E470" i="3"/>
  <c r="E633" i="3"/>
  <c r="F633" i="3"/>
  <c r="G172" i="3"/>
  <c r="E172" i="3"/>
  <c r="F172" i="3"/>
  <c r="G316" i="3"/>
  <c r="F316" i="3"/>
  <c r="E316" i="3"/>
  <c r="G76" i="3"/>
  <c r="E76" i="3"/>
  <c r="F76" i="3"/>
  <c r="F445" i="3"/>
  <c r="E445" i="3"/>
  <c r="F541" i="3"/>
  <c r="E541" i="3"/>
  <c r="G219" i="3"/>
  <c r="E219" i="3"/>
  <c r="F219" i="3"/>
  <c r="G411" i="3"/>
  <c r="E411" i="3"/>
  <c r="F411" i="3"/>
  <c r="F727" i="3"/>
  <c r="E727" i="3"/>
  <c r="F492" i="3"/>
  <c r="E492" i="3"/>
  <c r="G267" i="3"/>
  <c r="E267" i="3"/>
  <c r="F267" i="3"/>
  <c r="F682" i="3"/>
  <c r="E682" i="3"/>
  <c r="G363" i="3"/>
  <c r="E363" i="3"/>
  <c r="F363" i="3"/>
  <c r="F588" i="3"/>
  <c r="E588" i="3"/>
  <c r="G123" i="3"/>
  <c r="E123" i="3"/>
  <c r="F123" i="3"/>
  <c r="F775" i="3"/>
  <c r="E775" i="3"/>
  <c r="D683" i="3"/>
  <c r="D611" i="3"/>
  <c r="D77" i="3"/>
  <c r="D446" i="3"/>
  <c r="D471" i="3" s="1"/>
  <c r="D542" i="3"/>
  <c r="D567" i="3" s="1"/>
  <c r="D124" i="3"/>
  <c r="D493" i="3"/>
  <c r="D518" i="3" s="1"/>
  <c r="D364" i="3"/>
  <c r="D317" i="3"/>
  <c r="D268" i="3"/>
  <c r="D635" i="3" s="1"/>
  <c r="D173" i="3"/>
  <c r="D220" i="3"/>
  <c r="D590" i="3" s="1"/>
  <c r="D729" i="3" l="1"/>
  <c r="D365" i="3"/>
  <c r="F611" i="3"/>
  <c r="E611" i="3"/>
  <c r="F567" i="3"/>
  <c r="E567" i="3"/>
  <c r="F518" i="3"/>
  <c r="E518" i="3"/>
  <c r="E471" i="3"/>
  <c r="F471" i="3"/>
  <c r="F446" i="3"/>
  <c r="E446" i="3"/>
  <c r="G220" i="3"/>
  <c r="E220" i="3"/>
  <c r="F220" i="3"/>
  <c r="G173" i="3"/>
  <c r="E173" i="3"/>
  <c r="F173" i="3"/>
  <c r="G77" i="3"/>
  <c r="E77" i="3"/>
  <c r="F77" i="3"/>
  <c r="F542" i="3"/>
  <c r="E542" i="3"/>
  <c r="G317" i="3"/>
  <c r="E317" i="3"/>
  <c r="F317" i="3"/>
  <c r="G412" i="3"/>
  <c r="F412" i="3"/>
  <c r="E412" i="3"/>
  <c r="G364" i="3"/>
  <c r="E364" i="3"/>
  <c r="F364" i="3"/>
  <c r="F728" i="3"/>
  <c r="E728" i="3"/>
  <c r="F493" i="3"/>
  <c r="E493" i="3"/>
  <c r="F589" i="3"/>
  <c r="E589" i="3"/>
  <c r="F776" i="3"/>
  <c r="E776" i="3"/>
  <c r="F634" i="3"/>
  <c r="E634" i="3"/>
  <c r="G268" i="3"/>
  <c r="E268" i="3"/>
  <c r="F268" i="3"/>
  <c r="G124" i="3"/>
  <c r="E124" i="3"/>
  <c r="F124" i="3"/>
  <c r="F683" i="3"/>
  <c r="E683" i="3"/>
  <c r="D684" i="3"/>
  <c r="D543" i="3"/>
  <c r="D568" i="3" s="1"/>
  <c r="D78" i="3"/>
  <c r="D447" i="3"/>
  <c r="D472" i="3" s="1"/>
  <c r="D612" i="3"/>
  <c r="D125" i="3"/>
  <c r="D494" i="3"/>
  <c r="D519" i="3" s="1"/>
  <c r="D730" i="3"/>
  <c r="D318" i="3"/>
  <c r="D269" i="3"/>
  <c r="D636" i="3" s="1"/>
  <c r="D174" i="3"/>
  <c r="D221" i="3"/>
  <c r="D591" i="3" s="1"/>
  <c r="F612" i="3" l="1"/>
  <c r="E612" i="3"/>
  <c r="F568" i="3"/>
  <c r="E568" i="3"/>
  <c r="E519" i="3"/>
  <c r="F519" i="3"/>
  <c r="F472" i="3"/>
  <c r="E472" i="3"/>
  <c r="G221" i="3"/>
  <c r="E221" i="3"/>
  <c r="F221" i="3"/>
  <c r="F729" i="3"/>
  <c r="E729" i="3"/>
  <c r="F635" i="3"/>
  <c r="E635" i="3"/>
  <c r="G174" i="3"/>
  <c r="E174" i="3"/>
  <c r="F174" i="3"/>
  <c r="F543" i="3"/>
  <c r="E543" i="3"/>
  <c r="E590" i="3"/>
  <c r="F590" i="3"/>
  <c r="E447" i="3"/>
  <c r="F447" i="3"/>
  <c r="G78" i="3"/>
  <c r="E78" i="3"/>
  <c r="F78" i="3"/>
  <c r="F777" i="3"/>
  <c r="E777" i="3"/>
  <c r="G269" i="3"/>
  <c r="E269" i="3"/>
  <c r="F269" i="3"/>
  <c r="G318" i="3"/>
  <c r="E318" i="3"/>
  <c r="F318" i="3"/>
  <c r="G413" i="3"/>
  <c r="F413" i="3"/>
  <c r="E413" i="3"/>
  <c r="G365" i="3"/>
  <c r="F365" i="3"/>
  <c r="E365" i="3"/>
  <c r="F494" i="3"/>
  <c r="E494" i="3"/>
  <c r="G125" i="3"/>
  <c r="E125" i="3"/>
  <c r="F125" i="3"/>
  <c r="E684" i="3"/>
  <c r="F684" i="3"/>
  <c r="D544" i="3"/>
  <c r="D569" i="3" s="1"/>
  <c r="D79" i="3"/>
  <c r="D448" i="3"/>
  <c r="D473" i="3" s="1"/>
  <c r="D613" i="3"/>
  <c r="D685" i="3"/>
  <c r="D126" i="3"/>
  <c r="D495" i="3"/>
  <c r="D520" i="3" s="1"/>
  <c r="D366" i="3"/>
  <c r="D731" i="3" s="1"/>
  <c r="D270" i="3"/>
  <c r="D271" i="3" s="1"/>
  <c r="D319" i="3"/>
  <c r="D222" i="3"/>
  <c r="D592" i="3" s="1"/>
  <c r="D175" i="3"/>
  <c r="D637" i="3" l="1"/>
  <c r="D638" i="3"/>
  <c r="F613" i="3"/>
  <c r="E613" i="3"/>
  <c r="E569" i="3"/>
  <c r="F569" i="3"/>
  <c r="F520" i="3"/>
  <c r="E520" i="3"/>
  <c r="F473" i="3"/>
  <c r="E473" i="3"/>
  <c r="F636" i="3"/>
  <c r="E636" i="3"/>
  <c r="F685" i="3"/>
  <c r="E685" i="3"/>
  <c r="G414" i="3"/>
  <c r="F414" i="3"/>
  <c r="E414" i="3"/>
  <c r="F730" i="3"/>
  <c r="E730" i="3"/>
  <c r="G319" i="3"/>
  <c r="F319" i="3"/>
  <c r="E319" i="3"/>
  <c r="G79" i="3"/>
  <c r="E79" i="3"/>
  <c r="F79" i="3"/>
  <c r="G222" i="3"/>
  <c r="E222" i="3"/>
  <c r="F222" i="3"/>
  <c r="F591" i="3"/>
  <c r="E591" i="3"/>
  <c r="F448" i="3"/>
  <c r="E448" i="3"/>
  <c r="E495" i="3"/>
  <c r="F495" i="3"/>
  <c r="G175" i="3"/>
  <c r="E175" i="3"/>
  <c r="F175" i="3"/>
  <c r="G270" i="3"/>
  <c r="E270" i="3"/>
  <c r="F270" i="3"/>
  <c r="G366" i="3"/>
  <c r="E366" i="3"/>
  <c r="F366" i="3"/>
  <c r="F544" i="3"/>
  <c r="E544" i="3"/>
  <c r="G126" i="3"/>
  <c r="E126" i="3"/>
  <c r="F126" i="3"/>
  <c r="E778" i="3"/>
  <c r="F778" i="3"/>
  <c r="D686" i="3"/>
  <c r="D545" i="3"/>
  <c r="D570" i="3" s="1"/>
  <c r="D614" i="3"/>
  <c r="D449" i="3"/>
  <c r="D474" i="3" s="1"/>
  <c r="D80" i="3"/>
  <c r="D127" i="3"/>
  <c r="D496" i="3"/>
  <c r="D521" i="3" s="1"/>
  <c r="D367" i="3"/>
  <c r="D732" i="3" s="1"/>
  <c r="D320" i="3"/>
  <c r="D176" i="3"/>
  <c r="D223" i="3"/>
  <c r="D593" i="3" s="1"/>
  <c r="F614" i="3" l="1"/>
  <c r="E614" i="3"/>
  <c r="E570" i="3"/>
  <c r="F570" i="3"/>
  <c r="F521" i="3"/>
  <c r="E521" i="3"/>
  <c r="F474" i="3"/>
  <c r="E474" i="3"/>
  <c r="G176" i="3"/>
  <c r="E176" i="3"/>
  <c r="F176" i="3"/>
  <c r="G80" i="3"/>
  <c r="E80" i="3"/>
  <c r="F80" i="3"/>
  <c r="G223" i="3"/>
  <c r="E223" i="3"/>
  <c r="F223" i="3"/>
  <c r="F449" i="3"/>
  <c r="E449" i="3"/>
  <c r="G320" i="3"/>
  <c r="F320" i="3"/>
  <c r="E320" i="3"/>
  <c r="G415" i="3"/>
  <c r="E415" i="3"/>
  <c r="F415" i="3"/>
  <c r="F779" i="3"/>
  <c r="E779" i="3"/>
  <c r="G271" i="3"/>
  <c r="E271" i="3"/>
  <c r="F271" i="3"/>
  <c r="G367" i="3"/>
  <c r="F367" i="3"/>
  <c r="E367" i="3"/>
  <c r="F496" i="3"/>
  <c r="E496" i="3"/>
  <c r="E637" i="3"/>
  <c r="F637" i="3"/>
  <c r="F731" i="3"/>
  <c r="E731" i="3"/>
  <c r="F592" i="3"/>
  <c r="E592" i="3"/>
  <c r="F545" i="3"/>
  <c r="E545" i="3"/>
  <c r="G127" i="3"/>
  <c r="E127" i="3"/>
  <c r="F127" i="3"/>
  <c r="F686" i="3"/>
  <c r="E686" i="3"/>
  <c r="D81" i="3"/>
  <c r="D450" i="3"/>
  <c r="D475" i="3" s="1"/>
  <c r="D500" i="3" s="1"/>
  <c r="D615" i="3"/>
  <c r="D546" i="3"/>
  <c r="D571" i="3" s="1"/>
  <c r="D596" i="3" s="1"/>
  <c r="D618" i="3" s="1"/>
  <c r="D643" i="3" s="1"/>
  <c r="D687" i="3"/>
  <c r="D128" i="3"/>
  <c r="D497" i="3"/>
  <c r="D522" i="3" s="1"/>
  <c r="D368" i="3"/>
  <c r="D733" i="3" s="1"/>
  <c r="D321" i="3"/>
  <c r="D272" i="3"/>
  <c r="D639" i="3" s="1"/>
  <c r="D224" i="3"/>
  <c r="D594" i="3" s="1"/>
  <c r="D177" i="3"/>
  <c r="F643" i="3" l="1"/>
  <c r="E643" i="3"/>
  <c r="E615" i="3"/>
  <c r="F615" i="3"/>
  <c r="F618" i="3"/>
  <c r="E618" i="3"/>
  <c r="F596" i="3"/>
  <c r="F571" i="3"/>
  <c r="E571" i="3"/>
  <c r="F522" i="3"/>
  <c r="E522" i="3"/>
  <c r="F475" i="3"/>
  <c r="G272" i="3"/>
  <c r="E272" i="3"/>
  <c r="F272" i="3"/>
  <c r="F687" i="3"/>
  <c r="E687" i="3"/>
  <c r="F732" i="3"/>
  <c r="E732" i="3"/>
  <c r="F546" i="3"/>
  <c r="E546" i="3"/>
  <c r="F780" i="3"/>
  <c r="E780" i="3"/>
  <c r="G321" i="3"/>
  <c r="F321" i="3"/>
  <c r="E321" i="3"/>
  <c r="F593" i="3"/>
  <c r="E593" i="3"/>
  <c r="G224" i="3"/>
  <c r="E224" i="3"/>
  <c r="F224" i="3"/>
  <c r="G416" i="3"/>
  <c r="F416" i="3"/>
  <c r="E416" i="3"/>
  <c r="F497" i="3"/>
  <c r="E497" i="3"/>
  <c r="F450" i="3"/>
  <c r="E450" i="3"/>
  <c r="G177" i="3"/>
  <c r="E177" i="3"/>
  <c r="F177" i="3"/>
  <c r="G368" i="3"/>
  <c r="F368" i="3"/>
  <c r="E368" i="3"/>
  <c r="F638" i="3"/>
  <c r="E638" i="3"/>
  <c r="G128" i="3"/>
  <c r="E128" i="3"/>
  <c r="F128" i="3"/>
  <c r="G81" i="3"/>
  <c r="E81" i="3"/>
  <c r="F81" i="3"/>
  <c r="D547" i="3"/>
  <c r="D688" i="3"/>
  <c r="D616" i="3"/>
  <c r="D641" i="3" s="1"/>
  <c r="D451" i="3"/>
  <c r="D129" i="3"/>
  <c r="D498" i="3"/>
  <c r="D523" i="3" s="1"/>
  <c r="D548" i="3" s="1"/>
  <c r="D369" i="3"/>
  <c r="D734" i="3" s="1"/>
  <c r="D417" i="3"/>
  <c r="D782" i="3" s="1"/>
  <c r="D273" i="3"/>
  <c r="D640" i="3" s="1"/>
  <c r="D225" i="3"/>
  <c r="D595" i="3" s="1"/>
  <c r="E641" i="3" l="1"/>
  <c r="F641" i="3"/>
  <c r="F616" i="3"/>
  <c r="E616" i="3"/>
  <c r="E596" i="3"/>
  <c r="E475" i="3"/>
  <c r="E500" i="3"/>
  <c r="F500" i="3"/>
  <c r="E523" i="3"/>
  <c r="F523" i="3"/>
  <c r="F781" i="3"/>
  <c r="E781" i="3"/>
  <c r="E451" i="3"/>
  <c r="F451" i="3"/>
  <c r="E594" i="3"/>
  <c r="F594" i="3"/>
  <c r="F639" i="3"/>
  <c r="E639" i="3"/>
  <c r="G417" i="3"/>
  <c r="F417" i="3"/>
  <c r="E417" i="3"/>
  <c r="F733" i="3"/>
  <c r="E733" i="3"/>
  <c r="G369" i="3"/>
  <c r="F369" i="3"/>
  <c r="E369" i="3"/>
  <c r="E688" i="3"/>
  <c r="F688" i="3"/>
  <c r="G129" i="3"/>
  <c r="E129" i="3"/>
  <c r="F129" i="3"/>
  <c r="G225" i="3"/>
  <c r="E225" i="3"/>
  <c r="F225" i="3"/>
  <c r="G273" i="3"/>
  <c r="E273" i="3"/>
  <c r="F273" i="3"/>
  <c r="F498" i="3"/>
  <c r="E498" i="3"/>
  <c r="F547" i="3"/>
  <c r="E547" i="3"/>
  <c r="D499" i="3"/>
  <c r="D617" i="3"/>
  <c r="D642" i="3" s="1"/>
  <c r="F642" i="3" l="1"/>
  <c r="E642" i="3"/>
  <c r="F617" i="3"/>
  <c r="E617" i="3"/>
  <c r="F548" i="3"/>
  <c r="E548" i="3"/>
  <c r="E499" i="3"/>
  <c r="F499" i="3"/>
  <c r="E734" i="3"/>
  <c r="F734" i="3"/>
  <c r="F595" i="3"/>
  <c r="E595" i="3"/>
  <c r="F640" i="3"/>
  <c r="E640" i="3"/>
  <c r="F782" i="3"/>
  <c r="E782" i="3"/>
</calcChain>
</file>

<file path=xl/sharedStrings.xml><?xml version="1.0" encoding="utf-8"?>
<sst xmlns="http://schemas.openxmlformats.org/spreadsheetml/2006/main" count="5809" uniqueCount="330">
  <si>
    <t xml:space="preserve"> </t>
  </si>
  <si>
    <t>Month</t>
  </si>
  <si>
    <t>OS</t>
  </si>
  <si>
    <t>Framework</t>
  </si>
  <si>
    <t>Estimate Hours</t>
  </si>
  <si>
    <t>App</t>
  </si>
  <si>
    <t>Module</t>
  </si>
  <si>
    <t>Profile</t>
  </si>
  <si>
    <t>Client</t>
  </si>
  <si>
    <t>Costumer</t>
  </si>
  <si>
    <t>Employee</t>
  </si>
  <si>
    <t>Administrator</t>
  </si>
  <si>
    <t>Supervisor</t>
  </si>
  <si>
    <t>Android</t>
  </si>
  <si>
    <t>IOS</t>
  </si>
  <si>
    <t>Laravel</t>
  </si>
  <si>
    <t>Java</t>
  </si>
  <si>
    <t>TiBaan</t>
  </si>
  <si>
    <t>HR Strategic Planning</t>
  </si>
  <si>
    <t>Special Activities Planning</t>
  </si>
  <si>
    <t>Procure and requirements.</t>
  </si>
  <si>
    <t>Maintenance Management</t>
  </si>
  <si>
    <t>Logistics System</t>
  </si>
  <si>
    <t>Truck and Customer Strategic Planning</t>
  </si>
  <si>
    <t>Schedule Delivery and Pickup Management.</t>
  </si>
  <si>
    <t>Indicators and Monitoring System.</t>
  </si>
  <si>
    <t>Dynamic Production Indicator.</t>
  </si>
  <si>
    <t>Hiring Process</t>
  </si>
  <si>
    <t>Training and Knowledge Management.</t>
  </si>
  <si>
    <t>Labor Planning.</t>
  </si>
  <si>
    <t>Display System of indicator and dashboards, customized.</t>
  </si>
  <si>
    <t>Internal Requirements Management.</t>
  </si>
  <si>
    <t>Digitized search and purchase.</t>
  </si>
  <si>
    <t>Asset Management.</t>
  </si>
  <si>
    <t>Planning and Maintenance.</t>
  </si>
  <si>
    <t>Order Management.</t>
  </si>
  <si>
    <t>Packing List.</t>
  </si>
  <si>
    <t>BOL.</t>
  </si>
  <si>
    <t>Returns and Exchanges</t>
  </si>
  <si>
    <t>Sales Planning</t>
  </si>
  <si>
    <t>Truck Schedule</t>
  </si>
  <si>
    <t>Indicators Panel</t>
  </si>
  <si>
    <t>Training and Early Incentives.</t>
  </si>
  <si>
    <t>Communication Management.</t>
  </si>
  <si>
    <t>Performance Management</t>
  </si>
  <si>
    <t>Absences Control.</t>
  </si>
  <si>
    <t>Hours Request.</t>
  </si>
  <si>
    <t>Team Planning.</t>
  </si>
  <si>
    <t>Customer Management</t>
  </si>
  <si>
    <t>Website Order Integration</t>
  </si>
  <si>
    <t>Agreement Management.</t>
  </si>
  <si>
    <t xml:space="preserve">Pricing. </t>
  </si>
  <si>
    <t>Trucks and Driver Management.</t>
  </si>
  <si>
    <t>Improvement of operational indicators</t>
  </si>
  <si>
    <t>Process Monitoring Display.</t>
  </si>
  <si>
    <t>QA</t>
  </si>
  <si>
    <t>FrontEnd</t>
  </si>
  <si>
    <t>BackEnd</t>
  </si>
  <si>
    <t>Project Management</t>
  </si>
  <si>
    <t>Ricardo Acurero</t>
  </si>
  <si>
    <t>Mobile</t>
  </si>
  <si>
    <t>Roll</t>
  </si>
  <si>
    <t>Year</t>
  </si>
  <si>
    <t>Week</t>
  </si>
  <si>
    <t>Date</t>
  </si>
  <si>
    <t>Name</t>
  </si>
  <si>
    <t>Pedro Marcano</t>
  </si>
  <si>
    <t>Check</t>
  </si>
  <si>
    <t>Suit</t>
  </si>
  <si>
    <t>Javier Alvarez</t>
  </si>
  <si>
    <t>Kelvin Marcano</t>
  </si>
  <si>
    <t>Web</t>
  </si>
  <si>
    <t>Web Browser</t>
  </si>
  <si>
    <t>Cost</t>
  </si>
  <si>
    <t>User</t>
  </si>
  <si>
    <t>Jonathan Velazquez</t>
  </si>
  <si>
    <t>Rudimar Castro</t>
  </si>
  <si>
    <t>Xiomara Moreno</t>
  </si>
  <si>
    <t>Lexander Garcia</t>
  </si>
  <si>
    <t>$ x Hr</t>
  </si>
  <si>
    <t>Amount</t>
  </si>
  <si>
    <t>Grand Total</t>
  </si>
  <si>
    <t xml:space="preserve">Amount </t>
  </si>
  <si>
    <t>6 Total</t>
  </si>
  <si>
    <t>7 Total</t>
  </si>
  <si>
    <t>Cloud Server</t>
  </si>
  <si>
    <t>Principal</t>
  </si>
  <si>
    <t>Server</t>
  </si>
  <si>
    <t>PHP</t>
  </si>
  <si>
    <t>Sum of Estimate Hours</t>
  </si>
  <si>
    <t>Hosting and Storage</t>
  </si>
  <si>
    <t>Backend</t>
  </si>
  <si>
    <t>8 Total</t>
  </si>
  <si>
    <t>Graphic designer</t>
  </si>
  <si>
    <t>(All)</t>
  </si>
  <si>
    <t>(Multiple Items)</t>
  </si>
  <si>
    <t>Full Stack</t>
  </si>
  <si>
    <t>General Objective</t>
  </si>
  <si>
    <t>Interface</t>
  </si>
  <si>
    <t>Description</t>
  </si>
  <si>
    <t>Android Studio</t>
  </si>
  <si>
    <t>Software Architect</t>
  </si>
  <si>
    <t>Row Labels</t>
  </si>
  <si>
    <t>Hours</t>
  </si>
  <si>
    <t>Reduction of cost and times of Absence Control and Labor Planning</t>
  </si>
  <si>
    <t>Fase 1</t>
  </si>
  <si>
    <t>Creation of Team Creation Process
Integration with Priva
Dayli Planning Monitor
Notification of Labor Plannin and Daily Planning (email, Apps)</t>
  </si>
  <si>
    <t>Mobile Interface Optimization
Inclusion of Automatic Notifications to Employees:
     - Vacation Availability
     - Participation in Health Insurance.
     - Participation in Retirement Fund 401K.
     - Birthday Notifications (Display and Apps)
Control of Employees in the Hiring Process. (Efficient process to eliminate steps and costs and keep the information updated in the absence app).
    - Basic information.
    - Paperwork printing.</t>
  </si>
  <si>
    <t>Web Site Development (Word Press) for Elearning for content management, multimedia of training issues for the prevention of Failures.</t>
  </si>
  <si>
    <t>Change of Scoopes</t>
  </si>
  <si>
    <t>IOS Developer</t>
  </si>
  <si>
    <t>Android Developer</t>
  </si>
  <si>
    <t>Laravel Developer</t>
  </si>
  <si>
    <t>Java Developer</t>
  </si>
  <si>
    <t>QA / Tester Developer</t>
  </si>
  <si>
    <t>Full Stack / PHP /HTML5/ Word Press Developer</t>
  </si>
  <si>
    <t>Current extra cost</t>
  </si>
  <si>
    <t>Word Pres Web Site</t>
  </si>
  <si>
    <t>Word Press / Scrum Master / Interpreter</t>
  </si>
  <si>
    <t>Laravel / Backend Dev.</t>
  </si>
  <si>
    <t>Laravel / WP / Full Stack Dev.</t>
  </si>
  <si>
    <t>Reactive Frontend</t>
  </si>
  <si>
    <t>iOS Dev.</t>
  </si>
  <si>
    <t>Scrum Master</t>
  </si>
  <si>
    <t>Tibaan - HR Strategic System</t>
  </si>
  <si>
    <t>Java Desktop Middleware</t>
  </si>
  <si>
    <t>eLearning Information - Management Content Employee Landing Page</t>
  </si>
  <si>
    <t>Sop's &amp; Knowledge Management</t>
  </si>
  <si>
    <t>Internal Marketing - Graphic Design</t>
  </si>
  <si>
    <t>Android / Java / Backend Dev.</t>
  </si>
  <si>
    <t>Community manger / Graphic Design</t>
  </si>
  <si>
    <t>Network Optimization</t>
  </si>
  <si>
    <t>Business Intelligence Reactive - Responsive Landing Page</t>
  </si>
  <si>
    <t>Scalation Plan - Network Optimization - IT Infrastructure Optimization</t>
  </si>
  <si>
    <t>Benefit Schedule Management</t>
  </si>
  <si>
    <t>Daily Planning</t>
  </si>
  <si>
    <t>Web - Kiosk - Mobile Apps</t>
  </si>
  <si>
    <t>Onboarding Day Process</t>
  </si>
  <si>
    <t>Training Management</t>
  </si>
  <si>
    <t>Process Documentation</t>
  </si>
  <si>
    <t>Tutorials</t>
  </si>
  <si>
    <t>Store Procedures</t>
  </si>
  <si>
    <t>Priva Integration API</t>
  </si>
  <si>
    <t>Local / Cloud Server Consolidation</t>
  </si>
  <si>
    <t>On Line Employment Apply</t>
  </si>
  <si>
    <t>www.myintergrow.com</t>
  </si>
  <si>
    <t>Digital Training Management</t>
  </si>
  <si>
    <t>Employee / Carreer Landing Page</t>
  </si>
  <si>
    <t>Intergrow Brand Book</t>
  </si>
  <si>
    <t>HR Internal Marketing Design management</t>
  </si>
  <si>
    <t>Rapid Guides</t>
  </si>
  <si>
    <t>Pictograms</t>
  </si>
  <si>
    <t>Labor / Daily Planning Display</t>
  </si>
  <si>
    <t>Hour Reports</t>
  </si>
  <si>
    <t>Production reports</t>
  </si>
  <si>
    <t>Labor Planning</t>
  </si>
  <si>
    <t>Asset Managent</t>
  </si>
  <si>
    <t>IT Consultant</t>
  </si>
  <si>
    <t>Scrum Product Owner</t>
  </si>
  <si>
    <t>Solution Design</t>
  </si>
  <si>
    <t>Optimization of processes</t>
  </si>
  <si>
    <t>Implementation Advisor</t>
  </si>
  <si>
    <t>Cisco Networking Certificate Engineer (Remote)</t>
  </si>
  <si>
    <t>IT Suport</t>
  </si>
  <si>
    <t>Phisical Instalation</t>
  </si>
  <si>
    <t>Server Administration</t>
  </si>
  <si>
    <t>Warning Management System</t>
  </si>
  <si>
    <t>Network Device Setup</t>
  </si>
  <si>
    <t>Server Configuration</t>
  </si>
  <si>
    <t>Server Room Setup</t>
  </si>
  <si>
    <t>Packhouse Troubleshooter</t>
  </si>
  <si>
    <t>Eiker Gonzalez</t>
  </si>
  <si>
    <t>Richard Fernandez</t>
  </si>
  <si>
    <t>Gabriel Marcano</t>
  </si>
  <si>
    <t>Ricardo Sanchez</t>
  </si>
  <si>
    <t>HR Internal marketing / Software Development / Infrastructure Optimitation</t>
  </si>
  <si>
    <t>Ambar Martinez</t>
  </si>
  <si>
    <t>Mariela Barbetti</t>
  </si>
  <si>
    <t>Omnix Solution INC.</t>
  </si>
  <si>
    <t>Integrow Greenhouses</t>
  </si>
  <si>
    <t>Hernan Fernandez</t>
  </si>
  <si>
    <t>Hedez System (Microsoft &amp; Cisco Certified</t>
  </si>
  <si>
    <t>Weekly</t>
  </si>
  <si>
    <t>IT Support</t>
  </si>
  <si>
    <t>Intergrow Greenhouses</t>
  </si>
  <si>
    <t>Physical Installation</t>
  </si>
  <si>
    <t>Asset Management</t>
  </si>
  <si>
    <t>Employee / Career Landing Page</t>
  </si>
  <si>
    <t>Attendance Dash Board</t>
  </si>
  <si>
    <t>Dynamics Indicators</t>
  </si>
  <si>
    <t>Instructional Design</t>
  </si>
  <si>
    <t>Referral Program Visual Contents</t>
  </si>
  <si>
    <t>Cybersecurity - MACAddress Access Control</t>
  </si>
  <si>
    <t>VPN Optimization</t>
  </si>
  <si>
    <t>HR Internal marketing / Software Development / Infrastructure Optimization</t>
  </si>
  <si>
    <t>Process Optimization</t>
  </si>
  <si>
    <t>Hedez System (Microsoft &amp; Cisco Certified)</t>
  </si>
  <si>
    <t>Server Room Installation</t>
  </si>
  <si>
    <t>Cybersecurity - MAC Address Access Control</t>
  </si>
  <si>
    <t>Sick Time</t>
  </si>
  <si>
    <t>7:30 to 11:30  4 hours</t>
  </si>
  <si>
    <t>Worked Hours (Office)</t>
  </si>
  <si>
    <t>Workerd in Home</t>
  </si>
  <si>
    <t>2 hours</t>
  </si>
  <si>
    <t>Total Schedule</t>
  </si>
  <si>
    <t>Vacation Hours</t>
  </si>
  <si>
    <t>8 hours</t>
  </si>
  <si>
    <t>8:00 to 9:30 1.5 Hours</t>
  </si>
  <si>
    <t>1 hours</t>
  </si>
  <si>
    <t>7:30 am to  1:30 pm 6 hours +5 Sick Time Hours</t>
  </si>
  <si>
    <t>8:00 to 10:30 2.5 Hours +
8 Vacation Hours</t>
  </si>
  <si>
    <t>7:30 to 5:45  10 hours</t>
  </si>
  <si>
    <t>4 hours</t>
  </si>
  <si>
    <t>7:30 am to 9:45 pm</t>
  </si>
  <si>
    <t>7:30 am to 5:45 pm</t>
  </si>
  <si>
    <t>6 hours</t>
  </si>
  <si>
    <t>9:45 to 1:45 pm 4 hours</t>
  </si>
  <si>
    <t>Total</t>
  </si>
  <si>
    <t>11:30 to 4:30 
5 Hours</t>
  </si>
  <si>
    <t>7:30 am to 5:45 pm 10 hours</t>
  </si>
  <si>
    <t>9:45 to 1:45 pm
4 hours</t>
  </si>
  <si>
    <t>Worked</t>
  </si>
  <si>
    <t>11:00 to 1:00 pm 
2 Hours</t>
  </si>
  <si>
    <t>Paypal Fees</t>
  </si>
  <si>
    <t>RS</t>
  </si>
  <si>
    <t>RF</t>
  </si>
  <si>
    <t>TP</t>
  </si>
  <si>
    <t>Chack</t>
  </si>
  <si>
    <t>week</t>
  </si>
  <si>
    <t>Bank Fees</t>
  </si>
  <si>
    <t>Actualización de sistema Operativo</t>
  </si>
  <si>
    <t xml:space="preserve">IT Hours Estimate: </t>
  </si>
  <si>
    <t xml:space="preserve"> Infrastructure:</t>
  </si>
  <si>
    <t xml:space="preserve">East </t>
  </si>
  <si>
    <t>Albion</t>
  </si>
  <si>
    <t>Fillmore</t>
  </si>
  <si>
    <t>Physical  Server</t>
  </si>
  <si>
    <t>1 </t>
  </si>
  <si>
    <t>RAID    array  creation</t>
  </si>
  <si>
    <t>BASE    operating  system  installation</t>
  </si>
  <si>
    <t>Base  Configuration</t>
  </si>
  <si>
    <t>Operating    System  Update</t>
  </si>
  <si>
    <t>Installing    ROL  Hyper -V</t>
  </si>
  <si>
    <t>Hyper-V Configuration</t>
  </si>
  <si>
    <t>Famous  Server</t>
  </si>
  <si>
    <t>Virtual    Server  Creation</t>
  </si>
  <si>
    <t>Base    Operating  System  Installation</t>
  </si>
  <si>
    <t>Virtual    Server  Configuration</t>
  </si>
  <si>
    <t>FS  Information  Server</t>
  </si>
  <si>
    <t>FS  Registration  Server</t>
  </si>
  <si>
    <t>FS  Performance  Server</t>
  </si>
  <si>
    <t>Terminal  Servers  Server</t>
  </si>
  <si>
    <t>Installation and configuration of services</t>
  </si>
  <si>
    <t>Middleware  Servers</t>
  </si>
  <si>
    <t>Cloud  Server</t>
  </si>
  <si>
    <t>Domain Controler Server Principal</t>
  </si>
  <si>
    <t>Virtual Server Creation</t>
  </si>
  <si>
    <t>Virtual Server Configuration</t>
  </si>
  <si>
    <t>Domain Controller Service Instalation</t>
  </si>
  <si>
    <t>Domain Setup</t>
  </si>
  <si>
    <t>DHCP Service Configuration</t>
  </si>
  <si>
    <t>User and Group Directive Setup.</t>
  </si>
  <si>
    <t>Development Server</t>
  </si>
  <si>
    <t>File Server</t>
  </si>
  <si>
    <t>Base Operating  System  Installation</t>
  </si>
  <si>
    <t>DNS Configuration</t>
  </si>
  <si>
    <t>Data Base Server Instalation</t>
  </si>
  <si>
    <t>API Instegration</t>
  </si>
  <si>
    <t>Stored Procedure Setup</t>
  </si>
  <si>
    <t>Linux    Operating  System  Installation</t>
  </si>
  <si>
    <t>Apache Service Configuration</t>
  </si>
  <si>
    <t>Memcached  Service Configuration</t>
  </si>
  <si>
    <t>MySQL Data Base Server Configuration</t>
  </si>
  <si>
    <t>PHP FPM Service Configuration</t>
  </si>
  <si>
    <t>Varnish Service Configuration</t>
  </si>
  <si>
    <t>Task</t>
  </si>
  <si>
    <t>Hedez System, C.A.</t>
  </si>
  <si>
    <t>WIFI Network Review</t>
  </si>
  <si>
    <t>VPN Desing</t>
  </si>
  <si>
    <t>Server Requiriment Estimation</t>
  </si>
  <si>
    <t>Albion's Router Review</t>
  </si>
  <si>
    <t>Revision and detection of Problem with the Internet service</t>
  </si>
  <si>
    <t>Zizel Router Installation</t>
  </si>
  <si>
    <t>VPN setup in Albion</t>
  </si>
  <si>
    <t>HP Switch Installation</t>
  </si>
  <si>
    <t>Network Protocol Review and Optimization</t>
  </si>
  <si>
    <t>05/10 -05/11/2021</t>
  </si>
  <si>
    <t>05/21-05/22/2021</t>
  </si>
  <si>
    <t>Requirement Analisys Technical Board</t>
  </si>
  <si>
    <t>Area</t>
  </si>
  <si>
    <t>Instalacion Servidor en Albion</t>
  </si>
  <si>
    <t>Instalacionde Servidor en East</t>
  </si>
  <si>
    <t>Cambio de Switches (3) en East</t>
  </si>
  <si>
    <t>Instalacion de  antenas adicionales en Albion (2)</t>
  </si>
  <si>
    <t>Instalacion de Antenas adicionales en East (3)</t>
  </si>
  <si>
    <t>Instalacion de Servicios de Internet Adicional en East</t>
  </si>
  <si>
    <t>Network</t>
  </si>
  <si>
    <t>HR</t>
  </si>
  <si>
    <t>Trial Controls</t>
  </si>
  <si>
    <t>Productions</t>
  </si>
  <si>
    <t>Instalacion de Router Zyxel en East</t>
  </si>
  <si>
    <t>Software</t>
  </si>
  <si>
    <t>Taks Manager (Fat-Finger)</t>
  </si>
  <si>
    <t>Location and Asset management</t>
  </si>
  <si>
    <t>CRM</t>
  </si>
  <si>
    <t>Equiment</t>
  </si>
  <si>
    <t>Service</t>
  </si>
  <si>
    <t>Works Hours</t>
  </si>
  <si>
    <t>Integracion de API Farmsoft &amp; Multivew</t>
  </si>
  <si>
    <t>Logistics APPs</t>
  </si>
  <si>
    <t>Instalacion de Router Zyxel en East, VPN Setup</t>
  </si>
  <si>
    <t>Servidor Proliant Albion</t>
  </si>
  <si>
    <t>Servidor Proliant East</t>
  </si>
  <si>
    <t>Infrastructure</t>
  </si>
  <si>
    <t>Type</t>
  </si>
  <si>
    <t>Time</t>
  </si>
  <si>
    <t>Qtty</t>
  </si>
  <si>
    <t>SITE</t>
  </si>
  <si>
    <t>East</t>
  </si>
  <si>
    <t>Proveedor</t>
  </si>
  <si>
    <t>Notification and Contact App Text Call &amp; Text</t>
  </si>
  <si>
    <t>Tibaan Implementacion  en Fillmore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</si>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</sst>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  <numFmt numFmtId="165" formatCode="&quot;$&quot;#,##0"/>
    <numFmt numFmtId="166" formatCode="[&lt;=9999999]###\-####;\(###\)\ ###\-####"/>
    <numFmt numFmtId="167" formatCode="&quot;$&quot;#,##0.00"/>
    <numFmt numFmtId="168" formatCode="mmmm"/>
    <numFmt numFmtId="169" formatCode="yyyy"/>
    <numFmt numFmtId="170" formatCode="_(* #,##0.0_);_(* \(#,##0.0\);_(* &quot;-&quot;??_);_(@_)"/>
    <numFmt numFmtId="171" formatCode="dddd"/>
  </numFmts>
  <fonts count="38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24"/>
      <color theme="1"/>
      <name val="Franklin Gothic Book"/>
      <family val="2"/>
      <scheme val="minor"/>
    </font>
    <font>
      <b/>
      <sz val="16"/>
      <color rgb="FFFF0000"/>
      <name val="Franklin Gothic Book"/>
      <family val="2"/>
      <scheme val="minor"/>
    </font>
    <font>
      <b/>
      <sz val="22"/>
      <color theme="3"/>
      <name val="Franklin Gothic Book"/>
      <family val="2"/>
      <scheme val="minor"/>
    </font>
    <font>
      <sz val="8"/>
      <name val="Franklin Gothic Book"/>
      <family val="2"/>
      <scheme val="minor"/>
    </font>
    <font>
      <b/>
      <sz val="28"/>
      <color theme="3"/>
      <name val="Franklin Gothic Book"/>
      <family val="2"/>
      <scheme val="minor"/>
    </font>
    <font>
      <b/>
      <sz val="18"/>
      <color theme="1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29"/>
      <color theme="5"/>
      <name val="Constantia"/>
      <family val="2"/>
      <scheme val="major"/>
    </font>
    <font>
      <sz val="11"/>
      <color theme="4"/>
      <name val="Franklin Gothic Book"/>
      <family val="2"/>
      <scheme val="minor"/>
    </font>
    <font>
      <b/>
      <sz val="12"/>
      <color theme="4"/>
      <name val="Franklin Gothic Book"/>
      <family val="2"/>
      <scheme val="minor"/>
    </font>
    <font>
      <sz val="15"/>
      <color theme="5"/>
      <name val="Constantia"/>
      <family val="1"/>
      <scheme val="major"/>
    </font>
    <font>
      <b/>
      <sz val="12"/>
      <color theme="1"/>
      <name val="Franklin Gothic Book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Franklin Gothic Book"/>
      <family val="2"/>
      <scheme val="minor"/>
    </font>
    <font>
      <b/>
      <i/>
      <sz val="12"/>
      <color theme="1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sz val="11"/>
      <color theme="1"/>
      <name val="Courier New"/>
      <family val="1"/>
    </font>
    <font>
      <sz val="11"/>
      <color theme="1"/>
      <name val="Arial"/>
      <family val="2"/>
    </font>
    <font>
      <b/>
      <sz val="11"/>
      <color theme="1"/>
      <name val="Courier New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Courier New"/>
      <family val="1"/>
    </font>
    <font>
      <b/>
      <sz val="10"/>
      <color theme="1"/>
      <name val="Times New Roman"/>
      <family val="1"/>
    </font>
    <font>
      <sz val="14"/>
      <color rgb="FF091E42"/>
      <name val="ProximaNova_regular"/>
    </font>
    <font>
      <sz val="36"/>
      <color theme="3"/>
      <name val="Franklin Gothic Book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theme="1"/>
      <name val="Franklin Gothic Book"/>
      <family val="2"/>
      <scheme val="minor"/>
    </font>
    <font>
      <b/>
      <sz val="16"/>
      <color theme="1"/>
      <name val="Franklin Gothic Book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B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EFBE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3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4" fontId="11" fillId="0" borderId="0" applyFont="0" applyFill="0" applyBorder="0" applyAlignment="0" applyProtection="0"/>
    <xf numFmtId="166" fontId="13" fillId="0" borderId="0" applyFont="0" applyFill="0" applyBorder="0" applyAlignment="0">
      <alignment horizontal="left"/>
    </xf>
    <xf numFmtId="14" fontId="14" fillId="0" borderId="0" applyFill="0" applyBorder="0">
      <alignment horizontal="left"/>
    </xf>
    <xf numFmtId="0" fontId="13" fillId="0" borderId="0">
      <alignment horizontal="left" vertical="top" wrapText="1"/>
    </xf>
    <xf numFmtId="0" fontId="12" fillId="0" borderId="0" applyNumberFormat="0" applyFill="0" applyBorder="0" applyProtection="0"/>
    <xf numFmtId="0" fontId="13" fillId="0" borderId="0">
      <alignment horizontal="left" wrapText="1"/>
    </xf>
    <xf numFmtId="0" fontId="14" fillId="0" borderId="0" applyNumberFormat="0" applyFill="0" applyBorder="0" applyProtection="0">
      <alignment horizontal="left"/>
    </xf>
    <xf numFmtId="0" fontId="15" fillId="0" borderId="0" applyNumberFormat="0" applyFill="0" applyBorder="0" applyProtection="0"/>
    <xf numFmtId="0" fontId="14" fillId="0" borderId="0" applyNumberFormat="0" applyFill="0" applyBorder="0" applyProtection="0"/>
    <xf numFmtId="167" fontId="13" fillId="14" borderId="0" applyFont="0" applyBorder="0" applyAlignment="0" applyProtection="0">
      <alignment horizontal="left"/>
    </xf>
    <xf numFmtId="0" fontId="13" fillId="0" borderId="0" applyNumberFormat="0" applyFill="0" applyBorder="0" applyProtection="0">
      <alignment horizontal="right" indent="1"/>
    </xf>
    <xf numFmtId="10" fontId="13" fillId="14" borderId="0" applyFont="0" applyBorder="0" applyAlignment="0" applyProtection="0">
      <alignment horizontal="left"/>
    </xf>
    <xf numFmtId="0" fontId="13" fillId="0" borderId="0">
      <alignment horizontal="left" wrapText="1"/>
    </xf>
    <xf numFmtId="0" fontId="2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8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left" vertical="center" indent="1"/>
    </xf>
    <xf numFmtId="44" fontId="1" fillId="0" borderId="10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44" fontId="0" fillId="0" borderId="10" xfId="0" applyNumberFormat="1" applyBorder="1"/>
    <xf numFmtId="44" fontId="10" fillId="0" borderId="10" xfId="0" applyNumberFormat="1" applyFont="1" applyBorder="1" applyAlignment="1">
      <alignment horizontal="center" vertical="center"/>
    </xf>
    <xf numFmtId="44" fontId="0" fillId="4" borderId="10" xfId="0" applyNumberFormat="1" applyFill="1" applyBorder="1"/>
    <xf numFmtId="44" fontId="1" fillId="4" borderId="10" xfId="0" applyNumberFormat="1" applyFont="1" applyFill="1" applyBorder="1" applyAlignment="1">
      <alignment horizontal="center" vertical="center"/>
    </xf>
    <xf numFmtId="44" fontId="1" fillId="5" borderId="10" xfId="0" applyNumberFormat="1" applyFont="1" applyFill="1" applyBorder="1" applyAlignment="1">
      <alignment horizontal="center" vertical="center"/>
    </xf>
    <xf numFmtId="44" fontId="10" fillId="5" borderId="10" xfId="0" applyNumberFormat="1" applyFont="1" applyFill="1" applyBorder="1" applyAlignment="1">
      <alignment horizontal="center" vertical="center"/>
    </xf>
    <xf numFmtId="169" fontId="0" fillId="8" borderId="0" xfId="0" applyNumberFormat="1" applyFill="1"/>
    <xf numFmtId="168" fontId="0" fillId="8" borderId="0" xfId="0" applyNumberFormat="1" applyFill="1"/>
    <xf numFmtId="0" fontId="0" fillId="8" borderId="0" xfId="0" applyFill="1"/>
    <xf numFmtId="169" fontId="0" fillId="2" borderId="0" xfId="0" applyNumberFormat="1" applyFill="1"/>
    <xf numFmtId="168" fontId="0" fillId="2" borderId="0" xfId="0" applyNumberFormat="1" applyFill="1"/>
    <xf numFmtId="0" fontId="0" fillId="2" borderId="0" xfId="0" applyFill="1"/>
    <xf numFmtId="169" fontId="0" fillId="5" borderId="0" xfId="0" applyNumberFormat="1" applyFill="1"/>
    <xf numFmtId="168" fontId="0" fillId="5" borderId="0" xfId="0" applyNumberFormat="1" applyFill="1"/>
    <xf numFmtId="0" fontId="0" fillId="5" borderId="0" xfId="0" applyFill="1"/>
    <xf numFmtId="169" fontId="0" fillId="6" borderId="0" xfId="0" applyNumberFormat="1" applyFill="1"/>
    <xf numFmtId="168" fontId="0" fillId="6" borderId="0" xfId="0" applyNumberFormat="1" applyFill="1"/>
    <xf numFmtId="0" fontId="0" fillId="6" borderId="0" xfId="0" applyFill="1"/>
    <xf numFmtId="169" fontId="0" fillId="4" borderId="0" xfId="0" applyNumberFormat="1" applyFill="1"/>
    <xf numFmtId="168" fontId="0" fillId="4" borderId="0" xfId="0" applyNumberFormat="1" applyFill="1"/>
    <xf numFmtId="0" fontId="0" fillId="4" borderId="0" xfId="0" applyFill="1"/>
    <xf numFmtId="0" fontId="16" fillId="11" borderId="0" xfId="0" applyFont="1" applyFill="1"/>
    <xf numFmtId="8" fontId="16" fillId="11" borderId="0" xfId="0" applyNumberFormat="1" applyFont="1" applyFill="1"/>
    <xf numFmtId="0" fontId="16" fillId="15" borderId="0" xfId="0" applyFont="1" applyFill="1" applyAlignment="1">
      <alignment horizontal="right"/>
    </xf>
    <xf numFmtId="0" fontId="0" fillId="16" borderId="0" xfId="0" applyFill="1"/>
    <xf numFmtId="0" fontId="21" fillId="0" borderId="10" xfId="0" applyFont="1" applyBorder="1"/>
    <xf numFmtId="0" fontId="17" fillId="0" borderId="10" xfId="0" applyFont="1" applyBorder="1"/>
    <xf numFmtId="8" fontId="17" fillId="0" borderId="10" xfId="0" applyNumberFormat="1" applyFont="1" applyBorder="1"/>
    <xf numFmtId="0" fontId="18" fillId="0" borderId="10" xfId="0" applyFont="1" applyBorder="1"/>
    <xf numFmtId="0" fontId="17" fillId="0" borderId="0" xfId="0" applyFont="1"/>
    <xf numFmtId="8" fontId="17" fillId="0" borderId="0" xfId="0" applyNumberFormat="1" applyFont="1"/>
    <xf numFmtId="0" fontId="19" fillId="11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6" borderId="15" xfId="0" applyFill="1" applyBorder="1"/>
    <xf numFmtId="0" fontId="0" fillId="17" borderId="15" xfId="0" applyFill="1" applyBorder="1"/>
    <xf numFmtId="0" fontId="20" fillId="0" borderId="14" xfId="14" applyBorder="1"/>
    <xf numFmtId="0" fontId="0" fillId="16" borderId="16" xfId="0" applyFill="1" applyBorder="1"/>
    <xf numFmtId="0" fontId="21" fillId="18" borderId="10" xfId="0" applyFont="1" applyFill="1" applyBorder="1"/>
    <xf numFmtId="8" fontId="3" fillId="18" borderId="10" xfId="0" applyNumberFormat="1" applyFont="1" applyFill="1" applyBorder="1"/>
    <xf numFmtId="0" fontId="21" fillId="19" borderId="10" xfId="0" applyFont="1" applyFill="1" applyBorder="1"/>
    <xf numFmtId="8" fontId="3" fillId="19" borderId="10" xfId="0" applyNumberFormat="1" applyFont="1" applyFill="1" applyBorder="1"/>
    <xf numFmtId="0" fontId="21" fillId="20" borderId="10" xfId="0" applyFont="1" applyFill="1" applyBorder="1"/>
    <xf numFmtId="8" fontId="3" fillId="20" borderId="10" xfId="0" applyNumberFormat="1" applyFont="1" applyFill="1" applyBorder="1"/>
    <xf numFmtId="0" fontId="17" fillId="20" borderId="10" xfId="0" applyFont="1" applyFill="1" applyBorder="1"/>
    <xf numFmtId="8" fontId="17" fillId="20" borderId="10" xfId="0" applyNumberFormat="1" applyFont="1" applyFill="1" applyBorder="1"/>
    <xf numFmtId="0" fontId="17" fillId="18" borderId="10" xfId="0" applyFont="1" applyFill="1" applyBorder="1"/>
    <xf numFmtId="8" fontId="17" fillId="18" borderId="10" xfId="0" applyNumberFormat="1" applyFont="1" applyFill="1" applyBorder="1"/>
    <xf numFmtId="8" fontId="19" fillId="18" borderId="10" xfId="0" applyNumberFormat="1" applyFont="1" applyFill="1" applyBorder="1"/>
    <xf numFmtId="8" fontId="19" fillId="0" borderId="10" xfId="0" applyNumberFormat="1" applyFont="1" applyBorder="1"/>
    <xf numFmtId="0" fontId="0" fillId="0" borderId="5" xfId="0" applyBorder="1"/>
    <xf numFmtId="0" fontId="3" fillId="11" borderId="0" xfId="0" applyFont="1" applyFill="1"/>
    <xf numFmtId="0" fontId="3" fillId="21" borderId="0" xfId="0" applyFont="1" applyFill="1"/>
    <xf numFmtId="0" fontId="0" fillId="21" borderId="0" xfId="0" applyFill="1"/>
    <xf numFmtId="0" fontId="3" fillId="7" borderId="0" xfId="0" applyFont="1" applyFill="1"/>
    <xf numFmtId="0" fontId="0" fillId="7" borderId="0" xfId="0" applyFill="1"/>
    <xf numFmtId="0" fontId="3" fillId="16" borderId="0" xfId="0" applyFont="1" applyFill="1"/>
    <xf numFmtId="170" fontId="3" fillId="18" borderId="10" xfId="15" applyNumberFormat="1" applyFont="1" applyFill="1" applyBorder="1"/>
    <xf numFmtId="170" fontId="3" fillId="19" borderId="10" xfId="15" applyNumberFormat="1" applyFont="1" applyFill="1" applyBorder="1"/>
    <xf numFmtId="170" fontId="3" fillId="20" borderId="10" xfId="15" applyNumberFormat="1" applyFont="1" applyFill="1" applyBorder="1"/>
    <xf numFmtId="170" fontId="17" fillId="20" borderId="10" xfId="15" applyNumberFormat="1" applyFont="1" applyFill="1" applyBorder="1"/>
    <xf numFmtId="170" fontId="17" fillId="0" borderId="10" xfId="15" applyNumberFormat="1" applyFont="1" applyBorder="1"/>
    <xf numFmtId="170" fontId="17" fillId="18" borderId="10" xfId="15" applyNumberFormat="1" applyFont="1" applyFill="1" applyBorder="1"/>
    <xf numFmtId="170" fontId="17" fillId="0" borderId="0" xfId="15" applyNumberFormat="1" applyFont="1" applyBorder="1"/>
    <xf numFmtId="170" fontId="19" fillId="18" borderId="10" xfId="15" applyNumberFormat="1" applyFont="1" applyFill="1" applyBorder="1"/>
    <xf numFmtId="170" fontId="19" fillId="0" borderId="10" xfId="15" applyNumberFormat="1" applyFont="1" applyBorder="1"/>
    <xf numFmtId="170" fontId="16" fillId="11" borderId="0" xfId="0" applyNumberFormat="1" applyFont="1" applyFill="1"/>
    <xf numFmtId="170" fontId="0" fillId="0" borderId="0" xfId="0" applyNumberFormat="1"/>
    <xf numFmtId="43" fontId="22" fillId="8" borderId="0" xfId="15" applyFont="1" applyFill="1"/>
    <xf numFmtId="43" fontId="0" fillId="8" borderId="0" xfId="0" applyNumberFormat="1" applyFill="1"/>
    <xf numFmtId="0" fontId="23" fillId="0" borderId="0" xfId="0" applyFont="1"/>
    <xf numFmtId="0" fontId="0" fillId="0" borderId="0" xfId="0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171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14" fontId="23" fillId="0" borderId="10" xfId="0" applyNumberFormat="1" applyFont="1" applyBorder="1" applyAlignment="1">
      <alignment horizontal="center" vertical="center" wrapText="1"/>
    </xf>
    <xf numFmtId="22" fontId="23" fillId="0" borderId="10" xfId="0" applyNumberFormat="1" applyFont="1" applyBorder="1" applyAlignment="1">
      <alignment vertical="center" wrapText="1"/>
    </xf>
    <xf numFmtId="0" fontId="23" fillId="17" borderId="10" xfId="0" applyFont="1" applyFill="1" applyBorder="1" applyAlignment="1">
      <alignment vertical="center" wrapText="1"/>
    </xf>
    <xf numFmtId="0" fontId="23" fillId="17" borderId="10" xfId="0" applyFont="1" applyFill="1" applyBorder="1"/>
    <xf numFmtId="43" fontId="0" fillId="0" borderId="0" xfId="15" applyFont="1"/>
    <xf numFmtId="43" fontId="0" fillId="0" borderId="0" xfId="0" applyNumberFormat="1"/>
    <xf numFmtId="0" fontId="25" fillId="0" borderId="0" xfId="0" applyFont="1" applyAlignment="1">
      <alignment horizontal="justify" vertical="center" wrapText="1"/>
    </xf>
    <xf numFmtId="0" fontId="25" fillId="0" borderId="0" xfId="0" applyFont="1" applyAlignment="1">
      <alignment horizontal="justify" vertical="center"/>
    </xf>
    <xf numFmtId="0" fontId="24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5" fillId="16" borderId="0" xfId="0" applyFont="1" applyFill="1" applyAlignment="1">
      <alignment horizontal="justify" vertical="center" wrapText="1"/>
    </xf>
    <xf numFmtId="0" fontId="29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5" fillId="16" borderId="0" xfId="0" applyFont="1" applyFill="1" applyAlignment="1">
      <alignment horizontal="center"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16" borderId="0" xfId="0" applyFont="1" applyFill="1" applyAlignment="1">
      <alignment horizontal="center" vertical="center" wrapText="1"/>
    </xf>
    <xf numFmtId="0" fontId="24" fillId="16" borderId="0" xfId="0" applyFont="1" applyFill="1" applyAlignment="1">
      <alignment horizontal="center" vertical="center" wrapText="1"/>
    </xf>
    <xf numFmtId="0" fontId="25" fillId="16" borderId="0" xfId="0" applyFont="1" applyFill="1" applyAlignment="1">
      <alignment vertical="center" wrapText="1"/>
    </xf>
    <xf numFmtId="0" fontId="26" fillId="16" borderId="0" xfId="0" applyFont="1" applyFill="1" applyAlignment="1">
      <alignment horizontal="left"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34" fillId="0" borderId="0" xfId="0" applyNumberFormat="1" applyFont="1"/>
    <xf numFmtId="14" fontId="36" fillId="0" borderId="0" xfId="0" applyNumberFormat="1" applyFont="1"/>
    <xf numFmtId="0" fontId="8" fillId="0" borderId="0" xfId="0" applyFont="1" applyAlignment="1">
      <alignment horizontal="center"/>
    </xf>
    <xf numFmtId="44" fontId="10" fillId="0" borderId="11" xfId="0" applyNumberFormat="1" applyFont="1" applyBorder="1" applyAlignment="1">
      <alignment horizontal="right" vertical="center"/>
    </xf>
    <xf numFmtId="44" fontId="10" fillId="0" borderId="12" xfId="0" applyNumberFormat="1" applyFont="1" applyBorder="1" applyAlignment="1">
      <alignment horizontal="right" vertical="center"/>
    </xf>
    <xf numFmtId="44" fontId="23" fillId="0" borderId="0" xfId="1" applyFont="1"/>
    <xf numFmtId="44" fontId="37" fillId="0" borderId="0" xfId="1" applyFont="1" applyAlignment="1">
      <alignment horizontal="center"/>
    </xf>
    <xf numFmtId="0" fontId="37" fillId="0" borderId="0" xfId="0" applyFont="1" applyAlignment="1">
      <alignment horizontal="center"/>
    </xf>
    <xf numFmtId="14" fontId="37" fillId="16" borderId="10" xfId="0" applyNumberFormat="1" applyFont="1" applyFill="1" applyBorder="1" applyAlignment="1">
      <alignment horizontal="center"/>
    </xf>
    <xf numFmtId="14" fontId="23" fillId="21" borderId="10" xfId="0" applyNumberFormat="1" applyFont="1" applyFill="1" applyBorder="1"/>
    <xf numFmtId="44" fontId="37" fillId="21" borderId="10" xfId="1" applyFont="1" applyFill="1" applyBorder="1" applyAlignment="1">
      <alignment horizontal="center"/>
    </xf>
    <xf numFmtId="44" fontId="23" fillId="0" borderId="0" xfId="1" applyFont="1" applyAlignment="1">
      <alignment horizontal="center"/>
    </xf>
    <xf numFmtId="44" fontId="23" fillId="0" borderId="0" xfId="0" applyNumberFormat="1" applyFont="1"/>
    <xf numFmtId="14" fontId="37" fillId="16" borderId="10" xfId="1" applyNumberFormat="1" applyFont="1" applyFill="1" applyBorder="1" applyAlignment="1">
      <alignment horizontal="center"/>
    </xf>
    <xf numFmtId="0" fontId="23" fillId="16" borderId="0" xfId="0" applyFont="1" applyFill="1"/>
    <xf numFmtId="44" fontId="23" fillId="16" borderId="0" xfId="1" applyFont="1" applyFill="1"/>
    <xf numFmtId="0" fontId="23" fillId="0" borderId="0" xfId="0" applyFont="1" applyFill="1"/>
    <xf numFmtId="44" fontId="23" fillId="0" borderId="0" xfId="1" applyFont="1" applyFill="1"/>
    <xf numFmtId="0" fontId="23" fillId="22" borderId="0" xfId="0" applyFont="1" applyFill="1"/>
    <xf numFmtId="44" fontId="23" fillId="22" borderId="0" xfId="1" applyFont="1" applyFill="1"/>
  </cellXfs>
  <cellStyles count="16">
    <cellStyle name="Comma" xfId="15" builtinId="3"/>
    <cellStyle name="Currency" xfId="1" builtinId="4"/>
    <cellStyle name="Currency 2" xfId="10" xr:uid="{EA68A685-84DA-4642-B374-F5E1AB190BCC}"/>
    <cellStyle name="Date" xfId="3" xr:uid="{1F601A2C-0AD3-CE48-9CB2-21D4E0678C43}"/>
    <cellStyle name="Explanatory Text 2" xfId="13" xr:uid="{4182A298-510B-B849-AFA3-26D914A4E52A}"/>
    <cellStyle name="Heading 1 2" xfId="7" xr:uid="{1C453FDF-250D-104E-898F-C69AF5524368}"/>
    <cellStyle name="Heading 2 2" xfId="8" xr:uid="{529AC098-7D27-AE4A-A532-7B5514448029}"/>
    <cellStyle name="Heading 3 2" xfId="11" xr:uid="{10DA9611-B95E-A240-9ADC-7030694F3945}"/>
    <cellStyle name="Heading 4 2" xfId="9" xr:uid="{AF20AAEA-2D39-D347-8A39-DC003BE4C359}"/>
    <cellStyle name="Hyperlink" xfId="14" builtinId="8"/>
    <cellStyle name="Normal" xfId="0" builtinId="0"/>
    <cellStyle name="Normal 2" xfId="6" xr:uid="{307B4A38-E426-3D4F-BBA5-33EA0DB7D7F8}"/>
    <cellStyle name="Percent 2" xfId="12" xr:uid="{612F7CB1-E1E0-D444-9863-93C7614AF7BB}"/>
    <cellStyle name="Phone" xfId="2" xr:uid="{89E64599-8BDE-8444-BB4F-BD71039A5602}"/>
    <cellStyle name="Product Description" xfId="4" xr:uid="{B5313846-32FA-F34C-84D5-FA903026416C}"/>
    <cellStyle name="Title 2" xfId="5" xr:uid="{49B48CAD-5D5C-7F4D-B9EE-4C81B40E29D2}"/>
  </cellStyles>
  <dxfs count="2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Franklin Gothic Book"/>
        <family val="2"/>
        <scheme val="minor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rgb="FFFFC00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3" defaultTableStyle="TableStyleMedium2" defaultPivotStyle="PivotStyleLight16">
    <tableStyle name="Invoice" pivot="0" count="6" xr9:uid="{BAA35991-42E6-9540-BDDE-2F713EA8D15F}">
      <tableStyleElement type="wholeTable" dxfId="231"/>
      <tableStyleElement type="headerRow" dxfId="230"/>
      <tableStyleElement type="totalRow" dxfId="229"/>
      <tableStyleElement type="lastColumn" dxfId="228"/>
      <tableStyleElement type="lastHeaderCell" dxfId="227"/>
      <tableStyleElement type="lastTotalCell" dxfId="226"/>
    </tableStyle>
    <tableStyle name="Invoice 2" pivot="0" count="6" xr9:uid="{2D18F0F7-B698-2942-B416-466F0690B0D1}">
      <tableStyleElement type="wholeTable" dxfId="225"/>
      <tableStyleElement type="headerRow" dxfId="224"/>
      <tableStyleElement type="totalRow" dxfId="223"/>
      <tableStyleElement type="lastColumn" dxfId="222"/>
      <tableStyleElement type="lastHeaderCell" dxfId="221"/>
      <tableStyleElement type="lastTotalCell" dxfId="220"/>
    </tableStyle>
    <tableStyle name="Invoice 3" pivot="0" count="6" xr9:uid="{01F7944F-803A-C143-BD83-3A4DD142FE2C}">
      <tableStyleElement type="wholeTable" dxfId="219"/>
      <tableStyleElement type="headerRow" dxfId="218"/>
      <tableStyleElement type="totalRow" dxfId="217"/>
      <tableStyleElement type="lastColumn" dxfId="216"/>
      <tableStyleElement type="lastHeaderCell" dxfId="215"/>
      <tableStyleElement type="lastTotalCell" dxfId="214"/>
    </tableStyle>
  </tableStyles>
  <colors>
    <mruColors>
      <color rgb="FFBEFBE3"/>
      <color rgb="FFF9FBE3"/>
      <color rgb="FFFFFFFF"/>
      <color rgb="FFFFF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[Intergrow IT Project Cost 1282021 cierre(AutoRecovered).xlsx]Investment by Module!PivotTable5</c:name>
    <c:fmtId val="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dLbl>
          <c:idx val="0"/>
          <c:layout>
            <c:manualLayout>
              <c:x val="0.1269537480063796"/>
              <c:y val="-8.9599931061405763E-2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12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340031897926634"/>
                  <c:h val="8.4096014126364554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dLbl>
          <c:idx val="0"/>
          <c:layout>
            <c:manualLayout>
              <c:x val="-5.4864383578846904E-2"/>
              <c:y val="-3.8400006450394784E-2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599362041467301"/>
                  <c:h val="8.379734740952817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dLbl>
          <c:idx val="0"/>
          <c:layout>
            <c:manualLayout>
              <c:x val="-2.8070175438596492E-2"/>
              <c:y val="-0.17112200249818416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72562759798566"/>
                  <c:h val="7.9530680026150977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dLbl>
          <c:idx val="0"/>
          <c:layout>
            <c:manualLayout>
              <c:x val="-5.1036180286076682E-3"/>
              <c:y val="3.6266756748221607E-2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954380941616744"/>
                  <c:h val="7.382409639039939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tx2"/>
            </a:solidFill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  <a:contourClr>
              <a:schemeClr val="tx2"/>
            </a:contourClr>
          </a:sp3d>
        </c:spPr>
        <c:dLbl>
          <c:idx val="0"/>
          <c:layout>
            <c:manualLayout>
              <c:x val="3.1897976867724068E-2"/>
              <c:y val="0.19626669963535112"/>
            </c:manualLayout>
          </c:layout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1" i="0" u="none" strike="noStrike" kern="1200" spc="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639877431588989"/>
                  <c:h val="6.4448010825912574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387572366851273E-2"/>
          <c:y val="0.11743951579036485"/>
          <c:w val="0.91845919145690313"/>
          <c:h val="0.82824229432053964"/>
        </c:manualLayout>
      </c:layout>
      <c:pie3DChart>
        <c:varyColors val="1"/>
        <c:ser>
          <c:idx val="0"/>
          <c:order val="0"/>
          <c:tx>
            <c:strRef>
              <c:f>'Investment by Module'!$F$33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4E5-49F9-BC7B-018355A290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2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4E5-49F9-BC7B-018355A290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2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4E5-49F9-BC7B-018355A290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2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4E5-49F9-BC7B-018355A290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2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4E5-49F9-BC7B-018355A290C7}"/>
              </c:ext>
            </c:extLst>
          </c:dPt>
          <c:dLbls>
            <c:dLbl>
              <c:idx val="0"/>
              <c:layout>
                <c:manualLayout>
                  <c:x val="-5.4864383578846904E-2"/>
                  <c:y val="-3.8400006450394784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99362041467301"/>
                      <c:h val="8.3797347409528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4E5-49F9-BC7B-018355A290C7}"/>
                </c:ext>
              </c:extLst>
            </c:dLbl>
            <c:dLbl>
              <c:idx val="1"/>
              <c:layout>
                <c:manualLayout>
                  <c:x val="-2.8070175438596492E-2"/>
                  <c:y val="-0.17112200249818416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72562759798566"/>
                      <c:h val="7.95306800261509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34E5-49F9-BC7B-018355A290C7}"/>
                </c:ext>
              </c:extLst>
            </c:dLbl>
            <c:dLbl>
              <c:idx val="2"/>
              <c:layout>
                <c:manualLayout>
                  <c:x val="-5.1036180286076682E-3"/>
                  <c:y val="3.6266756748221607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54380941616744"/>
                      <c:h val="7.38240963903993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4E5-49F9-BC7B-018355A290C7}"/>
                </c:ext>
              </c:extLst>
            </c:dLbl>
            <c:dLbl>
              <c:idx val="3"/>
              <c:layout>
                <c:manualLayout>
                  <c:x val="3.1897976867724068E-2"/>
                  <c:y val="0.1962666996353511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39877431588989"/>
                      <c:h val="6.44480108259125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4E5-49F9-BC7B-018355A290C7}"/>
                </c:ext>
              </c:extLst>
            </c:dLbl>
            <c:dLbl>
              <c:idx val="4"/>
              <c:layout>
                <c:manualLayout>
                  <c:x val="0.1269537480063796"/>
                  <c:y val="-8.9599931061405763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40031897926634"/>
                      <c:h val="8.40960141263645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34E5-49F9-BC7B-018355A29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'Investment by Module'!$E$34:$E$39</c:f>
              <c:strCache>
                <c:ptCount val="5"/>
                <c:pt idx="0">
                  <c:v>Absences Control.</c:v>
                </c:pt>
                <c:pt idx="1">
                  <c:v>Hosting and Storage</c:v>
                </c:pt>
                <c:pt idx="2">
                  <c:v>Labor Planning.</c:v>
                </c:pt>
                <c:pt idx="3">
                  <c:v>Performance Management</c:v>
                </c:pt>
                <c:pt idx="4">
                  <c:v>Training and Knowledge Management.</c:v>
                </c:pt>
              </c:strCache>
            </c:strRef>
          </c:cat>
          <c:val>
            <c:numRef>
              <c:f>'Investment by Module'!$F$34:$F$39</c:f>
              <c:numCache>
                <c:formatCode>"$"#,##0</c:formatCode>
                <c:ptCount val="5"/>
                <c:pt idx="0">
                  <c:v>1143.9500000000003</c:v>
                </c:pt>
                <c:pt idx="1">
                  <c:v>245</c:v>
                </c:pt>
                <c:pt idx="2">
                  <c:v>818.40000000000032</c:v>
                </c:pt>
                <c:pt idx="3">
                  <c:v>815.10000000000014</c:v>
                </c:pt>
                <c:pt idx="4">
                  <c:v>924.4500000000005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E5-49F9-BC7B-018355A290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104776</xdr:rowOff>
    </xdr:from>
    <xdr:to>
      <xdr:col>7</xdr:col>
      <xdr:colOff>1914525</xdr:colOff>
      <xdr:row>24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3C454-FEE3-427F-9E8F-23725246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28576</xdr:rowOff>
    </xdr:from>
    <xdr:to>
      <xdr:col>3</xdr:col>
      <xdr:colOff>685801</xdr:colOff>
      <xdr:row>3</xdr:row>
      <xdr:rowOff>191930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2BEA3E-DBC5-412F-A057-194F97A0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6"/>
          <a:ext cx="2971800" cy="105870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150863</xdr:rowOff>
    </xdr:from>
    <xdr:to>
      <xdr:col>20</xdr:col>
      <xdr:colOff>266700</xdr:colOff>
      <xdr:row>2</xdr:row>
      <xdr:rowOff>1133475</xdr:rowOff>
    </xdr:to>
    <xdr:pic>
      <xdr:nvPicPr>
        <xdr:cNvPr id="2" name="Picture 1" descr="Abstract image of blue waves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679" y="150863"/>
          <a:ext cx="15321642" cy="1332316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1</xdr:row>
      <xdr:rowOff>85725</xdr:rowOff>
    </xdr:from>
    <xdr:to>
      <xdr:col>20</xdr:col>
      <xdr:colOff>76201</xdr:colOff>
      <xdr:row>2</xdr:row>
      <xdr:rowOff>1047750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48151" y="257175"/>
          <a:ext cx="10991850" cy="1133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91440" algn="ctr"/>
          <a:r>
            <a:rPr lang="en-US" sz="4800">
              <a:solidFill>
                <a:schemeClr val="tx2">
                  <a:lumMod val="20000"/>
                  <a:lumOff val="80000"/>
                </a:schemeClr>
              </a:solidFill>
            </a:rPr>
            <a:t>Intergrow Strategic Planning System</a:t>
          </a:r>
          <a:endParaRPr lang="en-US" sz="4800">
            <a:solidFill>
              <a:schemeClr val="bg2"/>
            </a:solidFill>
          </a:endParaRPr>
        </a:p>
      </xdr:txBody>
    </xdr:sp>
    <xdr:clientData/>
  </xdr:twoCellAnchor>
  <xdr:twoCellAnchor editAs="oneCell">
    <xdr:from>
      <xdr:col>1</xdr:col>
      <xdr:colOff>180974</xdr:colOff>
      <xdr:row>1</xdr:row>
      <xdr:rowOff>38099</xdr:rowOff>
    </xdr:from>
    <xdr:to>
      <xdr:col>3</xdr:col>
      <xdr:colOff>19049</xdr:colOff>
      <xdr:row>2</xdr:row>
      <xdr:rowOff>1091624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F0311F-28DC-4FAC-936F-65F2F5713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209549"/>
          <a:ext cx="3438525" cy="1224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150863</xdr:rowOff>
    </xdr:from>
    <xdr:to>
      <xdr:col>5</xdr:col>
      <xdr:colOff>800100</xdr:colOff>
      <xdr:row>2</xdr:row>
      <xdr:rowOff>1133475</xdr:rowOff>
    </xdr:to>
    <xdr:pic>
      <xdr:nvPicPr>
        <xdr:cNvPr id="2" name="Picture 1" descr="Abstract image of blue waves" title="Banner 1">
          <a:extLst>
            <a:ext uri="{FF2B5EF4-FFF2-40B4-BE49-F238E27FC236}">
              <a16:creationId xmlns:a16="http://schemas.microsoft.com/office/drawing/2014/main" id="{B08D82EA-CFA8-914A-83D3-E5E1B93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700" y="150863"/>
          <a:ext cx="7962900" cy="1312812"/>
        </a:xfrm>
        <a:prstGeom prst="rect">
          <a:avLst/>
        </a:prstGeom>
      </xdr:spPr>
    </xdr:pic>
    <xdr:clientData/>
  </xdr:twoCellAnchor>
  <xdr:twoCellAnchor>
    <xdr:from>
      <xdr:col>1</xdr:col>
      <xdr:colOff>3378201</xdr:colOff>
      <xdr:row>1</xdr:row>
      <xdr:rowOff>34925</xdr:rowOff>
    </xdr:from>
    <xdr:to>
      <xdr:col>5</xdr:col>
      <xdr:colOff>711200</xdr:colOff>
      <xdr:row>2</xdr:row>
      <xdr:rowOff>996950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B9717C-9DAB-D540-BB21-359920AC8BBA}"/>
            </a:ext>
          </a:extLst>
        </xdr:cNvPr>
        <xdr:cNvSpPr txBox="1"/>
      </xdr:nvSpPr>
      <xdr:spPr>
        <a:xfrm>
          <a:off x="3517901" y="200025"/>
          <a:ext cx="4495799" cy="1127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91440" algn="ctr"/>
          <a:r>
            <a:rPr lang="en-US" sz="2800">
              <a:solidFill>
                <a:schemeClr val="tx2">
                  <a:lumMod val="20000"/>
                  <a:lumOff val="80000"/>
                </a:schemeClr>
              </a:solidFill>
            </a:rPr>
            <a:t>Intergrow Strategic Planning System</a:t>
          </a:r>
          <a:endParaRPr lang="en-US" sz="2800">
            <a:solidFill>
              <a:schemeClr val="bg2"/>
            </a:solidFill>
          </a:endParaRPr>
        </a:p>
      </xdr:txBody>
    </xdr:sp>
    <xdr:clientData/>
  </xdr:twoCellAnchor>
  <xdr:twoCellAnchor editAs="oneCell">
    <xdr:from>
      <xdr:col>1</xdr:col>
      <xdr:colOff>180974</xdr:colOff>
      <xdr:row>1</xdr:row>
      <xdr:rowOff>38099</xdr:rowOff>
    </xdr:from>
    <xdr:to>
      <xdr:col>1</xdr:col>
      <xdr:colOff>3219449</xdr:colOff>
      <xdr:row>2</xdr:row>
      <xdr:rowOff>1091624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81B1C6-B02A-1947-AE51-ED98CC230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4" y="203199"/>
          <a:ext cx="3038475" cy="12186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79.69948009259" createdVersion="6" refreshedVersion="6" minRefreshableVersion="3" recordCount="781" xr:uid="{D3E5AB20-C841-4F91-A2F9-91DFB2534638}">
  <cacheSource type="worksheet">
    <worksheetSource name="Table2"/>
  </cacheSource>
  <cacheFields count="19">
    <cacheField name="General Objective" numFmtId="0">
      <sharedItems containsBlank="1"/>
    </cacheField>
    <cacheField name="App" numFmtId="0">
      <sharedItems containsBlank="1" count="2">
        <s v="TiBaan"/>
        <m/>
      </sharedItems>
    </cacheField>
    <cacheField name="Module" numFmtId="0">
      <sharedItems containsBlank="1" count="6">
        <s v="Absences Control."/>
        <s v="Labor Planning."/>
        <s v="Performance Management"/>
        <s v="Training and Knowledge Management."/>
        <s v="Hosting and Storage"/>
        <m/>
      </sharedItems>
    </cacheField>
    <cacheField name="Date" numFmtId="0">
      <sharedItems containsNonDate="0" containsDate="1" containsString="0" containsBlank="1" minDate="2020-06-02T00:00:00" maxDate="2020-09-01T00:00:00" count="92"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6-24T00:00:00"/>
        <d v="2020-06-25T00:00:00"/>
        <d v="2020-06-26T00:00:00"/>
        <d v="2020-06-27T00:00:00"/>
        <d v="2020-06-28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6-29T00:00:00"/>
        <d v="2020-07-31T00:00:00"/>
        <d v="2020-08-01T00:00:00"/>
        <d v="2020-08-02T00:00:00"/>
        <d v="2020-08-03T00:00:00"/>
        <d v="2020-08-04T00:00:00"/>
        <d v="2020-08-25T00:00:00"/>
        <d v="2020-08-31T00:00:00"/>
        <d v="2020-08-23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05T00:00:00"/>
        <d v="2020-08-24T00:00:00"/>
        <d v="2020-08-26T00:00:00"/>
        <d v="2020-08-27T00:00:00"/>
        <d v="2020-08-10T00:00:00"/>
        <d v="2020-08-11T00:00:00"/>
        <d v="2020-08-12T00:00:00"/>
        <d v="2020-08-28T00:00:00"/>
        <d v="2020-08-29T00:00:00"/>
        <d v="2020-08-08T00:00:00"/>
        <d v="2020-08-09T00:00:00"/>
        <d v="2020-08-06T00:00:00"/>
        <d v="2020-08-07T00:00:00"/>
        <d v="2020-08-21T00:00:00"/>
        <d v="2020-08-22T00:00:00"/>
        <d v="2020-08-30T00:00:00"/>
        <m/>
      </sharedItems>
    </cacheField>
    <cacheField name="Week" numFmtId="0">
      <sharedItems containsString="0" containsBlank="1" containsNumber="1" containsInteger="1" minValue="1" maxValue="53" count="54">
        <n v="23"/>
        <n v="24"/>
        <n v="25"/>
        <n v="26"/>
        <n v="27"/>
        <n v="28"/>
        <n v="29"/>
        <n v="30"/>
        <n v="31"/>
        <n v="32"/>
        <n v="35"/>
        <n v="36"/>
        <n v="33"/>
        <n v="34"/>
        <m/>
        <n v="13" u="1"/>
        <n v="38" u="1"/>
        <n v="5" u="1"/>
        <n v="14" u="1"/>
        <n v="40" u="1"/>
        <n v="42" u="1"/>
        <n v="15" u="1"/>
        <n v="44" u="1"/>
        <n v="2" u="1"/>
        <n v="46" u="1"/>
        <n v="6" u="1"/>
        <n v="16" u="1"/>
        <n v="48" u="1"/>
        <n v="17" u="1"/>
        <n v="50" u="1"/>
        <n v="18" u="1"/>
        <n v="52" u="1"/>
        <n v="19" u="1"/>
        <n v="7" u="1"/>
        <n v="20" u="1"/>
        <n v="21" u="1"/>
        <n v="22" u="1"/>
        <n v="37" u="1"/>
        <n v="1" u="1"/>
        <n v="3" u="1"/>
        <n v="8" u="1"/>
        <n v="39" u="1"/>
        <n v="41" u="1"/>
        <n v="9" u="1"/>
        <n v="43" u="1"/>
        <n v="45" u="1"/>
        <n v="10" u="1"/>
        <n v="47" u="1"/>
        <n v="49" u="1"/>
        <n v="11" u="1"/>
        <n v="51" u="1"/>
        <n v="53" u="1"/>
        <n v="4" u="1"/>
        <n v="12" u="1"/>
      </sharedItems>
    </cacheField>
    <cacheField name="Month" numFmtId="0">
      <sharedItems containsString="0" containsBlank="1" containsNumber="1" containsInteger="1" minValue="5" maxValue="10" count="7">
        <n v="6"/>
        <n v="7"/>
        <n v="8"/>
        <m/>
        <n v="5" u="1"/>
        <n v="9" u="1"/>
        <n v="10" u="1"/>
      </sharedItems>
    </cacheField>
    <cacheField name="Year" numFmtId="0">
      <sharedItems containsString="0" containsBlank="1" containsNumber="1" containsInteger="1" minValue="2020" maxValue="2020"/>
    </cacheField>
    <cacheField name="Roll" numFmtId="0">
      <sharedItems containsBlank="1" count="10">
        <s v="Full Stack"/>
        <s v="Software Architect"/>
        <s v="Graphic designer"/>
        <s v="Project Management"/>
        <s v="QA"/>
        <s v="Cloud Server"/>
        <m/>
        <s v="Arquitector" u="1"/>
        <s v="FullStak" u="1"/>
        <s v="Software Architecttor" u="1"/>
      </sharedItems>
    </cacheField>
    <cacheField name="Name" numFmtId="0">
      <sharedItems containsBlank="1" count="8">
        <s v="Ricardo Acurero"/>
        <s v="Pedro Marcano"/>
        <s v="Lexander Garcia"/>
        <s v="Rudimar Castro"/>
        <s v="Javier Alvarez"/>
        <s v="Kelvin Marcano"/>
        <s v="Principal"/>
        <m/>
      </sharedItems>
    </cacheField>
    <cacheField name="Interface" numFmtId="0">
      <sharedItems containsBlank="1" count="4">
        <s v="Mobile"/>
        <s v="Web"/>
        <s v="Server"/>
        <m/>
      </sharedItems>
    </cacheField>
    <cacheField name="OS" numFmtId="0">
      <sharedItems containsBlank="1"/>
    </cacheField>
    <cacheField name="Framework" numFmtId="0">
      <sharedItems containsBlank="1" count="4">
        <s v="Android Studio"/>
        <s v="Web Browser"/>
        <m/>
        <s v="Adroid Studio" u="1"/>
      </sharedItems>
    </cacheField>
    <cacheField name="Estimate Hours" numFmtId="0">
      <sharedItems containsString="0" containsBlank="1" containsNumber="1" minValue="0" maxValue="25"/>
    </cacheField>
    <cacheField name="Profile" numFmtId="0">
      <sharedItems containsBlank="1" count="5">
        <s v="Employee"/>
        <s v="Supervisor"/>
        <s v="Administrator"/>
        <s v="Backend"/>
        <m/>
      </sharedItems>
    </cacheField>
    <cacheField name="Description" numFmtId="0">
      <sharedItems containsNonDate="0" containsString="0" containsBlank="1"/>
    </cacheField>
    <cacheField name="Check" numFmtId="0">
      <sharedItems containsString="0" containsBlank="1" containsNumber="1" containsInteger="1" minValue="1" maxValue="2" count="3">
        <n v="1"/>
        <m/>
        <n v="2" u="1"/>
      </sharedItems>
    </cacheField>
    <cacheField name="Suit" numFmtId="0">
      <sharedItems containsBlank="1" containsMixedTypes="1" containsNumber="1" containsInteger="1" minValue="0" maxValue="0" count="3">
        <s v="HR Strategic Planning"/>
        <m/>
        <n v="0"/>
      </sharedItems>
    </cacheField>
    <cacheField name="Cost" numFmtId="0">
      <sharedItems containsSemiMixedTypes="0" containsString="0" containsNumber="1" minValue="0" maxValue="35"/>
    </cacheField>
    <cacheField name="Amount" numFmtId="0">
      <sharedItems containsSemiMixedTypes="0" containsString="0" containsNumb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79.699480555559" createdVersion="6" refreshedVersion="6" minRefreshableVersion="3" recordCount="746" xr:uid="{8FECAC19-EEAB-4BFE-AD95-94366DDCDE87}">
  <cacheSource type="worksheet">
    <worksheetSource ref="A33:S779" sheet="ProjectDB"/>
  </cacheSource>
  <cacheFields count="19">
    <cacheField name="General Objective" numFmtId="0">
      <sharedItems count="2">
        <s v="Reduction of cost and times of Absence Control and Labor Planning"/>
        <s v="Reduction of costs and times of Absence Control and Labor Planning" u="1"/>
      </sharedItems>
    </cacheField>
    <cacheField name="App" numFmtId="0">
      <sharedItems/>
    </cacheField>
    <cacheField name="Module" numFmtId="0">
      <sharedItems count="5">
        <s v="Absences Control."/>
        <s v="Labor Planning."/>
        <s v="Performance Management"/>
        <s v="Training and Knowledge Management."/>
        <s v="Hosting and Storage"/>
      </sharedItems>
    </cacheField>
    <cacheField name="Date" numFmtId="14">
      <sharedItems containsSemiMixedTypes="0" containsNonDate="0" containsDate="1" containsString="0" minDate="2020-06-02T00:00:00" maxDate="2020-09-01T00:00:00"/>
    </cacheField>
    <cacheField name="Week" numFmtId="0">
      <sharedItems containsSemiMixedTypes="0" containsString="0" containsNumber="1" containsInteger="1" minValue="23" maxValue="36"/>
    </cacheField>
    <cacheField name="Month" numFmtId="0">
      <sharedItems containsSemiMixedTypes="0" containsString="0" containsNumber="1" containsInteger="1" minValue="6" maxValue="8"/>
    </cacheField>
    <cacheField name="Year" numFmtId="0">
      <sharedItems containsSemiMixedTypes="0" containsString="0" containsNumber="1" containsInteger="1" minValue="2020" maxValue="2020"/>
    </cacheField>
    <cacheField name="Roll" numFmtId="0">
      <sharedItems/>
    </cacheField>
    <cacheField name="Name" numFmtId="0">
      <sharedItems/>
    </cacheField>
    <cacheField name="Interface" numFmtId="0">
      <sharedItems/>
    </cacheField>
    <cacheField name="OS" numFmtId="0">
      <sharedItems/>
    </cacheField>
    <cacheField name="Framework" numFmtId="0">
      <sharedItems/>
    </cacheField>
    <cacheField name="Estimate Hours" numFmtId="0">
      <sharedItems containsSemiMixedTypes="0" containsString="0" containsNumber="1" minValue="0" maxValue="25"/>
    </cacheField>
    <cacheField name="Profile" numFmtId="0">
      <sharedItems/>
    </cacheField>
    <cacheField name="Description" numFmtId="0">
      <sharedItems containsNonDate="0" containsString="0" containsBlank="1"/>
    </cacheField>
    <cacheField name="Check" numFmtId="0">
      <sharedItems containsSemiMixedTypes="0" containsString="0" containsNumber="1" containsInteger="1" minValue="1" maxValue="1"/>
    </cacheField>
    <cacheField name="Suit" numFmtId="0">
      <sharedItems containsBlank="1" containsMixedTypes="1" containsNumber="1" containsInteger="1" minValue="0" maxValue="0"/>
    </cacheField>
    <cacheField name="Cost" numFmtId="0">
      <sharedItems containsSemiMixedTypes="0" containsString="0" containsNumber="1" minValue="0" maxValue="35"/>
    </cacheField>
    <cacheField name="Amount" numFmtId="0">
      <sharedItems containsSemiMixedTypes="0" containsString="0" containsNumb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s v="Reduction of cost and times of Absence Control and Labor Planning"/>
    <x v="0"/>
    <x v="0"/>
    <x v="0"/>
    <x v="0"/>
    <x v="0"/>
    <n v="2020"/>
    <x v="0"/>
    <x v="0"/>
    <x v="0"/>
    <s v="Android"/>
    <x v="0"/>
    <n v="8"/>
    <x v="0"/>
    <m/>
    <x v="0"/>
    <x v="0"/>
    <n v="3"/>
    <n v="24"/>
  </r>
  <r>
    <s v="Reduction of cost and times of Absence Control and Labor Planning"/>
    <x v="0"/>
    <x v="0"/>
    <x v="1"/>
    <x v="0"/>
    <x v="0"/>
    <n v="2020"/>
    <x v="0"/>
    <x v="0"/>
    <x v="0"/>
    <s v="Android"/>
    <x v="0"/>
    <n v="8"/>
    <x v="1"/>
    <m/>
    <x v="0"/>
    <x v="0"/>
    <n v="3"/>
    <n v="24"/>
  </r>
  <r>
    <s v="Reduction of cost and times of Absence Control and Labor Planning"/>
    <x v="0"/>
    <x v="0"/>
    <x v="2"/>
    <x v="0"/>
    <x v="0"/>
    <n v="2020"/>
    <x v="0"/>
    <x v="0"/>
    <x v="0"/>
    <s v="Android"/>
    <x v="0"/>
    <n v="6"/>
    <x v="2"/>
    <m/>
    <x v="0"/>
    <x v="0"/>
    <n v="3"/>
    <n v="18"/>
  </r>
  <r>
    <s v="Reduction of cost and times of Absence Control and Labor Planning"/>
    <x v="0"/>
    <x v="0"/>
    <x v="3"/>
    <x v="0"/>
    <x v="0"/>
    <n v="2020"/>
    <x v="1"/>
    <x v="1"/>
    <x v="0"/>
    <s v="Android"/>
    <x v="0"/>
    <n v="4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0"/>
    <s v="Android"/>
    <x v="0"/>
    <n v="8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2"/>
    <x v="2"/>
    <x v="0"/>
    <s v="Android"/>
    <x v="0"/>
    <n v="25"/>
    <x v="2"/>
    <m/>
    <x v="0"/>
    <x v="0"/>
    <n v="2"/>
    <n v="50"/>
  </r>
  <r>
    <s v="Reduction of cost and times of Absence Control and Labor Planning"/>
    <x v="0"/>
    <x v="0"/>
    <x v="6"/>
    <x v="1"/>
    <x v="0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0"/>
    <x v="7"/>
    <x v="1"/>
    <x v="0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0"/>
    <x v="8"/>
    <x v="1"/>
    <x v="0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0"/>
    <x v="9"/>
    <x v="1"/>
    <x v="0"/>
    <n v="2020"/>
    <x v="4"/>
    <x v="4"/>
    <x v="0"/>
    <s v="Android"/>
    <x v="0"/>
    <n v="3"/>
    <x v="0"/>
    <m/>
    <x v="0"/>
    <x v="0"/>
    <n v="1.5"/>
    <n v="4.5"/>
  </r>
  <r>
    <s v="Reduction of cost and times of Absence Control and Labor Planning"/>
    <x v="0"/>
    <x v="0"/>
    <x v="10"/>
    <x v="1"/>
    <x v="0"/>
    <n v="2020"/>
    <x v="4"/>
    <x v="4"/>
    <x v="0"/>
    <s v="Android"/>
    <x v="0"/>
    <n v="3"/>
    <x v="1"/>
    <m/>
    <x v="0"/>
    <x v="0"/>
    <n v="1.5"/>
    <n v="4.5"/>
  </r>
  <r>
    <s v="Reduction of cost and times of Absence Control and Labor Planning"/>
    <x v="0"/>
    <x v="0"/>
    <x v="11"/>
    <x v="1"/>
    <x v="0"/>
    <n v="2020"/>
    <x v="4"/>
    <x v="4"/>
    <x v="0"/>
    <s v="Android"/>
    <x v="0"/>
    <n v="3"/>
    <x v="2"/>
    <m/>
    <x v="0"/>
    <x v="0"/>
    <n v="1.5"/>
    <n v="4.5"/>
  </r>
  <r>
    <s v="Reduction of cost and times of Absence Control and Labor Planning"/>
    <x v="0"/>
    <x v="1"/>
    <x v="12"/>
    <x v="2"/>
    <x v="0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1"/>
    <x v="13"/>
    <x v="2"/>
    <x v="0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1"/>
    <x v="14"/>
    <x v="2"/>
    <x v="0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1"/>
    <x v="15"/>
    <x v="2"/>
    <x v="0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16"/>
    <x v="2"/>
    <x v="0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1"/>
    <x v="17"/>
    <x v="2"/>
    <x v="0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1"/>
    <x v="18"/>
    <x v="2"/>
    <x v="0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1"/>
    <x v="19"/>
    <x v="3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1"/>
    <x v="20"/>
    <x v="3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1"/>
    <x v="21"/>
    <x v="3"/>
    <x v="0"/>
    <n v="2020"/>
    <x v="4"/>
    <x v="4"/>
    <x v="0"/>
    <s v="Android"/>
    <x v="0"/>
    <n v="3"/>
    <x v="0"/>
    <m/>
    <x v="0"/>
    <x v="0"/>
    <n v="1.5"/>
    <n v="4.5"/>
  </r>
  <r>
    <s v="Reduction of cost and times of Absence Control and Labor Planning"/>
    <x v="0"/>
    <x v="1"/>
    <x v="22"/>
    <x v="4"/>
    <x v="0"/>
    <n v="2020"/>
    <x v="4"/>
    <x v="4"/>
    <x v="0"/>
    <s v="Android"/>
    <x v="0"/>
    <n v="3"/>
    <x v="1"/>
    <m/>
    <x v="0"/>
    <x v="0"/>
    <n v="1.5"/>
    <n v="4.5"/>
  </r>
  <r>
    <s v="Reduction of cost and times of Absence Control and Labor Planning"/>
    <x v="0"/>
    <x v="1"/>
    <x v="22"/>
    <x v="4"/>
    <x v="0"/>
    <n v="2020"/>
    <x v="4"/>
    <x v="4"/>
    <x v="0"/>
    <s v="Android"/>
    <x v="0"/>
    <n v="4"/>
    <x v="2"/>
    <m/>
    <x v="0"/>
    <x v="0"/>
    <n v="1.5"/>
    <n v="6"/>
  </r>
  <r>
    <s v="Reduction of cost and times of Absence Control and Labor Planning"/>
    <x v="0"/>
    <x v="2"/>
    <x v="23"/>
    <x v="4"/>
    <x v="1"/>
    <n v="2020"/>
    <x v="0"/>
    <x v="0"/>
    <x v="0"/>
    <s v="Android"/>
    <x v="0"/>
    <n v="3"/>
    <x v="0"/>
    <m/>
    <x v="0"/>
    <x v="0"/>
    <n v="3"/>
    <n v="9"/>
  </r>
  <r>
    <s v="Reduction of cost and times of Absence Control and Labor Planning"/>
    <x v="0"/>
    <x v="2"/>
    <x v="24"/>
    <x v="4"/>
    <x v="1"/>
    <n v="2020"/>
    <x v="0"/>
    <x v="0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25"/>
    <x v="4"/>
    <x v="1"/>
    <n v="2020"/>
    <x v="0"/>
    <x v="0"/>
    <x v="0"/>
    <s v="Android"/>
    <x v="0"/>
    <n v="3"/>
    <x v="2"/>
    <m/>
    <x v="0"/>
    <x v="0"/>
    <n v="3"/>
    <n v="9"/>
  </r>
  <r>
    <s v="Reduction of cost and times of Absence Control and Labor Planning"/>
    <x v="0"/>
    <x v="2"/>
    <x v="26"/>
    <x v="4"/>
    <x v="1"/>
    <n v="2020"/>
    <x v="1"/>
    <x v="1"/>
    <x v="0"/>
    <s v="Android"/>
    <x v="0"/>
    <n v="3"/>
    <x v="0"/>
    <m/>
    <x v="0"/>
    <x v="0"/>
    <n v="0"/>
    <n v="0"/>
  </r>
  <r>
    <s v="Reduction of cost and times of Absence Control and Labor Planning"/>
    <x v="0"/>
    <x v="2"/>
    <x v="27"/>
    <x v="5"/>
    <x v="1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2"/>
    <x v="28"/>
    <x v="5"/>
    <x v="1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2"/>
    <x v="29"/>
    <x v="5"/>
    <x v="1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30"/>
    <x v="5"/>
    <x v="1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31"/>
    <x v="5"/>
    <x v="1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2"/>
    <x v="31"/>
    <x v="5"/>
    <x v="1"/>
    <n v="2020"/>
    <x v="4"/>
    <x v="4"/>
    <x v="0"/>
    <s v="Android"/>
    <x v="0"/>
    <n v="1"/>
    <x v="0"/>
    <m/>
    <x v="0"/>
    <x v="0"/>
    <n v="1.5"/>
    <n v="1.5"/>
  </r>
  <r>
    <s v="Reduction of cost and times of Absence Control and Labor Planning"/>
    <x v="0"/>
    <x v="2"/>
    <x v="32"/>
    <x v="5"/>
    <x v="1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2"/>
    <x v="33"/>
    <x v="5"/>
    <x v="1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3"/>
    <x v="34"/>
    <x v="6"/>
    <x v="1"/>
    <n v="2020"/>
    <x v="0"/>
    <x v="0"/>
    <x v="0"/>
    <s v="Android"/>
    <x v="0"/>
    <n v="3"/>
    <x v="0"/>
    <m/>
    <x v="0"/>
    <x v="0"/>
    <n v="3"/>
    <n v="9"/>
  </r>
  <r>
    <s v="Reduction of cost and times of Absence Control and Labor Planning"/>
    <x v="0"/>
    <x v="3"/>
    <x v="35"/>
    <x v="6"/>
    <x v="1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3"/>
    <x v="36"/>
    <x v="6"/>
    <x v="1"/>
    <n v="2020"/>
    <x v="0"/>
    <x v="0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37"/>
    <x v="6"/>
    <x v="1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38"/>
    <x v="6"/>
    <x v="1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3"/>
    <x v="39"/>
    <x v="6"/>
    <x v="1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3"/>
    <x v="40"/>
    <x v="6"/>
    <x v="1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3"/>
    <x v="41"/>
    <x v="7"/>
    <x v="1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3"/>
    <x v="42"/>
    <x v="7"/>
    <x v="1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43"/>
    <x v="7"/>
    <x v="1"/>
    <n v="2020"/>
    <x v="4"/>
    <x v="4"/>
    <x v="0"/>
    <s v="Android"/>
    <x v="0"/>
    <n v="1"/>
    <x v="0"/>
    <m/>
    <x v="0"/>
    <x v="0"/>
    <n v="1.5"/>
    <n v="1.5"/>
  </r>
  <r>
    <s v="Reduction of cost and times of Absence Control and Labor Planning"/>
    <x v="0"/>
    <x v="3"/>
    <x v="44"/>
    <x v="7"/>
    <x v="1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3"/>
    <x v="45"/>
    <x v="7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0"/>
    <x v="0"/>
    <x v="0"/>
    <x v="0"/>
    <n v="2020"/>
    <x v="0"/>
    <x v="5"/>
    <x v="1"/>
    <s v="Laravel"/>
    <x v="1"/>
    <n v="8"/>
    <x v="0"/>
    <m/>
    <x v="0"/>
    <x v="0"/>
    <n v="3"/>
    <n v="24"/>
  </r>
  <r>
    <s v="Reduction of cost and times of Absence Control and Labor Planning"/>
    <x v="0"/>
    <x v="0"/>
    <x v="1"/>
    <x v="0"/>
    <x v="0"/>
    <n v="2020"/>
    <x v="0"/>
    <x v="5"/>
    <x v="1"/>
    <s v="Laravel"/>
    <x v="1"/>
    <n v="6"/>
    <x v="1"/>
    <m/>
    <x v="0"/>
    <x v="0"/>
    <n v="3"/>
    <n v="18"/>
  </r>
  <r>
    <s v="Reduction of cost and times of Absence Control and Labor Planning"/>
    <x v="0"/>
    <x v="0"/>
    <x v="2"/>
    <x v="0"/>
    <x v="0"/>
    <n v="2020"/>
    <x v="0"/>
    <x v="5"/>
    <x v="1"/>
    <s v="Laravel"/>
    <x v="1"/>
    <n v="6"/>
    <x v="2"/>
    <m/>
    <x v="0"/>
    <x v="0"/>
    <n v="3"/>
    <n v="18"/>
  </r>
  <r>
    <s v="Reduction of cost and times of Absence Control and Labor Planning"/>
    <x v="0"/>
    <x v="0"/>
    <x v="3"/>
    <x v="0"/>
    <x v="0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0"/>
    <x v="6"/>
    <x v="1"/>
    <x v="0"/>
    <n v="2020"/>
    <x v="3"/>
    <x v="3"/>
    <x v="1"/>
    <s v="Laravel"/>
    <x v="1"/>
    <n v="2.4"/>
    <x v="0"/>
    <m/>
    <x v="0"/>
    <x v="0"/>
    <n v="3"/>
    <n v="7.1999999999999993"/>
  </r>
  <r>
    <s v="Reduction of cost and times of Absence Control and Labor Planning"/>
    <x v="0"/>
    <x v="0"/>
    <x v="12"/>
    <x v="2"/>
    <x v="0"/>
    <n v="2020"/>
    <x v="2"/>
    <x v="2"/>
    <x v="1"/>
    <s v="Laravel"/>
    <x v="1"/>
    <n v="25"/>
    <x v="1"/>
    <m/>
    <x v="0"/>
    <x v="0"/>
    <n v="2"/>
    <n v="50"/>
  </r>
  <r>
    <s v="Reduction of cost and times of Absence Control and Labor Planning"/>
    <x v="0"/>
    <x v="0"/>
    <x v="13"/>
    <x v="2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0"/>
    <x v="14"/>
    <x v="2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0"/>
    <x v="15"/>
    <x v="2"/>
    <x v="0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0"/>
    <x v="16"/>
    <x v="2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1"/>
    <x v="17"/>
    <x v="2"/>
    <x v="0"/>
    <n v="2020"/>
    <x v="0"/>
    <x v="5"/>
    <x v="1"/>
    <s v="Laravel"/>
    <x v="1"/>
    <n v="1"/>
    <x v="0"/>
    <m/>
    <x v="0"/>
    <x v="0"/>
    <n v="3"/>
    <n v="3"/>
  </r>
  <r>
    <s v="Reduction of cost and times of Absence Control and Labor Planning"/>
    <x v="0"/>
    <x v="1"/>
    <x v="18"/>
    <x v="2"/>
    <x v="0"/>
    <n v="2020"/>
    <x v="0"/>
    <x v="5"/>
    <x v="1"/>
    <s v="Laravel"/>
    <x v="1"/>
    <n v="2"/>
    <x v="1"/>
    <m/>
    <x v="0"/>
    <x v="0"/>
    <n v="3"/>
    <n v="6"/>
  </r>
  <r>
    <s v="Reduction of cost and times of Absence Control and Labor Planning"/>
    <x v="0"/>
    <x v="1"/>
    <x v="19"/>
    <x v="3"/>
    <x v="0"/>
    <n v="2020"/>
    <x v="0"/>
    <x v="5"/>
    <x v="1"/>
    <s v="Laravel"/>
    <x v="1"/>
    <n v="2"/>
    <x v="2"/>
    <m/>
    <x v="0"/>
    <x v="0"/>
    <n v="3"/>
    <n v="6"/>
  </r>
  <r>
    <s v="Reduction of cost and times of Absence Control and Labor Planning"/>
    <x v="0"/>
    <x v="1"/>
    <x v="20"/>
    <x v="3"/>
    <x v="0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21"/>
    <x v="3"/>
    <x v="0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46"/>
    <x v="3"/>
    <x v="0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1"/>
    <x v="47"/>
    <x v="3"/>
    <x v="0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48"/>
    <x v="3"/>
    <x v="0"/>
    <n v="2020"/>
    <x v="3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49"/>
    <x v="3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1"/>
    <x v="50"/>
    <x v="4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1"/>
    <x v="27"/>
    <x v="5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1"/>
    <x v="28"/>
    <x v="5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2"/>
    <x v="29"/>
    <x v="5"/>
    <x v="1"/>
    <n v="2020"/>
    <x v="0"/>
    <x v="5"/>
    <x v="1"/>
    <s v="Laravel"/>
    <x v="1"/>
    <n v="1"/>
    <x v="0"/>
    <m/>
    <x v="0"/>
    <x v="0"/>
    <n v="3"/>
    <n v="3"/>
  </r>
  <r>
    <s v="Reduction of cost and times of Absence Control and Labor Planning"/>
    <x v="0"/>
    <x v="2"/>
    <x v="30"/>
    <x v="5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2"/>
    <x v="31"/>
    <x v="5"/>
    <x v="1"/>
    <n v="2020"/>
    <x v="0"/>
    <x v="5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32"/>
    <x v="5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33"/>
    <x v="5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34"/>
    <x v="6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2"/>
    <x v="35"/>
    <x v="6"/>
    <x v="1"/>
    <n v="2020"/>
    <x v="3"/>
    <x v="3"/>
    <x v="1"/>
    <s v="Laravel"/>
    <x v="1"/>
    <n v="2.4"/>
    <x v="0"/>
    <m/>
    <x v="0"/>
    <x v="0"/>
    <n v="3"/>
    <n v="7.1999999999999993"/>
  </r>
  <r>
    <s v="Reduction of cost and times of Absence Control and Labor Planning"/>
    <x v="0"/>
    <x v="2"/>
    <x v="36"/>
    <x v="6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37"/>
    <x v="6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2"/>
    <x v="38"/>
    <x v="6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2"/>
    <x v="39"/>
    <x v="6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2"/>
    <x v="40"/>
    <x v="6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3"/>
    <x v="41"/>
    <x v="7"/>
    <x v="1"/>
    <n v="2020"/>
    <x v="0"/>
    <x v="5"/>
    <x v="1"/>
    <s v="Laravel"/>
    <x v="1"/>
    <n v="1"/>
    <x v="0"/>
    <m/>
    <x v="0"/>
    <x v="0"/>
    <n v="3"/>
    <n v="3"/>
  </r>
  <r>
    <s v="Reduction of cost and times of Absence Control and Labor Planning"/>
    <x v="0"/>
    <x v="3"/>
    <x v="42"/>
    <x v="7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3"/>
    <x v="43"/>
    <x v="7"/>
    <x v="1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3"/>
    <x v="44"/>
    <x v="7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3"/>
    <x v="45"/>
    <x v="7"/>
    <x v="1"/>
    <n v="2020"/>
    <x v="3"/>
    <x v="3"/>
    <x v="1"/>
    <s v="Laravel"/>
    <x v="1"/>
    <n v="2.4"/>
    <x v="1"/>
    <m/>
    <x v="0"/>
    <x v="0"/>
    <n v="3"/>
    <n v="7.1999999999999993"/>
  </r>
  <r>
    <s v="Reduction of cost and times of Absence Control and Labor Planning"/>
    <x v="0"/>
    <x v="3"/>
    <x v="51"/>
    <x v="7"/>
    <x v="1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3"/>
    <x v="52"/>
    <x v="7"/>
    <x v="1"/>
    <n v="2020"/>
    <x v="3"/>
    <x v="3"/>
    <x v="1"/>
    <s v="Laravel"/>
    <x v="1"/>
    <n v="1"/>
    <x v="0"/>
    <m/>
    <x v="0"/>
    <x v="0"/>
    <n v="3"/>
    <n v="3"/>
  </r>
  <r>
    <s v="Reduction of cost and times of Absence Control and Labor Planning"/>
    <x v="0"/>
    <x v="3"/>
    <x v="53"/>
    <x v="8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3"/>
    <x v="54"/>
    <x v="8"/>
    <x v="1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3"/>
    <x v="55"/>
    <x v="8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3"/>
    <x v="56"/>
    <x v="8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3"/>
    <x v="57"/>
    <x v="8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0"/>
    <x v="0"/>
    <x v="0"/>
    <x v="0"/>
    <n v="2020"/>
    <x v="0"/>
    <x v="0"/>
    <x v="0"/>
    <s v="Android"/>
    <x v="0"/>
    <n v="6"/>
    <x v="0"/>
    <m/>
    <x v="0"/>
    <x v="0"/>
    <n v="3"/>
    <n v="18"/>
  </r>
  <r>
    <s v="Reduction of cost and times of Absence Control and Labor Planning"/>
    <x v="0"/>
    <x v="0"/>
    <x v="1"/>
    <x v="0"/>
    <x v="0"/>
    <n v="2020"/>
    <x v="0"/>
    <x v="0"/>
    <x v="0"/>
    <s v="Android"/>
    <x v="0"/>
    <n v="9"/>
    <x v="1"/>
    <m/>
    <x v="0"/>
    <x v="0"/>
    <n v="3"/>
    <n v="27"/>
  </r>
  <r>
    <s v="Reduction of cost and times of Absence Control and Labor Planning"/>
    <x v="0"/>
    <x v="0"/>
    <x v="2"/>
    <x v="0"/>
    <x v="0"/>
    <n v="2020"/>
    <x v="0"/>
    <x v="0"/>
    <x v="0"/>
    <s v="Android"/>
    <x v="0"/>
    <n v="9"/>
    <x v="2"/>
    <m/>
    <x v="0"/>
    <x v="0"/>
    <n v="3"/>
    <n v="27"/>
  </r>
  <r>
    <s v="Reduction of cost and times of Absence Control and Labor Planning"/>
    <x v="0"/>
    <x v="0"/>
    <x v="3"/>
    <x v="0"/>
    <x v="0"/>
    <n v="2020"/>
    <x v="1"/>
    <x v="1"/>
    <x v="0"/>
    <s v="Android"/>
    <x v="0"/>
    <n v="5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0"/>
    <s v="Android"/>
    <x v="0"/>
    <n v="5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0"/>
    <x v="6"/>
    <x v="1"/>
    <x v="0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0"/>
    <x v="7"/>
    <x v="1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0"/>
    <x v="8"/>
    <x v="1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0"/>
    <x v="9"/>
    <x v="1"/>
    <x v="0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0"/>
    <x v="10"/>
    <x v="1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0"/>
    <x v="11"/>
    <x v="1"/>
    <x v="0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1"/>
    <x v="12"/>
    <x v="2"/>
    <x v="0"/>
    <n v="2020"/>
    <x v="0"/>
    <x v="0"/>
    <x v="0"/>
    <s v="Android"/>
    <x v="0"/>
    <n v="3"/>
    <x v="0"/>
    <m/>
    <x v="0"/>
    <x v="0"/>
    <n v="3"/>
    <n v="9"/>
  </r>
  <r>
    <s v="Reduction of cost and times of Absence Control and Labor Planning"/>
    <x v="0"/>
    <x v="1"/>
    <x v="13"/>
    <x v="2"/>
    <x v="0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1"/>
    <x v="14"/>
    <x v="2"/>
    <x v="0"/>
    <n v="2020"/>
    <x v="0"/>
    <x v="0"/>
    <x v="0"/>
    <s v="Android"/>
    <x v="0"/>
    <n v="3"/>
    <x v="2"/>
    <m/>
    <x v="0"/>
    <x v="0"/>
    <n v="3"/>
    <n v="9"/>
  </r>
  <r>
    <s v="Reduction of cost and times of Absence Control and Labor Planning"/>
    <x v="0"/>
    <x v="1"/>
    <x v="15"/>
    <x v="2"/>
    <x v="0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16"/>
    <x v="2"/>
    <x v="0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1"/>
    <x v="17"/>
    <x v="2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1"/>
    <x v="18"/>
    <x v="2"/>
    <x v="0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1"/>
    <x v="19"/>
    <x v="3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1"/>
    <x v="20"/>
    <x v="3"/>
    <x v="0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1"/>
    <x v="21"/>
    <x v="3"/>
    <x v="0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1"/>
    <x v="22"/>
    <x v="4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1"/>
    <x v="23"/>
    <x v="4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2"/>
    <x v="24"/>
    <x v="4"/>
    <x v="1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2"/>
    <x v="25"/>
    <x v="4"/>
    <x v="1"/>
    <n v="2020"/>
    <x v="0"/>
    <x v="0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26"/>
    <x v="4"/>
    <x v="1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2"/>
    <x v="27"/>
    <x v="5"/>
    <x v="1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28"/>
    <x v="5"/>
    <x v="1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2"/>
    <x v="29"/>
    <x v="5"/>
    <x v="1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2"/>
    <x v="30"/>
    <x v="5"/>
    <x v="1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2"/>
    <x v="31"/>
    <x v="5"/>
    <x v="1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2"/>
    <x v="32"/>
    <x v="5"/>
    <x v="1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2"/>
    <x v="33"/>
    <x v="5"/>
    <x v="1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2"/>
    <x v="34"/>
    <x v="6"/>
    <x v="1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2"/>
    <x v="35"/>
    <x v="6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3"/>
    <x v="36"/>
    <x v="6"/>
    <x v="1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3"/>
    <x v="37"/>
    <x v="6"/>
    <x v="1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3"/>
    <x v="38"/>
    <x v="6"/>
    <x v="1"/>
    <n v="2020"/>
    <x v="0"/>
    <x v="0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39"/>
    <x v="6"/>
    <x v="1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40"/>
    <x v="6"/>
    <x v="1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3"/>
    <x v="41"/>
    <x v="7"/>
    <x v="1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3"/>
    <x v="42"/>
    <x v="7"/>
    <x v="1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43"/>
    <x v="7"/>
    <x v="1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3"/>
    <x v="44"/>
    <x v="7"/>
    <x v="1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3"/>
    <x v="45"/>
    <x v="7"/>
    <x v="1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3"/>
    <x v="51"/>
    <x v="7"/>
    <x v="1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3"/>
    <x v="52"/>
    <x v="7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0"/>
    <x v="0"/>
    <x v="0"/>
    <x v="0"/>
    <n v="2020"/>
    <x v="0"/>
    <x v="5"/>
    <x v="1"/>
    <s v="Laravel"/>
    <x v="1"/>
    <n v="6"/>
    <x v="0"/>
    <m/>
    <x v="0"/>
    <x v="0"/>
    <n v="3"/>
    <n v="18"/>
  </r>
  <r>
    <s v="Reduction of cost and times of Absence Control and Labor Planning"/>
    <x v="0"/>
    <x v="0"/>
    <x v="1"/>
    <x v="0"/>
    <x v="0"/>
    <n v="2020"/>
    <x v="0"/>
    <x v="5"/>
    <x v="1"/>
    <s v="Laravel"/>
    <x v="1"/>
    <n v="6"/>
    <x v="1"/>
    <m/>
    <x v="0"/>
    <x v="0"/>
    <n v="3"/>
    <n v="18"/>
  </r>
  <r>
    <s v="Reduction of cost and times of Absence Control and Labor Planning"/>
    <x v="0"/>
    <x v="0"/>
    <x v="2"/>
    <x v="0"/>
    <x v="0"/>
    <n v="2020"/>
    <x v="0"/>
    <x v="5"/>
    <x v="1"/>
    <s v="Laravel"/>
    <x v="1"/>
    <n v="5"/>
    <x v="2"/>
    <m/>
    <x v="0"/>
    <x v="0"/>
    <n v="3"/>
    <n v="15"/>
  </r>
  <r>
    <s v="Reduction of cost and times of Absence Control and Labor Planning"/>
    <x v="0"/>
    <x v="0"/>
    <x v="3"/>
    <x v="0"/>
    <x v="0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1"/>
    <s v="Laravel"/>
    <x v="1"/>
    <n v="5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0"/>
    <x v="23"/>
    <x v="4"/>
    <x v="1"/>
    <n v="2020"/>
    <x v="2"/>
    <x v="2"/>
    <x v="1"/>
    <s v="Laravel"/>
    <x v="1"/>
    <n v="5"/>
    <x v="0"/>
    <m/>
    <x v="0"/>
    <x v="0"/>
    <n v="2"/>
    <n v="10"/>
  </r>
  <r>
    <s v="Reduction of cost and times of Absence Control and Labor Planning"/>
    <x v="0"/>
    <x v="0"/>
    <x v="23"/>
    <x v="4"/>
    <x v="1"/>
    <n v="2020"/>
    <x v="2"/>
    <x v="2"/>
    <x v="1"/>
    <s v="Laravel"/>
    <x v="1"/>
    <n v="5"/>
    <x v="1"/>
    <m/>
    <x v="0"/>
    <x v="0"/>
    <n v="2"/>
    <n v="10"/>
  </r>
  <r>
    <s v="Reduction of cost and times of Absence Control and Labor Planning"/>
    <x v="0"/>
    <x v="0"/>
    <x v="24"/>
    <x v="4"/>
    <x v="1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0"/>
    <x v="25"/>
    <x v="4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0"/>
    <x v="26"/>
    <x v="4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0"/>
    <x v="27"/>
    <x v="5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1"/>
    <x v="28"/>
    <x v="5"/>
    <x v="1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1"/>
    <x v="29"/>
    <x v="5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1"/>
    <x v="30"/>
    <x v="5"/>
    <x v="1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1"/>
    <x v="25"/>
    <x v="4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26"/>
    <x v="4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1"/>
    <x v="27"/>
    <x v="5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1"/>
    <x v="28"/>
    <x v="5"/>
    <x v="1"/>
    <n v="2020"/>
    <x v="3"/>
    <x v="3"/>
    <x v="1"/>
    <s v="Laravel"/>
    <x v="1"/>
    <n v="2.4"/>
    <x v="0"/>
    <m/>
    <x v="0"/>
    <x v="0"/>
    <n v="3"/>
    <n v="7.1999999999999993"/>
  </r>
  <r>
    <s v="Reduction of cost and times of Absence Control and Labor Planning"/>
    <x v="0"/>
    <x v="1"/>
    <x v="29"/>
    <x v="5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1"/>
    <x v="30"/>
    <x v="5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1"/>
    <x v="31"/>
    <x v="5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1"/>
    <x v="38"/>
    <x v="6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1"/>
    <x v="39"/>
    <x v="6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2"/>
    <x v="40"/>
    <x v="6"/>
    <x v="1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2"/>
    <x v="41"/>
    <x v="7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2"/>
    <x v="42"/>
    <x v="7"/>
    <x v="1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2"/>
    <x v="43"/>
    <x v="7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44"/>
    <x v="7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45"/>
    <x v="7"/>
    <x v="1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51"/>
    <x v="7"/>
    <x v="1"/>
    <n v="2020"/>
    <x v="3"/>
    <x v="3"/>
    <x v="1"/>
    <s v="Laravel"/>
    <x v="1"/>
    <n v="1"/>
    <x v="0"/>
    <m/>
    <x v="0"/>
    <x v="0"/>
    <n v="3"/>
    <n v="3"/>
  </r>
  <r>
    <s v="Reduction of cost and times of Absence Control and Labor Planning"/>
    <x v="0"/>
    <x v="2"/>
    <x v="52"/>
    <x v="7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53"/>
    <x v="8"/>
    <x v="1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54"/>
    <x v="8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2"/>
    <x v="55"/>
    <x v="8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2"/>
    <x v="6"/>
    <x v="1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3"/>
    <x v="7"/>
    <x v="1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3"/>
    <x v="8"/>
    <x v="1"/>
    <x v="0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3"/>
    <x v="9"/>
    <x v="1"/>
    <x v="0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3"/>
    <x v="10"/>
    <x v="1"/>
    <x v="0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3"/>
    <x v="11"/>
    <x v="1"/>
    <x v="0"/>
    <n v="2020"/>
    <x v="3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3"/>
    <x v="12"/>
    <x v="2"/>
    <x v="0"/>
    <n v="2020"/>
    <x v="3"/>
    <x v="3"/>
    <x v="1"/>
    <s v="Laravel"/>
    <x v="1"/>
    <n v="4"/>
    <x v="2"/>
    <m/>
    <x v="0"/>
    <x v="0"/>
    <n v="3"/>
    <n v="12"/>
  </r>
  <r>
    <s v="Reduction of cost and times of Absence Control and Labor Planning"/>
    <x v="0"/>
    <x v="3"/>
    <x v="13"/>
    <x v="2"/>
    <x v="0"/>
    <n v="2020"/>
    <x v="3"/>
    <x v="3"/>
    <x v="1"/>
    <s v="Laravel"/>
    <x v="1"/>
    <n v="2.4"/>
    <x v="0"/>
    <m/>
    <x v="0"/>
    <x v="0"/>
    <n v="3"/>
    <n v="7.1999999999999993"/>
  </r>
  <r>
    <s v="Reduction of cost and times of Absence Control and Labor Planning"/>
    <x v="0"/>
    <x v="3"/>
    <x v="14"/>
    <x v="2"/>
    <x v="0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3"/>
    <x v="15"/>
    <x v="2"/>
    <x v="0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3"/>
    <x v="16"/>
    <x v="2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3"/>
    <x v="17"/>
    <x v="2"/>
    <x v="0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3"/>
    <x v="18"/>
    <x v="2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0"/>
    <x v="0"/>
    <x v="0"/>
    <x v="0"/>
    <n v="2020"/>
    <x v="0"/>
    <x v="0"/>
    <x v="0"/>
    <s v="Android"/>
    <x v="0"/>
    <n v="6"/>
    <x v="0"/>
    <m/>
    <x v="0"/>
    <x v="0"/>
    <n v="3"/>
    <n v="18"/>
  </r>
  <r>
    <s v="Reduction of cost and times of Absence Control and Labor Planning"/>
    <x v="0"/>
    <x v="0"/>
    <x v="1"/>
    <x v="0"/>
    <x v="0"/>
    <n v="2020"/>
    <x v="0"/>
    <x v="0"/>
    <x v="0"/>
    <s v="Android"/>
    <x v="0"/>
    <n v="5"/>
    <x v="1"/>
    <m/>
    <x v="0"/>
    <x v="0"/>
    <n v="3"/>
    <n v="15"/>
  </r>
  <r>
    <s v="Reduction of cost and times of Absence Control and Labor Planning"/>
    <x v="0"/>
    <x v="0"/>
    <x v="2"/>
    <x v="0"/>
    <x v="0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0"/>
    <x v="3"/>
    <x v="0"/>
    <x v="0"/>
    <n v="2020"/>
    <x v="1"/>
    <x v="1"/>
    <x v="0"/>
    <s v="Android"/>
    <x v="0"/>
    <n v="3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0"/>
    <s v="Android"/>
    <x v="0"/>
    <n v="5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0"/>
    <x v="30"/>
    <x v="5"/>
    <x v="1"/>
    <n v="2020"/>
    <x v="2"/>
    <x v="2"/>
    <x v="0"/>
    <s v="Android"/>
    <x v="0"/>
    <n v="5"/>
    <x v="0"/>
    <m/>
    <x v="0"/>
    <x v="0"/>
    <n v="2"/>
    <n v="10"/>
  </r>
  <r>
    <s v="Reduction of cost and times of Absence Control and Labor Planning"/>
    <x v="0"/>
    <x v="0"/>
    <x v="31"/>
    <x v="5"/>
    <x v="1"/>
    <n v="2020"/>
    <x v="3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0"/>
    <x v="32"/>
    <x v="5"/>
    <x v="1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0"/>
    <x v="33"/>
    <x v="5"/>
    <x v="1"/>
    <n v="2020"/>
    <x v="4"/>
    <x v="4"/>
    <x v="0"/>
    <s v="Android"/>
    <x v="0"/>
    <n v="2"/>
    <x v="0"/>
    <m/>
    <x v="0"/>
    <x v="0"/>
    <n v="1.5"/>
    <n v="3"/>
  </r>
  <r>
    <s v="Reduction of cost and times of Absence Control and Labor Planning"/>
    <x v="0"/>
    <x v="0"/>
    <x v="34"/>
    <x v="6"/>
    <x v="1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0"/>
    <x v="35"/>
    <x v="6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1"/>
    <x v="36"/>
    <x v="6"/>
    <x v="1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1"/>
    <x v="37"/>
    <x v="6"/>
    <x v="1"/>
    <n v="2020"/>
    <x v="0"/>
    <x v="0"/>
    <x v="0"/>
    <s v="Android"/>
    <x v="0"/>
    <n v="1"/>
    <x v="1"/>
    <m/>
    <x v="0"/>
    <x v="0"/>
    <n v="3"/>
    <n v="3"/>
  </r>
  <r>
    <s v="Reduction of cost and times of Absence Control and Labor Planning"/>
    <x v="0"/>
    <x v="1"/>
    <x v="38"/>
    <x v="6"/>
    <x v="1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1"/>
    <x v="28"/>
    <x v="5"/>
    <x v="1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48"/>
    <x v="3"/>
    <x v="0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1"/>
    <x v="49"/>
    <x v="3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1"/>
    <x v="50"/>
    <x v="4"/>
    <x v="0"/>
    <n v="2020"/>
    <x v="3"/>
    <x v="3"/>
    <x v="0"/>
    <s v="Android"/>
    <x v="0"/>
    <n v="2.4"/>
    <x v="0"/>
    <m/>
    <x v="0"/>
    <x v="0"/>
    <n v="3"/>
    <n v="7.1999999999999993"/>
  </r>
  <r>
    <s v="Reduction of cost and times of Absence Control and Labor Planning"/>
    <x v="0"/>
    <x v="1"/>
    <x v="58"/>
    <x v="4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1"/>
    <x v="22"/>
    <x v="4"/>
    <x v="0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1"/>
    <x v="23"/>
    <x v="4"/>
    <x v="1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1"/>
    <x v="24"/>
    <x v="4"/>
    <x v="1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1"/>
    <x v="25"/>
    <x v="4"/>
    <x v="1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2"/>
    <x v="26"/>
    <x v="4"/>
    <x v="1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2"/>
    <x v="27"/>
    <x v="5"/>
    <x v="1"/>
    <n v="2020"/>
    <x v="0"/>
    <x v="0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28"/>
    <x v="5"/>
    <x v="1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2"/>
    <x v="32"/>
    <x v="5"/>
    <x v="1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33"/>
    <x v="5"/>
    <x v="1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2"/>
    <x v="34"/>
    <x v="6"/>
    <x v="1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2"/>
    <x v="35"/>
    <x v="6"/>
    <x v="1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36"/>
    <x v="6"/>
    <x v="1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37"/>
    <x v="6"/>
    <x v="1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2"/>
    <x v="8"/>
    <x v="1"/>
    <x v="0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2"/>
    <x v="9"/>
    <x v="1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2"/>
    <x v="8"/>
    <x v="1"/>
    <x v="0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3"/>
    <x v="9"/>
    <x v="1"/>
    <x v="0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3"/>
    <x v="10"/>
    <x v="1"/>
    <x v="0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3"/>
    <x v="11"/>
    <x v="1"/>
    <x v="0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3"/>
    <x v="12"/>
    <x v="2"/>
    <x v="0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13"/>
    <x v="2"/>
    <x v="0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3"/>
    <x v="6"/>
    <x v="1"/>
    <x v="0"/>
    <n v="2020"/>
    <x v="3"/>
    <x v="3"/>
    <x v="0"/>
    <s v="Android"/>
    <x v="0"/>
    <n v="4"/>
    <x v="2"/>
    <m/>
    <x v="0"/>
    <x v="0"/>
    <n v="3"/>
    <n v="12"/>
  </r>
  <r>
    <s v="Reduction of cost and times of Absence Control and Labor Planning"/>
    <x v="0"/>
    <x v="3"/>
    <x v="7"/>
    <x v="1"/>
    <x v="0"/>
    <n v="2020"/>
    <x v="3"/>
    <x v="3"/>
    <x v="0"/>
    <s v="Android"/>
    <x v="0"/>
    <n v="2.4"/>
    <x v="0"/>
    <m/>
    <x v="0"/>
    <x v="0"/>
    <n v="3"/>
    <n v="7.1999999999999993"/>
  </r>
  <r>
    <s v="Reduction of cost and times of Absence Control and Labor Planning"/>
    <x v="0"/>
    <x v="3"/>
    <x v="8"/>
    <x v="1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3"/>
    <x v="9"/>
    <x v="1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3"/>
    <x v="4"/>
    <x v="0"/>
    <x v="0"/>
    <n v="2020"/>
    <x v="4"/>
    <x v="4"/>
    <x v="0"/>
    <s v="Android"/>
    <x v="0"/>
    <n v="5"/>
    <x v="0"/>
    <m/>
    <x v="0"/>
    <x v="0"/>
    <n v="1.5"/>
    <n v="7.5"/>
  </r>
  <r>
    <s v="Reduction of cost and times of Absence Control and Labor Planning"/>
    <x v="0"/>
    <x v="3"/>
    <x v="5"/>
    <x v="1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3"/>
    <x v="6"/>
    <x v="1"/>
    <x v="0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0"/>
    <x v="0"/>
    <x v="0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0"/>
    <x v="1"/>
    <x v="0"/>
    <x v="0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0"/>
    <x v="2"/>
    <x v="0"/>
    <x v="0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0"/>
    <x v="3"/>
    <x v="0"/>
    <x v="0"/>
    <n v="2020"/>
    <x v="1"/>
    <x v="1"/>
    <x v="1"/>
    <s v="Laravel"/>
    <x v="1"/>
    <n v="4"/>
    <x v="0"/>
    <m/>
    <x v="0"/>
    <x v="0"/>
    <n v="0"/>
    <n v="0"/>
  </r>
  <r>
    <s v="Reduction of cost and times of Absence Control and Labor Planning"/>
    <x v="0"/>
    <x v="0"/>
    <x v="4"/>
    <x v="0"/>
    <x v="0"/>
    <n v="2020"/>
    <x v="1"/>
    <x v="1"/>
    <x v="1"/>
    <s v="Laravel"/>
    <x v="1"/>
    <n v="7"/>
    <x v="1"/>
    <m/>
    <x v="0"/>
    <x v="0"/>
    <n v="0"/>
    <n v="0"/>
  </r>
  <r>
    <s v="Reduction of cost and times of Absence Control and Labor Planning"/>
    <x v="0"/>
    <x v="0"/>
    <x v="5"/>
    <x v="1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0"/>
    <x v="6"/>
    <x v="1"/>
    <x v="0"/>
    <n v="2020"/>
    <x v="3"/>
    <x v="3"/>
    <x v="1"/>
    <s v="Laravel"/>
    <x v="1"/>
    <n v="1"/>
    <x v="0"/>
    <m/>
    <x v="0"/>
    <x v="0"/>
    <n v="3"/>
    <n v="3"/>
  </r>
  <r>
    <s v="Reduction of cost and times of Absence Control and Labor Planning"/>
    <x v="0"/>
    <x v="0"/>
    <x v="7"/>
    <x v="1"/>
    <x v="0"/>
    <n v="2020"/>
    <x v="3"/>
    <x v="3"/>
    <x v="1"/>
    <s v="Laravel"/>
    <x v="1"/>
    <n v="2.4"/>
    <x v="1"/>
    <m/>
    <x v="0"/>
    <x v="0"/>
    <n v="3"/>
    <n v="7.1999999999999993"/>
  </r>
  <r>
    <s v="Reduction of cost and times of Absence Control and Labor Planning"/>
    <x v="0"/>
    <x v="0"/>
    <x v="8"/>
    <x v="1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0"/>
    <x v="9"/>
    <x v="1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0"/>
    <x v="10"/>
    <x v="1"/>
    <x v="0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0"/>
    <x v="11"/>
    <x v="1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1"/>
    <x v="12"/>
    <x v="2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1"/>
    <x v="13"/>
    <x v="2"/>
    <x v="0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1"/>
    <x v="14"/>
    <x v="2"/>
    <x v="0"/>
    <n v="2020"/>
    <x v="0"/>
    <x v="5"/>
    <x v="1"/>
    <s v="Laravel"/>
    <x v="1"/>
    <n v="5"/>
    <x v="2"/>
    <m/>
    <x v="0"/>
    <x v="0"/>
    <n v="3"/>
    <n v="15"/>
  </r>
  <r>
    <s v="Reduction of cost and times of Absence Control and Labor Planning"/>
    <x v="0"/>
    <x v="1"/>
    <x v="15"/>
    <x v="2"/>
    <x v="0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16"/>
    <x v="2"/>
    <x v="0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17"/>
    <x v="2"/>
    <x v="0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1"/>
    <x v="18"/>
    <x v="2"/>
    <x v="0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19"/>
    <x v="3"/>
    <x v="0"/>
    <n v="2020"/>
    <x v="3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20"/>
    <x v="3"/>
    <x v="0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1"/>
    <x v="21"/>
    <x v="3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1"/>
    <x v="46"/>
    <x v="3"/>
    <x v="0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1"/>
    <x v="47"/>
    <x v="3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2"/>
    <x v="48"/>
    <x v="3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2"/>
    <x v="49"/>
    <x v="3"/>
    <x v="0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2"/>
    <x v="50"/>
    <x v="4"/>
    <x v="0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2"/>
    <x v="58"/>
    <x v="4"/>
    <x v="0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24"/>
    <x v="4"/>
    <x v="1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2"/>
    <x v="25"/>
    <x v="4"/>
    <x v="1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2"/>
    <x v="26"/>
    <x v="4"/>
    <x v="1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27"/>
    <x v="5"/>
    <x v="1"/>
    <n v="2020"/>
    <x v="3"/>
    <x v="3"/>
    <x v="1"/>
    <s v="Laravel"/>
    <x v="1"/>
    <n v="2.4"/>
    <x v="1"/>
    <m/>
    <x v="0"/>
    <x v="0"/>
    <n v="3"/>
    <n v="7.1999999999999993"/>
  </r>
  <r>
    <s v="Reduction of cost and times of Absence Control and Labor Planning"/>
    <x v="0"/>
    <x v="2"/>
    <x v="28"/>
    <x v="5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2"/>
    <x v="29"/>
    <x v="5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2"/>
    <x v="30"/>
    <x v="5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2"/>
    <x v="31"/>
    <x v="5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3"/>
    <x v="32"/>
    <x v="5"/>
    <x v="1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3"/>
    <x v="33"/>
    <x v="5"/>
    <x v="1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3"/>
    <x v="34"/>
    <x v="6"/>
    <x v="1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3"/>
    <x v="35"/>
    <x v="6"/>
    <x v="1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36"/>
    <x v="6"/>
    <x v="1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3"/>
    <x v="37"/>
    <x v="6"/>
    <x v="1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3"/>
    <x v="38"/>
    <x v="6"/>
    <x v="1"/>
    <n v="2020"/>
    <x v="3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39"/>
    <x v="6"/>
    <x v="1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40"/>
    <x v="6"/>
    <x v="1"/>
    <n v="2020"/>
    <x v="3"/>
    <x v="3"/>
    <x v="1"/>
    <s v="Laravel"/>
    <x v="1"/>
    <n v="1"/>
    <x v="2"/>
    <m/>
    <x v="0"/>
    <x v="1"/>
    <n v="3"/>
    <n v="3"/>
  </r>
  <r>
    <s v="Reduction of cost and times of Absence Control and Labor Planning"/>
    <x v="0"/>
    <x v="3"/>
    <x v="41"/>
    <x v="7"/>
    <x v="1"/>
    <n v="2020"/>
    <x v="4"/>
    <x v="4"/>
    <x v="1"/>
    <s v="Laravel"/>
    <x v="1"/>
    <n v="2.5"/>
    <x v="0"/>
    <m/>
    <x v="0"/>
    <x v="1"/>
    <n v="1.5"/>
    <n v="3.75"/>
  </r>
  <r>
    <s v="Reduction of cost and times of Absence Control and Labor Planning"/>
    <x v="0"/>
    <x v="3"/>
    <x v="42"/>
    <x v="7"/>
    <x v="1"/>
    <n v="2020"/>
    <x v="4"/>
    <x v="4"/>
    <x v="1"/>
    <s v="Laravel"/>
    <x v="1"/>
    <n v="2.5"/>
    <x v="1"/>
    <m/>
    <x v="0"/>
    <x v="1"/>
    <n v="1.5"/>
    <n v="3.75"/>
  </r>
  <r>
    <s v="Reduction of cost and times of Absence Control and Labor Planning"/>
    <x v="0"/>
    <x v="3"/>
    <x v="43"/>
    <x v="7"/>
    <x v="1"/>
    <n v="2020"/>
    <x v="4"/>
    <x v="4"/>
    <x v="1"/>
    <s v="Laravel"/>
    <x v="1"/>
    <n v="2.5"/>
    <x v="2"/>
    <m/>
    <x v="0"/>
    <x v="1"/>
    <n v="1.5"/>
    <n v="3.75"/>
  </r>
  <r>
    <s v="Reduction of cost and times of Absence Control and Labor Planning"/>
    <x v="0"/>
    <x v="0"/>
    <x v="0"/>
    <x v="0"/>
    <x v="0"/>
    <n v="2020"/>
    <x v="0"/>
    <x v="0"/>
    <x v="0"/>
    <s v="Android"/>
    <x v="0"/>
    <n v="4"/>
    <x v="0"/>
    <m/>
    <x v="0"/>
    <x v="1"/>
    <n v="3"/>
    <n v="12"/>
  </r>
  <r>
    <s v="Reduction of cost and times of Absence Control and Labor Planning"/>
    <x v="0"/>
    <x v="0"/>
    <x v="1"/>
    <x v="0"/>
    <x v="0"/>
    <n v="2020"/>
    <x v="0"/>
    <x v="0"/>
    <x v="0"/>
    <s v="Android"/>
    <x v="0"/>
    <n v="4"/>
    <x v="1"/>
    <m/>
    <x v="0"/>
    <x v="1"/>
    <n v="3"/>
    <n v="12"/>
  </r>
  <r>
    <s v="Reduction of cost and times of Absence Control and Labor Planning"/>
    <x v="0"/>
    <x v="0"/>
    <x v="2"/>
    <x v="0"/>
    <x v="0"/>
    <n v="2020"/>
    <x v="0"/>
    <x v="0"/>
    <x v="0"/>
    <s v="Android"/>
    <x v="0"/>
    <n v="4"/>
    <x v="2"/>
    <m/>
    <x v="0"/>
    <x v="1"/>
    <n v="3"/>
    <n v="12"/>
  </r>
  <r>
    <s v="Reduction of cost and times of Absence Control and Labor Planning"/>
    <x v="0"/>
    <x v="0"/>
    <x v="3"/>
    <x v="0"/>
    <x v="0"/>
    <n v="2020"/>
    <x v="1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0"/>
    <x v="4"/>
    <x v="0"/>
    <x v="0"/>
    <n v="2020"/>
    <x v="1"/>
    <x v="1"/>
    <x v="0"/>
    <s v="Android"/>
    <x v="0"/>
    <n v="2.4"/>
    <x v="1"/>
    <m/>
    <x v="0"/>
    <x v="1"/>
    <n v="0"/>
    <n v="0"/>
  </r>
  <r>
    <s v="Reduction of cost and times of Absence Control and Labor Planning"/>
    <x v="0"/>
    <x v="0"/>
    <x v="5"/>
    <x v="1"/>
    <x v="0"/>
    <n v="2020"/>
    <x v="3"/>
    <x v="3"/>
    <x v="0"/>
    <s v="Android"/>
    <x v="0"/>
    <n v="3"/>
    <x v="2"/>
    <m/>
    <x v="0"/>
    <x v="1"/>
    <n v="3"/>
    <n v="9"/>
  </r>
  <r>
    <s v="Reduction of cost and times of Absence Control and Labor Planning"/>
    <x v="0"/>
    <x v="0"/>
    <x v="37"/>
    <x v="6"/>
    <x v="1"/>
    <n v="2020"/>
    <x v="2"/>
    <x v="2"/>
    <x v="0"/>
    <s v="Android"/>
    <x v="0"/>
    <n v="10"/>
    <x v="0"/>
    <m/>
    <x v="0"/>
    <x v="2"/>
    <n v="1"/>
    <n v="10"/>
  </r>
  <r>
    <s v="Reduction of cost and times of Absence Control and Labor Planning"/>
    <x v="0"/>
    <x v="0"/>
    <x v="38"/>
    <x v="6"/>
    <x v="1"/>
    <n v="2020"/>
    <x v="3"/>
    <x v="3"/>
    <x v="0"/>
    <s v="Android"/>
    <x v="0"/>
    <n v="2.4"/>
    <x v="1"/>
    <m/>
    <x v="0"/>
    <x v="1"/>
    <n v="3"/>
    <n v="7.1999999999999993"/>
  </r>
  <r>
    <s v="Reduction of cost and times of Absence Control and Labor Planning"/>
    <x v="0"/>
    <x v="0"/>
    <x v="39"/>
    <x v="6"/>
    <x v="1"/>
    <n v="2020"/>
    <x v="3"/>
    <x v="3"/>
    <x v="0"/>
    <s v="Android"/>
    <x v="0"/>
    <n v="1"/>
    <x v="2"/>
    <m/>
    <x v="0"/>
    <x v="1"/>
    <n v="3"/>
    <n v="3"/>
  </r>
  <r>
    <s v="Reduction of cost and times of Absence Control and Labor Planning"/>
    <x v="0"/>
    <x v="0"/>
    <x v="40"/>
    <x v="6"/>
    <x v="1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0"/>
    <x v="41"/>
    <x v="7"/>
    <x v="1"/>
    <n v="2020"/>
    <x v="4"/>
    <x v="4"/>
    <x v="0"/>
    <s v="Android"/>
    <x v="0"/>
    <n v="2.5"/>
    <x v="1"/>
    <m/>
    <x v="0"/>
    <x v="1"/>
    <n v="1.5"/>
    <n v="3.75"/>
  </r>
  <r>
    <s v="Reduction of cost and times of Absence Control and Labor Planning"/>
    <x v="0"/>
    <x v="0"/>
    <x v="42"/>
    <x v="7"/>
    <x v="1"/>
    <n v="2020"/>
    <x v="4"/>
    <x v="4"/>
    <x v="0"/>
    <s v="Android"/>
    <x v="0"/>
    <n v="1"/>
    <x v="2"/>
    <m/>
    <x v="0"/>
    <x v="1"/>
    <n v="1.5"/>
    <n v="1.5"/>
  </r>
  <r>
    <s v="Reduction of cost and times of Absence Control and Labor Planning"/>
    <x v="0"/>
    <x v="1"/>
    <x v="43"/>
    <x v="7"/>
    <x v="1"/>
    <n v="2020"/>
    <x v="0"/>
    <x v="0"/>
    <x v="0"/>
    <s v="Android"/>
    <x v="0"/>
    <n v="4"/>
    <x v="0"/>
    <m/>
    <x v="0"/>
    <x v="1"/>
    <n v="3"/>
    <n v="12"/>
  </r>
  <r>
    <s v="Reduction of cost and times of Absence Control and Labor Planning"/>
    <x v="0"/>
    <x v="1"/>
    <x v="44"/>
    <x v="7"/>
    <x v="1"/>
    <n v="2020"/>
    <x v="0"/>
    <x v="0"/>
    <x v="0"/>
    <s v="Android"/>
    <x v="0"/>
    <n v="5"/>
    <x v="1"/>
    <m/>
    <x v="0"/>
    <x v="1"/>
    <n v="3"/>
    <n v="15"/>
  </r>
  <r>
    <s v="Reduction of cost and times of Absence Control and Labor Planning"/>
    <x v="0"/>
    <x v="1"/>
    <x v="45"/>
    <x v="7"/>
    <x v="1"/>
    <n v="2020"/>
    <x v="0"/>
    <x v="0"/>
    <x v="0"/>
    <s v="Android"/>
    <x v="0"/>
    <n v="5"/>
    <x v="2"/>
    <m/>
    <x v="0"/>
    <x v="1"/>
    <n v="3"/>
    <n v="15"/>
  </r>
  <r>
    <s v="Reduction of cost and times of Absence Control and Labor Planning"/>
    <x v="0"/>
    <x v="1"/>
    <x v="51"/>
    <x v="7"/>
    <x v="1"/>
    <n v="2020"/>
    <x v="1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1"/>
    <x v="52"/>
    <x v="7"/>
    <x v="1"/>
    <n v="2020"/>
    <x v="1"/>
    <x v="1"/>
    <x v="0"/>
    <s v="Android"/>
    <x v="0"/>
    <n v="2.4"/>
    <x v="1"/>
    <m/>
    <x v="0"/>
    <x v="1"/>
    <n v="0"/>
    <n v="0"/>
  </r>
  <r>
    <s v="Reduction of cost and times of Absence Control and Labor Planning"/>
    <x v="0"/>
    <x v="1"/>
    <x v="53"/>
    <x v="8"/>
    <x v="1"/>
    <n v="2020"/>
    <x v="1"/>
    <x v="1"/>
    <x v="0"/>
    <s v="Android"/>
    <x v="0"/>
    <n v="2.4"/>
    <x v="2"/>
    <m/>
    <x v="0"/>
    <x v="1"/>
    <n v="0"/>
    <n v="0"/>
  </r>
  <r>
    <s v="Reduction of cost and times of Absence Control and Labor Planning"/>
    <x v="0"/>
    <x v="1"/>
    <x v="54"/>
    <x v="8"/>
    <x v="1"/>
    <n v="2020"/>
    <x v="3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1"/>
    <x v="55"/>
    <x v="8"/>
    <x v="1"/>
    <n v="2020"/>
    <x v="3"/>
    <x v="3"/>
    <x v="0"/>
    <s v="Android"/>
    <x v="0"/>
    <n v="1"/>
    <x v="1"/>
    <m/>
    <x v="0"/>
    <x v="1"/>
    <n v="3"/>
    <n v="3"/>
  </r>
  <r>
    <s v="Reduction of cost and times of Absence Control and Labor Planning"/>
    <x v="0"/>
    <x v="1"/>
    <x v="56"/>
    <x v="8"/>
    <x v="1"/>
    <n v="2020"/>
    <x v="3"/>
    <x v="3"/>
    <x v="0"/>
    <s v="Android"/>
    <x v="0"/>
    <n v="1"/>
    <x v="2"/>
    <m/>
    <x v="0"/>
    <x v="1"/>
    <n v="3"/>
    <n v="3"/>
  </r>
  <r>
    <s v="Reduction of cost and times of Absence Control and Labor Planning"/>
    <x v="0"/>
    <x v="1"/>
    <x v="57"/>
    <x v="8"/>
    <x v="1"/>
    <n v="2020"/>
    <x v="4"/>
    <x v="4"/>
    <x v="0"/>
    <s v="Android"/>
    <x v="0"/>
    <n v="1"/>
    <x v="0"/>
    <m/>
    <x v="0"/>
    <x v="1"/>
    <n v="1.5"/>
    <n v="1.5"/>
  </r>
  <r>
    <s v="Reduction of cost and times of Absence Control and Labor Planning"/>
    <x v="0"/>
    <x v="1"/>
    <x v="59"/>
    <x v="8"/>
    <x v="1"/>
    <n v="2020"/>
    <x v="4"/>
    <x v="4"/>
    <x v="0"/>
    <s v="Android"/>
    <x v="0"/>
    <n v="4"/>
    <x v="1"/>
    <m/>
    <x v="0"/>
    <x v="1"/>
    <n v="1.5"/>
    <n v="6"/>
  </r>
  <r>
    <s v="Reduction of cost and times of Absence Control and Labor Planning"/>
    <x v="0"/>
    <x v="1"/>
    <x v="60"/>
    <x v="8"/>
    <x v="2"/>
    <n v="2020"/>
    <x v="4"/>
    <x v="4"/>
    <x v="0"/>
    <s v="Android"/>
    <x v="0"/>
    <n v="2.5"/>
    <x v="2"/>
    <m/>
    <x v="0"/>
    <x v="1"/>
    <n v="1.5"/>
    <n v="3.75"/>
  </r>
  <r>
    <s v="Reduction of cost and times of Absence Control and Labor Planning"/>
    <x v="0"/>
    <x v="2"/>
    <x v="61"/>
    <x v="9"/>
    <x v="2"/>
    <n v="2020"/>
    <x v="0"/>
    <x v="0"/>
    <x v="0"/>
    <s v="Android"/>
    <x v="0"/>
    <n v="5"/>
    <x v="0"/>
    <m/>
    <x v="0"/>
    <x v="1"/>
    <n v="3"/>
    <n v="15"/>
  </r>
  <r>
    <s v="Reduction of cost and times of Absence Control and Labor Planning"/>
    <x v="0"/>
    <x v="2"/>
    <x v="62"/>
    <x v="9"/>
    <x v="2"/>
    <n v="2020"/>
    <x v="0"/>
    <x v="0"/>
    <x v="0"/>
    <s v="Android"/>
    <x v="0"/>
    <n v="4"/>
    <x v="1"/>
    <m/>
    <x v="0"/>
    <x v="1"/>
    <n v="3"/>
    <n v="12"/>
  </r>
  <r>
    <s v="Reduction of cost and times of Absence Control and Labor Planning"/>
    <x v="0"/>
    <x v="2"/>
    <x v="63"/>
    <x v="9"/>
    <x v="2"/>
    <n v="2020"/>
    <x v="0"/>
    <x v="0"/>
    <x v="0"/>
    <s v="Android"/>
    <x v="0"/>
    <n v="3"/>
    <x v="2"/>
    <m/>
    <x v="0"/>
    <x v="1"/>
    <n v="3"/>
    <n v="9"/>
  </r>
  <r>
    <s v="Reduction of cost and times of Absence Control and Labor Planning"/>
    <x v="0"/>
    <x v="2"/>
    <x v="64"/>
    <x v="10"/>
    <x v="2"/>
    <n v="2020"/>
    <x v="1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2"/>
    <x v="65"/>
    <x v="11"/>
    <x v="2"/>
    <n v="2020"/>
    <x v="1"/>
    <x v="1"/>
    <x v="0"/>
    <s v="Android"/>
    <x v="0"/>
    <n v="2.4"/>
    <x v="1"/>
    <m/>
    <x v="0"/>
    <x v="1"/>
    <n v="0"/>
    <n v="0"/>
  </r>
  <r>
    <s v="Reduction of cost and times of Absence Control and Labor Planning"/>
    <x v="0"/>
    <x v="2"/>
    <x v="66"/>
    <x v="10"/>
    <x v="2"/>
    <n v="2020"/>
    <x v="3"/>
    <x v="3"/>
    <x v="0"/>
    <s v="Android"/>
    <x v="0"/>
    <n v="1"/>
    <x v="2"/>
    <m/>
    <x v="0"/>
    <x v="1"/>
    <n v="3"/>
    <n v="3"/>
  </r>
  <r>
    <s v="Reduction of cost and times of Absence Control and Labor Planning"/>
    <x v="0"/>
    <x v="2"/>
    <x v="67"/>
    <x v="12"/>
    <x v="2"/>
    <n v="2020"/>
    <x v="3"/>
    <x v="3"/>
    <x v="0"/>
    <s v="Android"/>
    <x v="0"/>
    <n v="2"/>
    <x v="0"/>
    <m/>
    <x v="0"/>
    <x v="1"/>
    <n v="3"/>
    <n v="6"/>
  </r>
  <r>
    <s v="Reduction of cost and times of Absence Control and Labor Planning"/>
    <x v="0"/>
    <x v="2"/>
    <x v="68"/>
    <x v="12"/>
    <x v="2"/>
    <n v="2020"/>
    <x v="3"/>
    <x v="3"/>
    <x v="0"/>
    <s v="Android"/>
    <x v="0"/>
    <n v="2"/>
    <x v="1"/>
    <m/>
    <x v="0"/>
    <x v="1"/>
    <n v="3"/>
    <n v="6"/>
  </r>
  <r>
    <s v="Reduction of cost and times of Absence Control and Labor Planning"/>
    <x v="0"/>
    <x v="2"/>
    <x v="69"/>
    <x v="12"/>
    <x v="2"/>
    <n v="2020"/>
    <x v="3"/>
    <x v="3"/>
    <x v="0"/>
    <s v="Android"/>
    <x v="0"/>
    <n v="2"/>
    <x v="2"/>
    <m/>
    <x v="0"/>
    <x v="1"/>
    <n v="3"/>
    <n v="6"/>
  </r>
  <r>
    <s v="Reduction of cost and times of Absence Control and Labor Planning"/>
    <x v="0"/>
    <x v="2"/>
    <x v="70"/>
    <x v="13"/>
    <x v="2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2"/>
    <x v="71"/>
    <x v="13"/>
    <x v="2"/>
    <n v="2020"/>
    <x v="4"/>
    <x v="4"/>
    <x v="0"/>
    <s v="Android"/>
    <x v="0"/>
    <n v="2.5"/>
    <x v="1"/>
    <m/>
    <x v="0"/>
    <x v="1"/>
    <n v="1.5"/>
    <n v="3.75"/>
  </r>
  <r>
    <s v="Reduction of cost and times of Absence Control and Labor Planning"/>
    <x v="0"/>
    <x v="2"/>
    <x v="72"/>
    <x v="13"/>
    <x v="2"/>
    <n v="2020"/>
    <x v="4"/>
    <x v="4"/>
    <x v="0"/>
    <s v="Android"/>
    <x v="0"/>
    <n v="2.5"/>
    <x v="2"/>
    <m/>
    <x v="0"/>
    <x v="1"/>
    <n v="1.5"/>
    <n v="3.75"/>
  </r>
  <r>
    <s v="Reduction of cost and times of Absence Control and Labor Planning"/>
    <x v="0"/>
    <x v="3"/>
    <x v="73"/>
    <x v="13"/>
    <x v="2"/>
    <n v="2020"/>
    <x v="0"/>
    <x v="0"/>
    <x v="0"/>
    <s v="Android"/>
    <x v="0"/>
    <n v="4"/>
    <x v="0"/>
    <m/>
    <x v="0"/>
    <x v="1"/>
    <n v="3"/>
    <n v="12"/>
  </r>
  <r>
    <s v="Reduction of cost and times of Absence Control and Labor Planning"/>
    <x v="0"/>
    <x v="3"/>
    <x v="73"/>
    <x v="13"/>
    <x v="2"/>
    <n v="2020"/>
    <x v="0"/>
    <x v="0"/>
    <x v="0"/>
    <s v="Android"/>
    <x v="0"/>
    <n v="3"/>
    <x v="1"/>
    <m/>
    <x v="0"/>
    <x v="1"/>
    <n v="3"/>
    <n v="9"/>
  </r>
  <r>
    <s v="Reduction of cost and times of Absence Control and Labor Planning"/>
    <x v="0"/>
    <x v="3"/>
    <x v="74"/>
    <x v="13"/>
    <x v="2"/>
    <n v="2020"/>
    <x v="0"/>
    <x v="0"/>
    <x v="0"/>
    <s v="Android"/>
    <x v="0"/>
    <n v="4"/>
    <x v="2"/>
    <m/>
    <x v="0"/>
    <x v="1"/>
    <n v="3"/>
    <n v="12"/>
  </r>
  <r>
    <s v="Reduction of cost and times of Absence Control and Labor Planning"/>
    <x v="0"/>
    <x v="3"/>
    <x v="75"/>
    <x v="9"/>
    <x v="2"/>
    <n v="2020"/>
    <x v="1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3"/>
    <x v="67"/>
    <x v="12"/>
    <x v="2"/>
    <n v="2020"/>
    <x v="3"/>
    <x v="3"/>
    <x v="0"/>
    <s v="Android"/>
    <x v="0"/>
    <n v="2"/>
    <x v="1"/>
    <m/>
    <x v="0"/>
    <x v="1"/>
    <n v="3"/>
    <n v="6"/>
  </r>
  <r>
    <s v="Reduction of cost and times of Absence Control and Labor Planning"/>
    <x v="0"/>
    <x v="3"/>
    <x v="68"/>
    <x v="12"/>
    <x v="2"/>
    <n v="2020"/>
    <x v="3"/>
    <x v="3"/>
    <x v="0"/>
    <s v="Android"/>
    <x v="0"/>
    <n v="2"/>
    <x v="2"/>
    <m/>
    <x v="0"/>
    <x v="1"/>
    <n v="3"/>
    <n v="6"/>
  </r>
  <r>
    <s v="Reduction of cost and times of Absence Control and Labor Planning"/>
    <x v="0"/>
    <x v="3"/>
    <x v="69"/>
    <x v="12"/>
    <x v="2"/>
    <n v="2020"/>
    <x v="3"/>
    <x v="3"/>
    <x v="0"/>
    <s v="Android"/>
    <x v="0"/>
    <n v="1"/>
    <x v="0"/>
    <m/>
    <x v="0"/>
    <x v="1"/>
    <n v="3"/>
    <n v="3"/>
  </r>
  <r>
    <s v="Reduction of cost and times of Absence Control and Labor Planning"/>
    <x v="0"/>
    <x v="3"/>
    <x v="66"/>
    <x v="10"/>
    <x v="2"/>
    <n v="2020"/>
    <x v="3"/>
    <x v="3"/>
    <x v="0"/>
    <s v="Android"/>
    <x v="0"/>
    <n v="2"/>
    <x v="1"/>
    <m/>
    <x v="0"/>
    <x v="1"/>
    <n v="3"/>
    <n v="6"/>
  </r>
  <r>
    <s v="Reduction of cost and times of Absence Control and Labor Planning"/>
    <x v="0"/>
    <x v="3"/>
    <x v="76"/>
    <x v="10"/>
    <x v="2"/>
    <n v="2020"/>
    <x v="3"/>
    <x v="3"/>
    <x v="0"/>
    <s v="Android"/>
    <x v="0"/>
    <n v="1"/>
    <x v="2"/>
    <m/>
    <x v="0"/>
    <x v="1"/>
    <n v="3"/>
    <n v="3"/>
  </r>
  <r>
    <s v="Reduction of cost and times of Absence Control and Labor Planning"/>
    <x v="0"/>
    <x v="3"/>
    <x v="64"/>
    <x v="10"/>
    <x v="2"/>
    <n v="2020"/>
    <x v="4"/>
    <x v="4"/>
    <x v="0"/>
    <s v="Android"/>
    <x v="0"/>
    <n v="1"/>
    <x v="0"/>
    <m/>
    <x v="0"/>
    <x v="1"/>
    <n v="1.5"/>
    <n v="1.5"/>
  </r>
  <r>
    <s v="Reduction of cost and times of Absence Control and Labor Planning"/>
    <x v="0"/>
    <x v="3"/>
    <x v="77"/>
    <x v="10"/>
    <x v="2"/>
    <n v="2020"/>
    <x v="4"/>
    <x v="4"/>
    <x v="0"/>
    <s v="Android"/>
    <x v="0"/>
    <n v="1"/>
    <x v="1"/>
    <m/>
    <x v="0"/>
    <x v="1"/>
    <n v="1.5"/>
    <n v="1.5"/>
  </r>
  <r>
    <s v="Reduction of cost and times of Absence Control and Labor Planning"/>
    <x v="0"/>
    <x v="3"/>
    <x v="78"/>
    <x v="10"/>
    <x v="2"/>
    <n v="2020"/>
    <x v="4"/>
    <x v="4"/>
    <x v="0"/>
    <s v="Android"/>
    <x v="0"/>
    <n v="1"/>
    <x v="2"/>
    <m/>
    <x v="0"/>
    <x v="1"/>
    <n v="1.5"/>
    <n v="1.5"/>
  </r>
  <r>
    <s v="Reduction of cost and times of Absence Control and Labor Planning"/>
    <x v="0"/>
    <x v="0"/>
    <x v="0"/>
    <x v="0"/>
    <x v="0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0"/>
    <x v="1"/>
    <x v="0"/>
    <x v="0"/>
    <n v="2020"/>
    <x v="0"/>
    <x v="5"/>
    <x v="1"/>
    <s v="Laravel"/>
    <x v="1"/>
    <n v="5"/>
    <x v="1"/>
    <m/>
    <x v="0"/>
    <x v="1"/>
    <n v="3"/>
    <n v="15"/>
  </r>
  <r>
    <s v="Reduction of cost and times of Absence Control and Labor Planning"/>
    <x v="0"/>
    <x v="0"/>
    <x v="2"/>
    <x v="0"/>
    <x v="0"/>
    <n v="2020"/>
    <x v="0"/>
    <x v="5"/>
    <x v="1"/>
    <s v="Laravel"/>
    <x v="1"/>
    <n v="5"/>
    <x v="2"/>
    <m/>
    <x v="0"/>
    <x v="1"/>
    <n v="3"/>
    <n v="15"/>
  </r>
  <r>
    <s v="Reduction of cost and times of Absence Control and Labor Planning"/>
    <x v="0"/>
    <x v="0"/>
    <x v="3"/>
    <x v="0"/>
    <x v="0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0"/>
    <x v="4"/>
    <x v="0"/>
    <x v="0"/>
    <n v="2020"/>
    <x v="1"/>
    <x v="1"/>
    <x v="1"/>
    <s v="Laravel"/>
    <x v="1"/>
    <n v="5"/>
    <x v="1"/>
    <m/>
    <x v="0"/>
    <x v="1"/>
    <n v="0"/>
    <n v="0"/>
  </r>
  <r>
    <s v="Reduction of cost and times of Absence Control and Labor Planning"/>
    <x v="0"/>
    <x v="0"/>
    <x v="5"/>
    <x v="1"/>
    <x v="0"/>
    <n v="2020"/>
    <x v="3"/>
    <x v="3"/>
    <x v="1"/>
    <s v="Laravel"/>
    <x v="1"/>
    <n v="1"/>
    <x v="2"/>
    <m/>
    <x v="0"/>
    <x v="1"/>
    <n v="3"/>
    <n v="3"/>
  </r>
  <r>
    <s v="Reduction of cost and times of Absence Control and Labor Planning"/>
    <x v="0"/>
    <x v="0"/>
    <x v="6"/>
    <x v="1"/>
    <x v="0"/>
    <n v="2020"/>
    <x v="3"/>
    <x v="3"/>
    <x v="1"/>
    <s v="Laravel"/>
    <x v="1"/>
    <n v="2.4"/>
    <x v="0"/>
    <m/>
    <x v="0"/>
    <x v="1"/>
    <n v="3"/>
    <n v="7.1999999999999993"/>
  </r>
  <r>
    <s v="Reduction of cost and times of Absence Control and Labor Planning"/>
    <x v="0"/>
    <x v="0"/>
    <x v="7"/>
    <x v="1"/>
    <x v="0"/>
    <n v="2020"/>
    <x v="3"/>
    <x v="3"/>
    <x v="1"/>
    <s v="Laravel"/>
    <x v="1"/>
    <n v="2.4"/>
    <x v="1"/>
    <m/>
    <x v="0"/>
    <x v="1"/>
    <n v="3"/>
    <n v="7.1999999999999993"/>
  </r>
  <r>
    <s v="Reduction of cost and times of Absence Control and Labor Planning"/>
    <x v="0"/>
    <x v="0"/>
    <x v="8"/>
    <x v="1"/>
    <x v="0"/>
    <n v="2020"/>
    <x v="3"/>
    <x v="3"/>
    <x v="1"/>
    <s v="Laravel"/>
    <x v="1"/>
    <n v="1"/>
    <x v="2"/>
    <m/>
    <x v="0"/>
    <x v="1"/>
    <n v="3"/>
    <n v="3"/>
  </r>
  <r>
    <s v="Reduction of cost and times of Absence Control and Labor Planning"/>
    <x v="0"/>
    <x v="0"/>
    <x v="9"/>
    <x v="1"/>
    <x v="0"/>
    <n v="2020"/>
    <x v="4"/>
    <x v="4"/>
    <x v="1"/>
    <s v="Laravel"/>
    <x v="1"/>
    <n v="5"/>
    <x v="0"/>
    <m/>
    <x v="0"/>
    <x v="1"/>
    <n v="1.5"/>
    <n v="7.5"/>
  </r>
  <r>
    <s v="Reduction of cost and times of Absence Control and Labor Planning"/>
    <x v="0"/>
    <x v="0"/>
    <x v="10"/>
    <x v="1"/>
    <x v="0"/>
    <n v="2020"/>
    <x v="4"/>
    <x v="4"/>
    <x v="1"/>
    <s v="Laravel"/>
    <x v="1"/>
    <n v="5"/>
    <x v="1"/>
    <m/>
    <x v="0"/>
    <x v="1"/>
    <n v="1.5"/>
    <n v="7.5"/>
  </r>
  <r>
    <s v="Reduction of cost and times of Absence Control and Labor Planning"/>
    <x v="0"/>
    <x v="0"/>
    <x v="11"/>
    <x v="1"/>
    <x v="0"/>
    <n v="2020"/>
    <x v="4"/>
    <x v="4"/>
    <x v="1"/>
    <s v="Laravel"/>
    <x v="1"/>
    <n v="5"/>
    <x v="2"/>
    <m/>
    <x v="0"/>
    <x v="1"/>
    <n v="1.5"/>
    <n v="7.5"/>
  </r>
  <r>
    <s v="Reduction of cost and times of Absence Control and Labor Planning"/>
    <x v="0"/>
    <x v="1"/>
    <x v="12"/>
    <x v="2"/>
    <x v="0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1"/>
    <x v="13"/>
    <x v="2"/>
    <x v="0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1"/>
    <x v="14"/>
    <x v="2"/>
    <x v="0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1"/>
    <x v="15"/>
    <x v="2"/>
    <x v="0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1"/>
    <x v="16"/>
    <x v="2"/>
    <x v="0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1"/>
    <x v="17"/>
    <x v="2"/>
    <x v="0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1"/>
    <x v="18"/>
    <x v="2"/>
    <x v="0"/>
    <n v="2020"/>
    <x v="3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1"/>
    <x v="19"/>
    <x v="3"/>
    <x v="0"/>
    <n v="2020"/>
    <x v="3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1"/>
    <x v="20"/>
    <x v="3"/>
    <x v="0"/>
    <n v="2020"/>
    <x v="3"/>
    <x v="3"/>
    <x v="1"/>
    <s v="Laravel"/>
    <x v="1"/>
    <n v="2.4"/>
    <x v="2"/>
    <m/>
    <x v="0"/>
    <x v="1"/>
    <n v="3"/>
    <n v="7.1999999999999993"/>
  </r>
  <r>
    <s v="Reduction of cost and times of Absence Control and Labor Planning"/>
    <x v="0"/>
    <x v="1"/>
    <x v="21"/>
    <x v="3"/>
    <x v="0"/>
    <n v="2020"/>
    <x v="4"/>
    <x v="4"/>
    <x v="1"/>
    <s v="Laravel"/>
    <x v="1"/>
    <n v="5"/>
    <x v="0"/>
    <m/>
    <x v="0"/>
    <x v="1"/>
    <n v="1.5"/>
    <n v="7.5"/>
  </r>
  <r>
    <s v="Reduction of cost and times of Absence Control and Labor Planning"/>
    <x v="0"/>
    <x v="1"/>
    <x v="46"/>
    <x v="3"/>
    <x v="0"/>
    <n v="2020"/>
    <x v="4"/>
    <x v="4"/>
    <x v="1"/>
    <s v="Laravel"/>
    <x v="1"/>
    <n v="5"/>
    <x v="1"/>
    <m/>
    <x v="0"/>
    <x v="1"/>
    <n v="1.5"/>
    <n v="7.5"/>
  </r>
  <r>
    <s v="Reduction of cost and times of Absence Control and Labor Planning"/>
    <x v="0"/>
    <x v="1"/>
    <x v="47"/>
    <x v="3"/>
    <x v="0"/>
    <n v="2020"/>
    <x v="4"/>
    <x v="4"/>
    <x v="1"/>
    <s v="Laravel"/>
    <x v="1"/>
    <n v="5"/>
    <x v="2"/>
    <m/>
    <x v="0"/>
    <x v="1"/>
    <n v="1.5"/>
    <n v="7.5"/>
  </r>
  <r>
    <s v="Reduction of cost and times of Absence Control and Labor Planning"/>
    <x v="0"/>
    <x v="2"/>
    <x v="48"/>
    <x v="3"/>
    <x v="0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2"/>
    <x v="49"/>
    <x v="3"/>
    <x v="0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2"/>
    <x v="50"/>
    <x v="4"/>
    <x v="0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2"/>
    <x v="58"/>
    <x v="4"/>
    <x v="0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2"/>
    <x v="22"/>
    <x v="4"/>
    <x v="0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2"/>
    <x v="60"/>
    <x v="8"/>
    <x v="2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2"/>
    <x v="61"/>
    <x v="9"/>
    <x v="2"/>
    <n v="2020"/>
    <x v="3"/>
    <x v="3"/>
    <x v="1"/>
    <s v="Laravel"/>
    <x v="1"/>
    <n v="2"/>
    <x v="0"/>
    <m/>
    <x v="0"/>
    <x v="1"/>
    <n v="3"/>
    <n v="6"/>
  </r>
  <r>
    <s v="Reduction of cost and times of Absence Control and Labor Planning"/>
    <x v="0"/>
    <x v="2"/>
    <x v="79"/>
    <x v="12"/>
    <x v="2"/>
    <n v="2020"/>
    <x v="3"/>
    <x v="3"/>
    <x v="1"/>
    <s v="Laravel"/>
    <x v="1"/>
    <n v="2"/>
    <x v="1"/>
    <m/>
    <x v="0"/>
    <x v="1"/>
    <n v="3"/>
    <n v="6"/>
  </r>
  <r>
    <s v="Reduction of cost and times of Absence Control and Labor Planning"/>
    <x v="0"/>
    <x v="2"/>
    <x v="80"/>
    <x v="12"/>
    <x v="2"/>
    <n v="2020"/>
    <x v="3"/>
    <x v="3"/>
    <x v="1"/>
    <s v="Laravel"/>
    <x v="1"/>
    <n v="2"/>
    <x v="2"/>
    <m/>
    <x v="0"/>
    <x v="1"/>
    <n v="3"/>
    <n v="6"/>
  </r>
  <r>
    <s v="Reduction of cost and times of Absence Control and Labor Planning"/>
    <x v="0"/>
    <x v="2"/>
    <x v="81"/>
    <x v="12"/>
    <x v="2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2"/>
    <x v="67"/>
    <x v="12"/>
    <x v="2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2"/>
    <x v="68"/>
    <x v="12"/>
    <x v="2"/>
    <n v="2020"/>
    <x v="4"/>
    <x v="4"/>
    <x v="1"/>
    <s v="Laravel"/>
    <x v="1"/>
    <n v="1"/>
    <x v="2"/>
    <m/>
    <x v="0"/>
    <x v="1"/>
    <n v="1.5"/>
    <n v="1.5"/>
  </r>
  <r>
    <s v="Reduction of cost and times of Absence Control and Labor Planning"/>
    <x v="0"/>
    <x v="3"/>
    <x v="69"/>
    <x v="12"/>
    <x v="2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3"/>
    <x v="70"/>
    <x v="13"/>
    <x v="2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3"/>
    <x v="71"/>
    <x v="13"/>
    <x v="2"/>
    <n v="2020"/>
    <x v="0"/>
    <x v="5"/>
    <x v="1"/>
    <s v="Laravel"/>
    <x v="1"/>
    <n v="5"/>
    <x v="2"/>
    <m/>
    <x v="0"/>
    <x v="1"/>
    <n v="3"/>
    <n v="15"/>
  </r>
  <r>
    <s v="Reduction of cost and times of Absence Control and Labor Planning"/>
    <x v="0"/>
    <x v="3"/>
    <x v="72"/>
    <x v="13"/>
    <x v="2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73"/>
    <x v="13"/>
    <x v="2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78"/>
    <x v="10"/>
    <x v="2"/>
    <n v="2020"/>
    <x v="3"/>
    <x v="3"/>
    <x v="1"/>
    <s v="Laravel"/>
    <x v="1"/>
    <n v="2"/>
    <x v="2"/>
    <m/>
    <x v="0"/>
    <x v="1"/>
    <n v="3"/>
    <n v="6"/>
  </r>
  <r>
    <s v="Reduction of cost and times of Absence Control and Labor Planning"/>
    <x v="0"/>
    <x v="3"/>
    <x v="82"/>
    <x v="10"/>
    <x v="2"/>
    <n v="2020"/>
    <x v="3"/>
    <x v="3"/>
    <x v="1"/>
    <s v="Laravel"/>
    <x v="1"/>
    <n v="1"/>
    <x v="0"/>
    <m/>
    <x v="0"/>
    <x v="1"/>
    <n v="3"/>
    <n v="3"/>
  </r>
  <r>
    <s v="Reduction of cost and times of Absence Control and Labor Planning"/>
    <x v="0"/>
    <x v="3"/>
    <x v="83"/>
    <x v="10"/>
    <x v="2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84"/>
    <x v="9"/>
    <x v="2"/>
    <n v="2020"/>
    <x v="3"/>
    <x v="3"/>
    <x v="1"/>
    <s v="Laravel"/>
    <x v="1"/>
    <n v="1"/>
    <x v="2"/>
    <m/>
    <x v="0"/>
    <x v="1"/>
    <n v="3"/>
    <n v="3"/>
  </r>
  <r>
    <s v="Reduction of cost and times of Absence Control and Labor Planning"/>
    <x v="0"/>
    <x v="3"/>
    <x v="85"/>
    <x v="12"/>
    <x v="2"/>
    <n v="2020"/>
    <x v="4"/>
    <x v="4"/>
    <x v="1"/>
    <s v="Laravel"/>
    <x v="1"/>
    <n v="2.5"/>
    <x v="0"/>
    <m/>
    <x v="0"/>
    <x v="1"/>
    <n v="1.5"/>
    <n v="3.75"/>
  </r>
  <r>
    <s v="Reduction of cost and times of Absence Control and Labor Planning"/>
    <x v="0"/>
    <x v="3"/>
    <x v="79"/>
    <x v="12"/>
    <x v="2"/>
    <n v="2020"/>
    <x v="4"/>
    <x v="4"/>
    <x v="1"/>
    <s v="Laravel"/>
    <x v="1"/>
    <n v="2.5"/>
    <x v="1"/>
    <m/>
    <x v="0"/>
    <x v="1"/>
    <n v="1.5"/>
    <n v="3.75"/>
  </r>
  <r>
    <s v="Reduction of cost and times of Absence Control and Labor Planning"/>
    <x v="0"/>
    <x v="3"/>
    <x v="80"/>
    <x v="12"/>
    <x v="2"/>
    <n v="2020"/>
    <x v="4"/>
    <x v="4"/>
    <x v="1"/>
    <s v="Laravel"/>
    <x v="1"/>
    <n v="2.5"/>
    <x v="2"/>
    <m/>
    <x v="0"/>
    <x v="1"/>
    <n v="1.5"/>
    <n v="3.75"/>
  </r>
  <r>
    <s v="Reduction of cost and times of Absence Control and Labor Planning"/>
    <x v="0"/>
    <x v="4"/>
    <x v="0"/>
    <x v="0"/>
    <x v="0"/>
    <n v="2020"/>
    <x v="5"/>
    <x v="6"/>
    <x v="2"/>
    <s v="PHP"/>
    <x v="1"/>
    <n v="0"/>
    <x v="3"/>
    <m/>
    <x v="0"/>
    <x v="1"/>
    <n v="35"/>
    <n v="0"/>
  </r>
  <r>
    <s v="Reduction of cost and times of Absence Control and Labor Planning"/>
    <x v="0"/>
    <x v="4"/>
    <x v="7"/>
    <x v="1"/>
    <x v="0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14"/>
    <x v="2"/>
    <x v="0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21"/>
    <x v="3"/>
    <x v="0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22"/>
    <x v="4"/>
    <x v="0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52"/>
    <x v="7"/>
    <x v="1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60"/>
    <x v="8"/>
    <x v="2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84"/>
    <x v="9"/>
    <x v="2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69"/>
    <x v="12"/>
    <x v="2"/>
    <n v="2020"/>
    <x v="5"/>
    <x v="6"/>
    <x v="2"/>
    <s v="PHP"/>
    <x v="1"/>
    <n v="0"/>
    <x v="3"/>
    <m/>
    <x v="0"/>
    <x v="1"/>
    <n v="35"/>
    <n v="0"/>
  </r>
  <r>
    <s v="Reduction of cost and times of Absence Control and Labor Planning"/>
    <x v="0"/>
    <x v="1"/>
    <x v="59"/>
    <x v="8"/>
    <x v="1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2"/>
    <x v="59"/>
    <x v="8"/>
    <x v="1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2"/>
    <x v="56"/>
    <x v="8"/>
    <x v="1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2"/>
    <x v="57"/>
    <x v="8"/>
    <x v="1"/>
    <n v="2020"/>
    <x v="0"/>
    <x v="0"/>
    <x v="0"/>
    <s v="Android"/>
    <x v="0"/>
    <n v="1"/>
    <x v="2"/>
    <m/>
    <x v="0"/>
    <x v="0"/>
    <n v="3"/>
    <n v="3"/>
  </r>
  <r>
    <s v="Reduction of cost and times of Absence Control and Labor Planning"/>
    <x v="0"/>
    <x v="2"/>
    <x v="62"/>
    <x v="9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63"/>
    <x v="9"/>
    <x v="2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2"/>
    <x v="75"/>
    <x v="9"/>
    <x v="2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2"/>
    <x v="86"/>
    <x v="9"/>
    <x v="2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2"/>
    <x v="87"/>
    <x v="9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84"/>
    <x v="9"/>
    <x v="2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2"/>
    <x v="84"/>
    <x v="9"/>
    <x v="2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2"/>
    <x v="85"/>
    <x v="12"/>
    <x v="2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2"/>
    <x v="79"/>
    <x v="12"/>
    <x v="2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3"/>
    <x v="44"/>
    <x v="7"/>
    <x v="1"/>
    <n v="2020"/>
    <x v="0"/>
    <x v="0"/>
    <x v="0"/>
    <s v="Android"/>
    <x v="0"/>
    <n v="1"/>
    <x v="0"/>
    <m/>
    <x v="0"/>
    <x v="0"/>
    <n v="3"/>
    <n v="3"/>
  </r>
  <r>
    <s v="Reduction of cost and times of Absence Control and Labor Planning"/>
    <x v="0"/>
    <x v="3"/>
    <x v="45"/>
    <x v="7"/>
    <x v="1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3"/>
    <x v="51"/>
    <x v="7"/>
    <x v="1"/>
    <n v="2020"/>
    <x v="0"/>
    <x v="0"/>
    <x v="0"/>
    <s v="Android"/>
    <x v="0"/>
    <n v="6"/>
    <x v="2"/>
    <m/>
    <x v="0"/>
    <x v="0"/>
    <n v="3"/>
    <n v="18"/>
  </r>
  <r>
    <s v="Reduction of cost and times of Absence Control and Labor Planning"/>
    <x v="0"/>
    <x v="3"/>
    <x v="68"/>
    <x v="12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69"/>
    <x v="12"/>
    <x v="2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3"/>
    <x v="70"/>
    <x v="13"/>
    <x v="2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71"/>
    <x v="13"/>
    <x v="2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72"/>
    <x v="13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3"/>
    <x v="73"/>
    <x v="13"/>
    <x v="2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74"/>
    <x v="13"/>
    <x v="2"/>
    <n v="2020"/>
    <x v="4"/>
    <x v="4"/>
    <x v="0"/>
    <s v="Android"/>
    <x v="0"/>
    <n v="1"/>
    <x v="0"/>
    <m/>
    <x v="0"/>
    <x v="0"/>
    <n v="1.5"/>
    <n v="1.5"/>
  </r>
  <r>
    <s v="Reduction of cost and times of Absence Control and Labor Planning"/>
    <x v="0"/>
    <x v="3"/>
    <x v="88"/>
    <x v="13"/>
    <x v="2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3"/>
    <x v="89"/>
    <x v="13"/>
    <x v="2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0"/>
    <x v="60"/>
    <x v="8"/>
    <x v="2"/>
    <n v="2020"/>
    <x v="0"/>
    <x v="5"/>
    <x v="1"/>
    <s v="Laravel"/>
    <x v="1"/>
    <n v="5"/>
    <x v="0"/>
    <m/>
    <x v="0"/>
    <x v="0"/>
    <n v="3"/>
    <n v="15"/>
  </r>
  <r>
    <s v="Reduction of cost and times of Absence Control and Labor Planning"/>
    <x v="0"/>
    <x v="0"/>
    <x v="60"/>
    <x v="8"/>
    <x v="2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0"/>
    <x v="57"/>
    <x v="8"/>
    <x v="1"/>
    <n v="2020"/>
    <x v="0"/>
    <x v="5"/>
    <x v="1"/>
    <s v="Laravel"/>
    <x v="1"/>
    <n v="5"/>
    <x v="2"/>
    <m/>
    <x v="0"/>
    <x v="0"/>
    <n v="3"/>
    <n v="15"/>
  </r>
  <r>
    <s v="Reduction of cost and times of Absence Control and Labor Planning"/>
    <x v="0"/>
    <x v="0"/>
    <x v="59"/>
    <x v="8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63"/>
    <x v="9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0"/>
    <x v="75"/>
    <x v="9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0"/>
    <x v="86"/>
    <x v="9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87"/>
    <x v="9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0"/>
    <x v="84"/>
    <x v="9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0"/>
    <x v="85"/>
    <x v="12"/>
    <x v="2"/>
    <n v="2020"/>
    <x v="4"/>
    <x v="4"/>
    <x v="1"/>
    <s v="Laravel"/>
    <x v="1"/>
    <n v="1"/>
    <x v="0"/>
    <m/>
    <x v="0"/>
    <x v="0"/>
    <n v="1.5"/>
    <n v="1.5"/>
  </r>
  <r>
    <s v="Reduction of cost and times of Absence Control and Labor Planning"/>
    <x v="0"/>
    <x v="0"/>
    <x v="85"/>
    <x v="12"/>
    <x v="2"/>
    <n v="2020"/>
    <x v="4"/>
    <x v="4"/>
    <x v="1"/>
    <s v="Laravel"/>
    <x v="1"/>
    <n v="1"/>
    <x v="1"/>
    <m/>
    <x v="0"/>
    <x v="0"/>
    <n v="1.5"/>
    <n v="1.5"/>
  </r>
  <r>
    <s v="Reduction of cost and times of Absence Control and Labor Planning"/>
    <x v="0"/>
    <x v="0"/>
    <x v="79"/>
    <x v="12"/>
    <x v="2"/>
    <n v="2020"/>
    <x v="4"/>
    <x v="4"/>
    <x v="1"/>
    <s v="Laravel"/>
    <x v="1"/>
    <n v="1"/>
    <x v="2"/>
    <m/>
    <x v="0"/>
    <x v="0"/>
    <n v="1.5"/>
    <n v="1.5"/>
  </r>
  <r>
    <s v="Reduction of cost and times of Absence Control and Labor Planning"/>
    <x v="0"/>
    <x v="1"/>
    <x v="80"/>
    <x v="12"/>
    <x v="2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1"/>
    <x v="45"/>
    <x v="7"/>
    <x v="1"/>
    <n v="2020"/>
    <x v="0"/>
    <x v="5"/>
    <x v="1"/>
    <s v="Laravel"/>
    <x v="1"/>
    <n v="1"/>
    <x v="1"/>
    <m/>
    <x v="0"/>
    <x v="0"/>
    <n v="3"/>
    <n v="3"/>
  </r>
  <r>
    <s v="Reduction of cost and times of Absence Control and Labor Planning"/>
    <x v="0"/>
    <x v="1"/>
    <x v="51"/>
    <x v="7"/>
    <x v="1"/>
    <n v="2020"/>
    <x v="0"/>
    <x v="5"/>
    <x v="1"/>
    <s v="Laravel"/>
    <x v="1"/>
    <n v="1"/>
    <x v="2"/>
    <m/>
    <x v="0"/>
    <x v="0"/>
    <n v="3"/>
    <n v="3"/>
  </r>
  <r>
    <s v="Reduction of cost and times of Absence Control and Labor Planning"/>
    <x v="0"/>
    <x v="1"/>
    <x v="52"/>
    <x v="7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69"/>
    <x v="12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70"/>
    <x v="13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1"/>
    <x v="71"/>
    <x v="13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72"/>
    <x v="13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1"/>
    <x v="73"/>
    <x v="13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1"/>
    <x v="74"/>
    <x v="13"/>
    <x v="2"/>
    <n v="2020"/>
    <x v="4"/>
    <x v="4"/>
    <x v="1"/>
    <s v="Laravel"/>
    <x v="1"/>
    <n v="1"/>
    <x v="0"/>
    <m/>
    <x v="0"/>
    <x v="0"/>
    <n v="1.5"/>
    <n v="1.5"/>
  </r>
  <r>
    <s v="Reduction of cost and times of Absence Control and Labor Planning"/>
    <x v="0"/>
    <x v="1"/>
    <x v="88"/>
    <x v="13"/>
    <x v="2"/>
    <n v="2020"/>
    <x v="4"/>
    <x v="4"/>
    <x v="1"/>
    <s v="Laravel"/>
    <x v="1"/>
    <n v="1"/>
    <x v="1"/>
    <m/>
    <x v="0"/>
    <x v="0"/>
    <n v="1.5"/>
    <n v="1.5"/>
  </r>
  <r>
    <s v="Reduction of cost and times of Absence Control and Labor Planning"/>
    <x v="0"/>
    <x v="1"/>
    <x v="89"/>
    <x v="13"/>
    <x v="2"/>
    <n v="2020"/>
    <x v="4"/>
    <x v="4"/>
    <x v="1"/>
    <s v="Laravel"/>
    <x v="1"/>
    <n v="1"/>
    <x v="2"/>
    <m/>
    <x v="0"/>
    <x v="0"/>
    <n v="1.5"/>
    <n v="1.5"/>
  </r>
  <r>
    <s v="Reduction of cost and times of Absence Control and Labor Planning"/>
    <x v="0"/>
    <x v="2"/>
    <x v="86"/>
    <x v="9"/>
    <x v="2"/>
    <n v="2020"/>
    <x v="0"/>
    <x v="5"/>
    <x v="1"/>
    <s v="Laravel"/>
    <x v="1"/>
    <n v="5"/>
    <x v="0"/>
    <m/>
    <x v="0"/>
    <x v="0"/>
    <n v="3"/>
    <n v="15"/>
  </r>
  <r>
    <s v="Reduction of cost and times of Absence Control and Labor Planning"/>
    <x v="0"/>
    <x v="2"/>
    <x v="87"/>
    <x v="9"/>
    <x v="2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2"/>
    <x v="84"/>
    <x v="9"/>
    <x v="2"/>
    <n v="2020"/>
    <x v="0"/>
    <x v="5"/>
    <x v="1"/>
    <s v="Laravel"/>
    <x v="1"/>
    <n v="5"/>
    <x v="2"/>
    <m/>
    <x v="0"/>
    <x v="0"/>
    <n v="3"/>
    <n v="15"/>
  </r>
  <r>
    <s v="Reduction of cost and times of Absence Control and Labor Planning"/>
    <x v="0"/>
    <x v="2"/>
    <x v="85"/>
    <x v="12"/>
    <x v="2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79"/>
    <x v="12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2"/>
    <x v="80"/>
    <x v="12"/>
    <x v="2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2"/>
    <x v="81"/>
    <x v="12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67"/>
    <x v="12"/>
    <x v="2"/>
    <n v="2020"/>
    <x v="3"/>
    <x v="3"/>
    <x v="1"/>
    <s v="Laravel"/>
    <x v="1"/>
    <n v="2"/>
    <x v="1"/>
    <m/>
    <x v="0"/>
    <x v="0"/>
    <n v="3"/>
    <n v="6"/>
  </r>
  <r>
    <s v="Reduction of cost and times of Absence Control and Labor Planning"/>
    <x v="0"/>
    <x v="2"/>
    <x v="68"/>
    <x v="12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69"/>
    <x v="12"/>
    <x v="2"/>
    <n v="2020"/>
    <x v="4"/>
    <x v="4"/>
    <x v="1"/>
    <s v="Laravel"/>
    <x v="1"/>
    <n v="1"/>
    <x v="0"/>
    <m/>
    <x v="0"/>
    <x v="0"/>
    <n v="1.5"/>
    <n v="1.5"/>
  </r>
  <r>
    <s v="Reduction of cost and times of Absence Control and Labor Planning"/>
    <x v="0"/>
    <x v="2"/>
    <x v="70"/>
    <x v="13"/>
    <x v="2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2"/>
    <x v="71"/>
    <x v="13"/>
    <x v="2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3"/>
    <x v="72"/>
    <x v="13"/>
    <x v="2"/>
    <n v="2020"/>
    <x v="0"/>
    <x v="5"/>
    <x v="1"/>
    <s v="Laravel"/>
    <x v="1"/>
    <n v="5"/>
    <x v="0"/>
    <m/>
    <x v="0"/>
    <x v="0"/>
    <n v="3"/>
    <n v="15"/>
  </r>
  <r>
    <s v="Reduction of cost and times of Absence Control and Labor Planning"/>
    <x v="0"/>
    <x v="3"/>
    <x v="73"/>
    <x v="13"/>
    <x v="2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3"/>
    <x v="74"/>
    <x v="13"/>
    <x v="2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3"/>
    <x v="88"/>
    <x v="13"/>
    <x v="2"/>
    <n v="2020"/>
    <x v="3"/>
    <x v="3"/>
    <x v="1"/>
    <s v="Laravel"/>
    <x v="1"/>
    <n v="2"/>
    <x v="0"/>
    <m/>
    <x v="0"/>
    <x v="0"/>
    <n v="3"/>
    <n v="6"/>
  </r>
  <r>
    <s v="Reduction of cost and times of Absence Control and Labor Planning"/>
    <x v="0"/>
    <x v="3"/>
    <x v="89"/>
    <x v="13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3"/>
    <x v="66"/>
    <x v="10"/>
    <x v="2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3"/>
    <x v="76"/>
    <x v="10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3"/>
    <x v="64"/>
    <x v="10"/>
    <x v="2"/>
    <n v="2020"/>
    <x v="3"/>
    <x v="3"/>
    <x v="1"/>
    <s v="Laravel"/>
    <x v="1"/>
    <n v="2"/>
    <x v="1"/>
    <m/>
    <x v="0"/>
    <x v="0"/>
    <n v="3"/>
    <n v="6"/>
  </r>
  <r>
    <s v="Reduction of cost and times of Absence Control and Labor Planning"/>
    <x v="0"/>
    <x v="3"/>
    <x v="77"/>
    <x v="10"/>
    <x v="2"/>
    <n v="2020"/>
    <x v="3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3"/>
    <x v="78"/>
    <x v="10"/>
    <x v="2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3"/>
    <x v="82"/>
    <x v="10"/>
    <x v="2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3"/>
    <x v="83"/>
    <x v="10"/>
    <x v="2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0"/>
    <x v="66"/>
    <x v="10"/>
    <x v="2"/>
    <n v="2020"/>
    <x v="0"/>
    <x v="0"/>
    <x v="0"/>
    <s v="Android"/>
    <x v="0"/>
    <n v="3"/>
    <x v="0"/>
    <m/>
    <x v="0"/>
    <x v="0"/>
    <n v="3"/>
    <n v="9"/>
  </r>
  <r>
    <s v="Reduction of cost and times of Absence Control and Labor Planning"/>
    <x v="0"/>
    <x v="0"/>
    <x v="87"/>
    <x v="9"/>
    <x v="2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0"/>
    <x v="84"/>
    <x v="9"/>
    <x v="2"/>
    <n v="2020"/>
    <x v="0"/>
    <x v="0"/>
    <x v="0"/>
    <s v="Android"/>
    <x v="0"/>
    <n v="3"/>
    <x v="2"/>
    <m/>
    <x v="0"/>
    <x v="0"/>
    <n v="3"/>
    <n v="9"/>
  </r>
  <r>
    <s v="Reduction of cost and times of Absence Control and Labor Planning"/>
    <x v="0"/>
    <x v="0"/>
    <x v="85"/>
    <x v="12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0"/>
    <x v="79"/>
    <x v="12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0"/>
    <x v="80"/>
    <x v="12"/>
    <x v="2"/>
    <n v="2020"/>
    <x v="3"/>
    <x v="3"/>
    <x v="0"/>
    <s v="Android"/>
    <x v="0"/>
    <n v="2"/>
    <x v="2"/>
    <m/>
    <x v="0"/>
    <x v="0"/>
    <n v="3"/>
    <n v="6"/>
  </r>
  <r>
    <s v="Reduction of cost and times of Absence Control and Labor Planning"/>
    <x v="0"/>
    <x v="0"/>
    <x v="81"/>
    <x v="12"/>
    <x v="2"/>
    <n v="2020"/>
    <x v="3"/>
    <x v="3"/>
    <x v="0"/>
    <s v="Android"/>
    <x v="0"/>
    <n v="2"/>
    <x v="0"/>
    <m/>
    <x v="0"/>
    <x v="0"/>
    <n v="3"/>
    <n v="6"/>
  </r>
  <r>
    <s v="Reduction of cost and times of Absence Control and Labor Planning"/>
    <x v="0"/>
    <x v="0"/>
    <x v="67"/>
    <x v="12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0"/>
    <x v="68"/>
    <x v="12"/>
    <x v="2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0"/>
    <x v="69"/>
    <x v="12"/>
    <x v="2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0"/>
    <x v="70"/>
    <x v="13"/>
    <x v="2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0"/>
    <x v="71"/>
    <x v="13"/>
    <x v="2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1"/>
    <x v="72"/>
    <x v="13"/>
    <x v="2"/>
    <n v="2020"/>
    <x v="0"/>
    <x v="0"/>
    <x v="0"/>
    <s v="Android"/>
    <x v="0"/>
    <n v="1"/>
    <x v="0"/>
    <m/>
    <x v="0"/>
    <x v="0"/>
    <n v="3"/>
    <n v="3"/>
  </r>
  <r>
    <s v="Reduction of cost and times of Absence Control and Labor Planning"/>
    <x v="0"/>
    <x v="1"/>
    <x v="73"/>
    <x v="13"/>
    <x v="2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1"/>
    <x v="74"/>
    <x v="13"/>
    <x v="2"/>
    <n v="2020"/>
    <x v="0"/>
    <x v="0"/>
    <x v="0"/>
    <s v="Android"/>
    <x v="0"/>
    <n v="3"/>
    <x v="2"/>
    <m/>
    <x v="0"/>
    <x v="0"/>
    <n v="3"/>
    <n v="9"/>
  </r>
  <r>
    <s v="Reduction of cost and times of Absence Control and Labor Planning"/>
    <x v="0"/>
    <x v="1"/>
    <x v="88"/>
    <x v="13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89"/>
    <x v="13"/>
    <x v="2"/>
    <n v="2020"/>
    <x v="3"/>
    <x v="3"/>
    <x v="0"/>
    <s v="Android"/>
    <x v="0"/>
    <n v="2"/>
    <x v="1"/>
    <m/>
    <x v="0"/>
    <x v="0"/>
    <n v="3"/>
    <n v="6"/>
  </r>
  <r>
    <s v="Reduction of cost and times of Absence Control and Labor Planning"/>
    <x v="0"/>
    <x v="1"/>
    <x v="66"/>
    <x v="10"/>
    <x v="2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1"/>
    <x v="76"/>
    <x v="10"/>
    <x v="2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64"/>
    <x v="10"/>
    <x v="2"/>
    <n v="2020"/>
    <x v="3"/>
    <x v="3"/>
    <x v="0"/>
    <s v="Android"/>
    <x v="0"/>
    <n v="2"/>
    <x v="1"/>
    <m/>
    <x v="0"/>
    <x v="0"/>
    <n v="3"/>
    <n v="6"/>
  </r>
  <r>
    <s v="Reduction of cost and times of Absence Control and Labor Planning"/>
    <x v="0"/>
    <x v="1"/>
    <x v="77"/>
    <x v="10"/>
    <x v="2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1"/>
    <x v="78"/>
    <x v="10"/>
    <x v="2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1"/>
    <x v="82"/>
    <x v="10"/>
    <x v="2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1"/>
    <x v="83"/>
    <x v="10"/>
    <x v="2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2"/>
    <x v="60"/>
    <x v="8"/>
    <x v="2"/>
    <n v="2020"/>
    <x v="0"/>
    <x v="0"/>
    <x v="0"/>
    <s v="Android"/>
    <x v="0"/>
    <n v="1"/>
    <x v="0"/>
    <m/>
    <x v="0"/>
    <x v="0"/>
    <n v="3"/>
    <n v="3"/>
  </r>
  <r>
    <s v="Reduction of cost and times of Absence Control and Labor Planning"/>
    <x v="0"/>
    <x v="2"/>
    <x v="61"/>
    <x v="9"/>
    <x v="2"/>
    <n v="2020"/>
    <x v="0"/>
    <x v="0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62"/>
    <x v="9"/>
    <x v="2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2"/>
    <x v="63"/>
    <x v="9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75"/>
    <x v="9"/>
    <x v="2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2"/>
    <x v="86"/>
    <x v="9"/>
    <x v="2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2"/>
    <x v="87"/>
    <x v="9"/>
    <x v="2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84"/>
    <x v="9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85"/>
    <x v="12"/>
    <x v="2"/>
    <n v="2020"/>
    <x v="3"/>
    <x v="3"/>
    <x v="0"/>
    <s v="Android"/>
    <x v="0"/>
    <n v="2"/>
    <x v="2"/>
    <m/>
    <x v="0"/>
    <x v="0"/>
    <n v="3"/>
    <n v="6"/>
  </r>
  <r>
    <s v="Reduction of cost and times of Absence Control and Labor Planning"/>
    <x v="0"/>
    <x v="2"/>
    <x v="79"/>
    <x v="12"/>
    <x v="2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2"/>
    <x v="80"/>
    <x v="12"/>
    <x v="2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2"/>
    <x v="81"/>
    <x v="12"/>
    <x v="2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3"/>
    <x v="67"/>
    <x v="12"/>
    <x v="2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3"/>
    <x v="68"/>
    <x v="12"/>
    <x v="2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3"/>
    <x v="69"/>
    <x v="12"/>
    <x v="2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3"/>
    <x v="70"/>
    <x v="13"/>
    <x v="2"/>
    <n v="2020"/>
    <x v="3"/>
    <x v="3"/>
    <x v="0"/>
    <s v="Android"/>
    <x v="0"/>
    <n v="2"/>
    <x v="0"/>
    <m/>
    <x v="0"/>
    <x v="0"/>
    <n v="3"/>
    <n v="6"/>
  </r>
  <r>
    <s v="Reduction of cost and times of Absence Control and Labor Planning"/>
    <x v="0"/>
    <x v="3"/>
    <x v="71"/>
    <x v="13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3"/>
    <x v="72"/>
    <x v="13"/>
    <x v="2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3"/>
    <x v="73"/>
    <x v="13"/>
    <x v="2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74"/>
    <x v="13"/>
    <x v="2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3"/>
    <x v="88"/>
    <x v="13"/>
    <x v="2"/>
    <n v="2020"/>
    <x v="3"/>
    <x v="3"/>
    <x v="0"/>
    <s v="Android"/>
    <x v="0"/>
    <n v="1"/>
    <x v="2"/>
    <m/>
    <x v="0"/>
    <x v="0"/>
    <n v="3"/>
    <n v="3"/>
  </r>
  <r>
    <s v="Reduction of cost and times of Absence Control and Labor Planning"/>
    <x v="0"/>
    <x v="3"/>
    <x v="89"/>
    <x v="13"/>
    <x v="2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3"/>
    <x v="66"/>
    <x v="10"/>
    <x v="2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3"/>
    <x v="76"/>
    <x v="10"/>
    <x v="2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0"/>
    <x v="84"/>
    <x v="9"/>
    <x v="2"/>
    <n v="2020"/>
    <x v="0"/>
    <x v="5"/>
    <x v="1"/>
    <s v="Laravel"/>
    <x v="1"/>
    <n v="5"/>
    <x v="0"/>
    <m/>
    <x v="0"/>
    <x v="0"/>
    <n v="3"/>
    <n v="15"/>
  </r>
  <r>
    <s v="Reduction of cost and times of Absence Control and Labor Planning"/>
    <x v="0"/>
    <x v="0"/>
    <x v="61"/>
    <x v="9"/>
    <x v="2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0"/>
    <x v="62"/>
    <x v="9"/>
    <x v="2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0"/>
    <x v="63"/>
    <x v="9"/>
    <x v="2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75"/>
    <x v="9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0"/>
    <x v="86"/>
    <x v="9"/>
    <x v="2"/>
    <n v="2020"/>
    <x v="3"/>
    <x v="3"/>
    <x v="1"/>
    <s v="Laravel"/>
    <x v="1"/>
    <n v="2"/>
    <x v="2"/>
    <m/>
    <x v="0"/>
    <x v="0"/>
    <n v="3"/>
    <n v="6"/>
  </r>
  <r>
    <s v="Reduction of cost and times of Absence Control and Labor Planning"/>
    <x v="0"/>
    <x v="0"/>
    <x v="87"/>
    <x v="9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84"/>
    <x v="9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0"/>
    <x v="85"/>
    <x v="12"/>
    <x v="2"/>
    <n v="2020"/>
    <x v="3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0"/>
    <x v="79"/>
    <x v="12"/>
    <x v="2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0"/>
    <x v="80"/>
    <x v="12"/>
    <x v="2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0"/>
    <x v="81"/>
    <x v="12"/>
    <x v="2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1"/>
    <x v="67"/>
    <x v="12"/>
    <x v="2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1"/>
    <x v="68"/>
    <x v="12"/>
    <x v="2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1"/>
    <x v="69"/>
    <x v="12"/>
    <x v="2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1"/>
    <x v="70"/>
    <x v="13"/>
    <x v="2"/>
    <n v="2020"/>
    <x v="3"/>
    <x v="3"/>
    <x v="1"/>
    <s v="Laravel"/>
    <x v="1"/>
    <n v="2"/>
    <x v="0"/>
    <m/>
    <x v="0"/>
    <x v="0"/>
    <n v="3"/>
    <n v="6"/>
  </r>
  <r>
    <s v="Reduction of cost and times of Absence Control and Labor Planning"/>
    <x v="0"/>
    <x v="1"/>
    <x v="71"/>
    <x v="13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72"/>
    <x v="13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1"/>
    <x v="73"/>
    <x v="13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74"/>
    <x v="13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1"/>
    <x v="88"/>
    <x v="13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1"/>
    <x v="89"/>
    <x v="13"/>
    <x v="2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1"/>
    <x v="66"/>
    <x v="10"/>
    <x v="2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1"/>
    <x v="76"/>
    <x v="10"/>
    <x v="2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2"/>
    <x v="71"/>
    <x v="13"/>
    <x v="2"/>
    <n v="2020"/>
    <x v="0"/>
    <x v="5"/>
    <x v="1"/>
    <s v="Laravel"/>
    <x v="1"/>
    <n v="5"/>
    <x v="0"/>
    <m/>
    <x v="0"/>
    <x v="0"/>
    <n v="3"/>
    <n v="15"/>
  </r>
  <r>
    <s v="Reduction of cost and times of Absence Control and Labor Planning"/>
    <x v="0"/>
    <x v="2"/>
    <x v="72"/>
    <x v="13"/>
    <x v="2"/>
    <n v="2020"/>
    <x v="0"/>
    <x v="5"/>
    <x v="1"/>
    <s v="Laravel"/>
    <x v="1"/>
    <n v="5"/>
    <x v="1"/>
    <m/>
    <x v="0"/>
    <x v="0"/>
    <n v="3"/>
    <n v="15"/>
  </r>
  <r>
    <s v="Reduction of cost and times of Absence Control and Labor Planning"/>
    <x v="0"/>
    <x v="2"/>
    <x v="73"/>
    <x v="13"/>
    <x v="2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2"/>
    <x v="74"/>
    <x v="13"/>
    <x v="2"/>
    <n v="2020"/>
    <x v="3"/>
    <x v="3"/>
    <x v="1"/>
    <s v="Laravel"/>
    <x v="1"/>
    <n v="1"/>
    <x v="0"/>
    <m/>
    <x v="0"/>
    <x v="0"/>
    <n v="3"/>
    <n v="3"/>
  </r>
  <r>
    <s v="Reduction of cost and times of Absence Control and Labor Planning"/>
    <x v="0"/>
    <x v="2"/>
    <x v="88"/>
    <x v="13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2"/>
    <x v="89"/>
    <x v="13"/>
    <x v="2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2"/>
    <x v="66"/>
    <x v="10"/>
    <x v="2"/>
    <n v="2020"/>
    <x v="3"/>
    <x v="3"/>
    <x v="1"/>
    <s v="Laravel"/>
    <x v="1"/>
    <n v="1"/>
    <x v="0"/>
    <m/>
    <x v="0"/>
    <x v="0"/>
    <n v="3"/>
    <n v="3"/>
  </r>
  <r>
    <s v="Reduction of cost and times of Absence Control and Labor Planning"/>
    <x v="0"/>
    <x v="2"/>
    <x v="76"/>
    <x v="10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64"/>
    <x v="10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77"/>
    <x v="10"/>
    <x v="2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2"/>
    <x v="78"/>
    <x v="10"/>
    <x v="2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2"/>
    <x v="30"/>
    <x v="5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3"/>
    <x v="7"/>
    <x v="1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3"/>
    <x v="9"/>
    <x v="1"/>
    <x v="0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3"/>
    <x v="10"/>
    <x v="1"/>
    <x v="0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3"/>
    <x v="11"/>
    <x v="1"/>
    <x v="0"/>
    <n v="2020"/>
    <x v="3"/>
    <x v="3"/>
    <x v="1"/>
    <s v="Laravel"/>
    <x v="1"/>
    <n v="2.4"/>
    <x v="0"/>
    <m/>
    <x v="0"/>
    <x v="0"/>
    <n v="3"/>
    <n v="7.1999999999999993"/>
  </r>
  <r>
    <s v="Reduction of cost and times of Absence Control and Labor Planning"/>
    <x v="0"/>
    <x v="3"/>
    <x v="12"/>
    <x v="2"/>
    <x v="0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3"/>
    <x v="13"/>
    <x v="2"/>
    <x v="0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3"/>
    <x v="14"/>
    <x v="2"/>
    <x v="0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3"/>
    <x v="15"/>
    <x v="2"/>
    <x v="0"/>
    <n v="2020"/>
    <x v="3"/>
    <x v="3"/>
    <x v="1"/>
    <s v="Laravel"/>
    <x v="1"/>
    <n v="2.4"/>
    <x v="1"/>
    <m/>
    <x v="0"/>
    <x v="0"/>
    <n v="3"/>
    <n v="7.1999999999999993"/>
  </r>
  <r>
    <s v="Reduction of cost and times of Absence Control and Labor Planning"/>
    <x v="0"/>
    <x v="3"/>
    <x v="16"/>
    <x v="2"/>
    <x v="0"/>
    <n v="2020"/>
    <x v="3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3"/>
    <x v="17"/>
    <x v="2"/>
    <x v="0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3"/>
    <x v="18"/>
    <x v="2"/>
    <x v="0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3"/>
    <x v="19"/>
    <x v="3"/>
    <x v="0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0"/>
    <x v="64"/>
    <x v="10"/>
    <x v="2"/>
    <n v="2020"/>
    <x v="0"/>
    <x v="0"/>
    <x v="0"/>
    <s v="Android"/>
    <x v="0"/>
    <n v="2"/>
    <x v="0"/>
    <m/>
    <x v="0"/>
    <x v="0"/>
    <n v="3"/>
    <n v="6"/>
  </r>
  <r>
    <s v="Reduction of cost and times of Absence Control and Labor Planning"/>
    <x v="0"/>
    <x v="0"/>
    <x v="72"/>
    <x v="13"/>
    <x v="2"/>
    <n v="2020"/>
    <x v="0"/>
    <x v="0"/>
    <x v="0"/>
    <s v="Android"/>
    <x v="0"/>
    <n v="5"/>
    <x v="1"/>
    <m/>
    <x v="0"/>
    <x v="0"/>
    <n v="3"/>
    <n v="15"/>
  </r>
  <r>
    <s v="Reduction of cost and times of Absence Control and Labor Planning"/>
    <x v="0"/>
    <x v="0"/>
    <x v="73"/>
    <x v="13"/>
    <x v="2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0"/>
    <x v="74"/>
    <x v="13"/>
    <x v="2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0"/>
    <x v="76"/>
    <x v="10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0"/>
    <x v="64"/>
    <x v="10"/>
    <x v="2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0"/>
    <x v="77"/>
    <x v="10"/>
    <x v="2"/>
    <n v="2020"/>
    <x v="4"/>
    <x v="4"/>
    <x v="0"/>
    <s v="Android"/>
    <x v="0"/>
    <n v="1"/>
    <x v="0"/>
    <m/>
    <x v="0"/>
    <x v="0"/>
    <n v="1.5"/>
    <n v="1.5"/>
  </r>
  <r>
    <s v="Reduction of cost and times of Absence Control and Labor Planning"/>
    <x v="0"/>
    <x v="0"/>
    <x v="78"/>
    <x v="10"/>
    <x v="2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0"/>
    <x v="82"/>
    <x v="10"/>
    <x v="2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1"/>
    <x v="30"/>
    <x v="5"/>
    <x v="1"/>
    <n v="2020"/>
    <x v="0"/>
    <x v="0"/>
    <x v="0"/>
    <s v="Android"/>
    <x v="0"/>
    <n v="3"/>
    <x v="0"/>
    <m/>
    <x v="0"/>
    <x v="0"/>
    <n v="3"/>
    <n v="9"/>
  </r>
  <r>
    <s v="Reduction of cost and times of Absence Control and Labor Planning"/>
    <x v="0"/>
    <x v="1"/>
    <x v="8"/>
    <x v="1"/>
    <x v="0"/>
    <n v="2020"/>
    <x v="0"/>
    <x v="0"/>
    <x v="0"/>
    <s v="Android"/>
    <x v="0"/>
    <n v="3"/>
    <x v="1"/>
    <m/>
    <x v="0"/>
    <x v="0"/>
    <n v="3"/>
    <n v="9"/>
  </r>
  <r>
    <s v="Reduction of cost and times of Absence Control and Labor Planning"/>
    <x v="0"/>
    <x v="1"/>
    <x v="10"/>
    <x v="1"/>
    <x v="0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1"/>
    <x v="11"/>
    <x v="1"/>
    <x v="0"/>
    <n v="2020"/>
    <x v="3"/>
    <x v="3"/>
    <x v="0"/>
    <s v="Android"/>
    <x v="0"/>
    <n v="2.4"/>
    <x v="0"/>
    <m/>
    <x v="0"/>
    <x v="0"/>
    <n v="3"/>
    <n v="7.1999999999999993"/>
  </r>
  <r>
    <s v="Reduction of cost and times of Absence Control and Labor Planning"/>
    <x v="0"/>
    <x v="1"/>
    <x v="12"/>
    <x v="2"/>
    <x v="0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1"/>
    <x v="13"/>
    <x v="2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1"/>
    <x v="14"/>
    <x v="2"/>
    <x v="0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1"/>
    <x v="15"/>
    <x v="2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1"/>
    <x v="16"/>
    <x v="2"/>
    <x v="0"/>
    <n v="2020"/>
    <x v="3"/>
    <x v="3"/>
    <x v="0"/>
    <s v="Android"/>
    <x v="0"/>
    <n v="2.4"/>
    <x v="2"/>
    <m/>
    <x v="0"/>
    <x v="0"/>
    <n v="3"/>
    <n v="7.1999999999999993"/>
  </r>
  <r>
    <s v="Reduction of cost and times of Absence Control and Labor Planning"/>
    <x v="0"/>
    <x v="1"/>
    <x v="17"/>
    <x v="2"/>
    <x v="0"/>
    <n v="2020"/>
    <x v="4"/>
    <x v="4"/>
    <x v="0"/>
    <s v="Android"/>
    <x v="0"/>
    <n v="1"/>
    <x v="0"/>
    <m/>
    <x v="0"/>
    <x v="0"/>
    <n v="1.5"/>
    <n v="1.5"/>
  </r>
  <r>
    <s v="Reduction of cost and times of Absence Control and Labor Planning"/>
    <x v="0"/>
    <x v="1"/>
    <x v="18"/>
    <x v="2"/>
    <x v="0"/>
    <n v="2020"/>
    <x v="4"/>
    <x v="4"/>
    <x v="0"/>
    <s v="Android"/>
    <x v="0"/>
    <n v="1"/>
    <x v="1"/>
    <m/>
    <x v="0"/>
    <x v="0"/>
    <n v="1.5"/>
    <n v="1.5"/>
  </r>
  <r>
    <s v="Reduction of cost and times of Absence Control and Labor Planning"/>
    <x v="0"/>
    <x v="1"/>
    <x v="19"/>
    <x v="3"/>
    <x v="0"/>
    <n v="2020"/>
    <x v="4"/>
    <x v="4"/>
    <x v="0"/>
    <s v="Android"/>
    <x v="0"/>
    <n v="1"/>
    <x v="2"/>
    <m/>
    <x v="0"/>
    <x v="0"/>
    <n v="1.5"/>
    <n v="1.5"/>
  </r>
  <r>
    <s v="Reduction of cost and times of Absence Control and Labor Planning"/>
    <x v="0"/>
    <x v="2"/>
    <x v="20"/>
    <x v="3"/>
    <x v="0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2"/>
    <x v="77"/>
    <x v="10"/>
    <x v="2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2"/>
    <x v="73"/>
    <x v="13"/>
    <x v="2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2"/>
    <x v="85"/>
    <x v="12"/>
    <x v="2"/>
    <n v="2020"/>
    <x v="3"/>
    <x v="3"/>
    <x v="0"/>
    <s v="Android"/>
    <x v="0"/>
    <n v="1"/>
    <x v="0"/>
    <m/>
    <x v="0"/>
    <x v="0"/>
    <n v="3"/>
    <n v="3"/>
  </r>
  <r>
    <s v="Reduction of cost and times of Absence Control and Labor Planning"/>
    <x v="0"/>
    <x v="2"/>
    <x v="79"/>
    <x v="12"/>
    <x v="2"/>
    <n v="2020"/>
    <x v="3"/>
    <x v="3"/>
    <x v="0"/>
    <s v="Android"/>
    <x v="0"/>
    <n v="1"/>
    <x v="1"/>
    <m/>
    <x v="0"/>
    <x v="0"/>
    <n v="3"/>
    <n v="3"/>
  </r>
  <r>
    <s v="Reduction of cost and times of Absence Control and Labor Planning"/>
    <x v="0"/>
    <x v="2"/>
    <x v="80"/>
    <x v="12"/>
    <x v="2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2"/>
    <x v="81"/>
    <x v="12"/>
    <x v="2"/>
    <n v="2020"/>
    <x v="3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2"/>
    <x v="36"/>
    <x v="6"/>
    <x v="1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2"/>
    <x v="38"/>
    <x v="6"/>
    <x v="1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2"/>
    <x v="9"/>
    <x v="1"/>
    <x v="0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2"/>
    <x v="10"/>
    <x v="1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2"/>
    <x v="9"/>
    <x v="1"/>
    <x v="0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3"/>
    <x v="10"/>
    <x v="1"/>
    <x v="0"/>
    <n v="2020"/>
    <x v="0"/>
    <x v="0"/>
    <x v="0"/>
    <s v="Android"/>
    <x v="0"/>
    <n v="4"/>
    <x v="0"/>
    <m/>
    <x v="0"/>
    <x v="0"/>
    <n v="3"/>
    <n v="12"/>
  </r>
  <r>
    <s v="Reduction of cost and times of Absence Control and Labor Planning"/>
    <x v="0"/>
    <x v="3"/>
    <x v="11"/>
    <x v="1"/>
    <x v="0"/>
    <n v="2020"/>
    <x v="0"/>
    <x v="0"/>
    <x v="0"/>
    <s v="Android"/>
    <x v="0"/>
    <n v="4"/>
    <x v="1"/>
    <m/>
    <x v="0"/>
    <x v="0"/>
    <n v="3"/>
    <n v="12"/>
  </r>
  <r>
    <s v="Reduction of cost and times of Absence Control and Labor Planning"/>
    <x v="0"/>
    <x v="3"/>
    <x v="12"/>
    <x v="2"/>
    <x v="0"/>
    <n v="2020"/>
    <x v="0"/>
    <x v="0"/>
    <x v="0"/>
    <s v="Android"/>
    <x v="0"/>
    <n v="4"/>
    <x v="2"/>
    <m/>
    <x v="0"/>
    <x v="0"/>
    <n v="3"/>
    <n v="12"/>
  </r>
  <r>
    <s v="Reduction of cost and times of Absence Control and Labor Planning"/>
    <x v="0"/>
    <x v="3"/>
    <x v="13"/>
    <x v="2"/>
    <x v="0"/>
    <n v="2020"/>
    <x v="1"/>
    <x v="1"/>
    <x v="0"/>
    <s v="Android"/>
    <x v="0"/>
    <n v="2.4"/>
    <x v="0"/>
    <m/>
    <x v="0"/>
    <x v="0"/>
    <n v="0"/>
    <n v="0"/>
  </r>
  <r>
    <s v="Reduction of cost and times of Absence Control and Labor Planning"/>
    <x v="0"/>
    <x v="3"/>
    <x v="14"/>
    <x v="2"/>
    <x v="0"/>
    <n v="2020"/>
    <x v="1"/>
    <x v="1"/>
    <x v="0"/>
    <s v="Android"/>
    <x v="0"/>
    <n v="2.4"/>
    <x v="1"/>
    <m/>
    <x v="0"/>
    <x v="0"/>
    <n v="0"/>
    <n v="0"/>
  </r>
  <r>
    <s v="Reduction of cost and times of Absence Control and Labor Planning"/>
    <x v="0"/>
    <x v="3"/>
    <x v="7"/>
    <x v="1"/>
    <x v="0"/>
    <n v="2020"/>
    <x v="1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3"/>
    <x v="8"/>
    <x v="1"/>
    <x v="0"/>
    <n v="2020"/>
    <x v="3"/>
    <x v="3"/>
    <x v="0"/>
    <s v="Android"/>
    <x v="0"/>
    <n v="2.4"/>
    <x v="0"/>
    <m/>
    <x v="0"/>
    <x v="0"/>
    <n v="3"/>
    <n v="7.1999999999999993"/>
  </r>
  <r>
    <s v="Reduction of cost and times of Absence Control and Labor Planning"/>
    <x v="0"/>
    <x v="3"/>
    <x v="9"/>
    <x v="1"/>
    <x v="0"/>
    <n v="2020"/>
    <x v="3"/>
    <x v="3"/>
    <x v="0"/>
    <s v="Android"/>
    <x v="0"/>
    <n v="2.4"/>
    <x v="1"/>
    <m/>
    <x v="0"/>
    <x v="0"/>
    <n v="3"/>
    <n v="7.1999999999999993"/>
  </r>
  <r>
    <s v="Reduction of cost and times of Absence Control and Labor Planning"/>
    <x v="0"/>
    <x v="3"/>
    <x v="10"/>
    <x v="1"/>
    <x v="0"/>
    <n v="2020"/>
    <x v="3"/>
    <x v="1"/>
    <x v="0"/>
    <s v="Android"/>
    <x v="0"/>
    <n v="2.4"/>
    <x v="2"/>
    <m/>
    <x v="0"/>
    <x v="0"/>
    <n v="0"/>
    <n v="0"/>
  </r>
  <r>
    <s v="Reduction of cost and times of Absence Control and Labor Planning"/>
    <x v="0"/>
    <x v="3"/>
    <x v="5"/>
    <x v="1"/>
    <x v="0"/>
    <n v="2020"/>
    <x v="4"/>
    <x v="4"/>
    <x v="0"/>
    <s v="Android"/>
    <x v="0"/>
    <n v="2.5"/>
    <x v="0"/>
    <m/>
    <x v="0"/>
    <x v="0"/>
    <n v="1.5"/>
    <n v="3.75"/>
  </r>
  <r>
    <s v="Reduction of cost and times of Absence Control and Labor Planning"/>
    <x v="0"/>
    <x v="3"/>
    <x v="6"/>
    <x v="1"/>
    <x v="0"/>
    <n v="2020"/>
    <x v="4"/>
    <x v="4"/>
    <x v="0"/>
    <s v="Android"/>
    <x v="0"/>
    <n v="2.5"/>
    <x v="1"/>
    <m/>
    <x v="0"/>
    <x v="0"/>
    <n v="1.5"/>
    <n v="3.75"/>
  </r>
  <r>
    <s v="Reduction of cost and times of Absence Control and Labor Planning"/>
    <x v="0"/>
    <x v="3"/>
    <x v="7"/>
    <x v="1"/>
    <x v="0"/>
    <n v="2020"/>
    <x v="4"/>
    <x v="4"/>
    <x v="0"/>
    <s v="Android"/>
    <x v="0"/>
    <n v="2.5"/>
    <x v="2"/>
    <m/>
    <x v="0"/>
    <x v="0"/>
    <n v="1.5"/>
    <n v="3.75"/>
  </r>
  <r>
    <s v="Reduction of cost and times of Absence Control and Labor Planning"/>
    <x v="0"/>
    <x v="0"/>
    <x v="20"/>
    <x v="3"/>
    <x v="0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0"/>
    <x v="21"/>
    <x v="3"/>
    <x v="0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0"/>
    <x v="78"/>
    <x v="10"/>
    <x v="2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0"/>
    <x v="74"/>
    <x v="13"/>
    <x v="2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79"/>
    <x v="12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0"/>
    <x v="20"/>
    <x v="3"/>
    <x v="0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0"/>
    <x v="21"/>
    <x v="3"/>
    <x v="0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0"/>
    <x v="31"/>
    <x v="5"/>
    <x v="1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0"/>
    <x v="52"/>
    <x v="7"/>
    <x v="1"/>
    <n v="2020"/>
    <x v="3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0"/>
    <x v="33"/>
    <x v="5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0"/>
    <x v="34"/>
    <x v="6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0"/>
    <x v="35"/>
    <x v="6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1"/>
    <x v="36"/>
    <x v="6"/>
    <x v="1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1"/>
    <x v="37"/>
    <x v="6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1"/>
    <x v="38"/>
    <x v="6"/>
    <x v="1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1"/>
    <x v="39"/>
    <x v="6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40"/>
    <x v="6"/>
    <x v="1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1"/>
    <x v="41"/>
    <x v="7"/>
    <x v="1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1"/>
    <x v="42"/>
    <x v="7"/>
    <x v="1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1"/>
    <x v="43"/>
    <x v="7"/>
    <x v="1"/>
    <n v="2020"/>
    <x v="3"/>
    <x v="3"/>
    <x v="1"/>
    <s v="Laravel"/>
    <x v="1"/>
    <n v="2.4"/>
    <x v="1"/>
    <m/>
    <x v="0"/>
    <x v="0"/>
    <n v="3"/>
    <n v="7.1999999999999993"/>
  </r>
  <r>
    <s v="Reduction of cost and times of Absence Control and Labor Planning"/>
    <x v="0"/>
    <x v="1"/>
    <x v="44"/>
    <x v="7"/>
    <x v="1"/>
    <n v="2020"/>
    <x v="3"/>
    <x v="3"/>
    <x v="1"/>
    <s v="Laravel"/>
    <x v="1"/>
    <n v="2.4"/>
    <x v="2"/>
    <m/>
    <x v="0"/>
    <x v="0"/>
    <n v="3"/>
    <n v="7.1999999999999993"/>
  </r>
  <r>
    <s v="Reduction of cost and times of Absence Control and Labor Planning"/>
    <x v="0"/>
    <x v="1"/>
    <x v="45"/>
    <x v="7"/>
    <x v="1"/>
    <n v="2020"/>
    <x v="4"/>
    <x v="4"/>
    <x v="1"/>
    <s v="Laravel"/>
    <x v="1"/>
    <n v="2.5"/>
    <x v="0"/>
    <m/>
    <x v="0"/>
    <x v="0"/>
    <n v="1.5"/>
    <n v="3.75"/>
  </r>
  <r>
    <s v="Reduction of cost and times of Absence Control and Labor Planning"/>
    <x v="0"/>
    <x v="1"/>
    <x v="51"/>
    <x v="7"/>
    <x v="1"/>
    <n v="2020"/>
    <x v="4"/>
    <x v="4"/>
    <x v="1"/>
    <s v="Laravel"/>
    <x v="1"/>
    <n v="2.5"/>
    <x v="1"/>
    <m/>
    <x v="0"/>
    <x v="0"/>
    <n v="1.5"/>
    <n v="3.75"/>
  </r>
  <r>
    <s v="Reduction of cost and times of Absence Control and Labor Planning"/>
    <x v="0"/>
    <x v="1"/>
    <x v="52"/>
    <x v="7"/>
    <x v="1"/>
    <n v="2020"/>
    <x v="4"/>
    <x v="4"/>
    <x v="1"/>
    <s v="Laravel"/>
    <x v="1"/>
    <n v="2.5"/>
    <x v="2"/>
    <m/>
    <x v="0"/>
    <x v="0"/>
    <n v="1.5"/>
    <n v="3.75"/>
  </r>
  <r>
    <s v="Reduction of cost and times of Absence Control and Labor Planning"/>
    <x v="0"/>
    <x v="2"/>
    <x v="53"/>
    <x v="8"/>
    <x v="1"/>
    <n v="2020"/>
    <x v="0"/>
    <x v="5"/>
    <x v="1"/>
    <s v="Laravel"/>
    <x v="1"/>
    <n v="3"/>
    <x v="0"/>
    <m/>
    <x v="0"/>
    <x v="0"/>
    <n v="3"/>
    <n v="9"/>
  </r>
  <r>
    <s v="Reduction of cost and times of Absence Control and Labor Planning"/>
    <x v="0"/>
    <x v="2"/>
    <x v="54"/>
    <x v="8"/>
    <x v="1"/>
    <n v="2020"/>
    <x v="0"/>
    <x v="5"/>
    <x v="1"/>
    <s v="Laravel"/>
    <x v="1"/>
    <n v="3"/>
    <x v="1"/>
    <m/>
    <x v="0"/>
    <x v="0"/>
    <n v="3"/>
    <n v="9"/>
  </r>
  <r>
    <s v="Reduction of cost and times of Absence Control and Labor Planning"/>
    <x v="0"/>
    <x v="2"/>
    <x v="55"/>
    <x v="8"/>
    <x v="1"/>
    <n v="2020"/>
    <x v="0"/>
    <x v="5"/>
    <x v="1"/>
    <s v="Laravel"/>
    <x v="1"/>
    <n v="3"/>
    <x v="2"/>
    <m/>
    <x v="0"/>
    <x v="0"/>
    <n v="3"/>
    <n v="9"/>
  </r>
  <r>
    <s v="Reduction of cost and times of Absence Control and Labor Planning"/>
    <x v="0"/>
    <x v="2"/>
    <x v="56"/>
    <x v="8"/>
    <x v="1"/>
    <n v="2020"/>
    <x v="1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60"/>
    <x v="8"/>
    <x v="2"/>
    <n v="2020"/>
    <x v="1"/>
    <x v="1"/>
    <x v="1"/>
    <s v="Laravel"/>
    <x v="1"/>
    <n v="2.4"/>
    <x v="1"/>
    <m/>
    <x v="0"/>
    <x v="0"/>
    <n v="0"/>
    <n v="0"/>
  </r>
  <r>
    <s v="Reduction of cost and times of Absence Control and Labor Planning"/>
    <x v="0"/>
    <x v="2"/>
    <x v="61"/>
    <x v="9"/>
    <x v="2"/>
    <n v="2020"/>
    <x v="1"/>
    <x v="1"/>
    <x v="1"/>
    <s v="Laravel"/>
    <x v="1"/>
    <n v="2.4"/>
    <x v="2"/>
    <m/>
    <x v="0"/>
    <x v="0"/>
    <n v="0"/>
    <n v="0"/>
  </r>
  <r>
    <s v="Reduction of cost and times of Absence Control and Labor Planning"/>
    <x v="0"/>
    <x v="2"/>
    <x v="62"/>
    <x v="9"/>
    <x v="2"/>
    <n v="2020"/>
    <x v="3"/>
    <x v="1"/>
    <x v="1"/>
    <s v="Laravel"/>
    <x v="1"/>
    <n v="2.4"/>
    <x v="0"/>
    <m/>
    <x v="0"/>
    <x v="0"/>
    <n v="0"/>
    <n v="0"/>
  </r>
  <r>
    <s v="Reduction of cost and times of Absence Control and Labor Planning"/>
    <x v="0"/>
    <x v="2"/>
    <x v="63"/>
    <x v="9"/>
    <x v="2"/>
    <n v="2020"/>
    <x v="3"/>
    <x v="3"/>
    <x v="1"/>
    <s v="Laravel"/>
    <x v="1"/>
    <n v="1"/>
    <x v="1"/>
    <m/>
    <x v="0"/>
    <x v="0"/>
    <n v="3"/>
    <n v="3"/>
  </r>
  <r>
    <s v="Reduction of cost and times of Absence Control and Labor Planning"/>
    <x v="0"/>
    <x v="2"/>
    <x v="75"/>
    <x v="9"/>
    <x v="2"/>
    <n v="2020"/>
    <x v="3"/>
    <x v="3"/>
    <x v="1"/>
    <s v="Laravel"/>
    <x v="1"/>
    <n v="1"/>
    <x v="2"/>
    <m/>
    <x v="0"/>
    <x v="0"/>
    <n v="3"/>
    <n v="3"/>
  </r>
  <r>
    <s v="Reduction of cost and times of Absence Control and Labor Planning"/>
    <x v="0"/>
    <x v="2"/>
    <x v="86"/>
    <x v="9"/>
    <x v="2"/>
    <n v="2020"/>
    <x v="4"/>
    <x v="4"/>
    <x v="1"/>
    <s v="Laravel"/>
    <x v="1"/>
    <n v="1"/>
    <x v="0"/>
    <m/>
    <x v="0"/>
    <x v="0"/>
    <n v="1.5"/>
    <n v="1.5"/>
  </r>
  <r>
    <s v="Reduction of cost and times of Absence Control and Labor Planning"/>
    <x v="0"/>
    <x v="2"/>
    <x v="87"/>
    <x v="9"/>
    <x v="2"/>
    <n v="2020"/>
    <x v="4"/>
    <x v="4"/>
    <x v="1"/>
    <s v="Laravel"/>
    <x v="1"/>
    <n v="1"/>
    <x v="1"/>
    <m/>
    <x v="0"/>
    <x v="0"/>
    <n v="1.5"/>
    <n v="1.5"/>
  </r>
  <r>
    <s v="Reduction of cost and times of Absence Control and Labor Planning"/>
    <x v="0"/>
    <x v="2"/>
    <x v="84"/>
    <x v="9"/>
    <x v="2"/>
    <n v="2020"/>
    <x v="4"/>
    <x v="4"/>
    <x v="1"/>
    <s v="Laravel"/>
    <x v="1"/>
    <n v="1"/>
    <x v="2"/>
    <m/>
    <x v="0"/>
    <x v="0"/>
    <n v="1.5"/>
    <n v="1.5"/>
  </r>
  <r>
    <s v="Reduction of cost and times of Absence Control and Labor Planning"/>
    <x v="0"/>
    <x v="3"/>
    <x v="85"/>
    <x v="12"/>
    <x v="2"/>
    <n v="2020"/>
    <x v="0"/>
    <x v="5"/>
    <x v="1"/>
    <s v="Laravel"/>
    <x v="1"/>
    <n v="5"/>
    <x v="0"/>
    <m/>
    <x v="0"/>
    <x v="1"/>
    <n v="3"/>
    <n v="15"/>
  </r>
  <r>
    <s v="Reduction of cost and times of Absence Control and Labor Planning"/>
    <x v="0"/>
    <x v="3"/>
    <x v="79"/>
    <x v="12"/>
    <x v="2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3"/>
    <x v="80"/>
    <x v="12"/>
    <x v="2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3"/>
    <x v="81"/>
    <x v="12"/>
    <x v="2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67"/>
    <x v="12"/>
    <x v="2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3"/>
    <x v="68"/>
    <x v="12"/>
    <x v="2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3"/>
    <x v="69"/>
    <x v="12"/>
    <x v="2"/>
    <n v="2020"/>
    <x v="3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70"/>
    <x v="13"/>
    <x v="2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71"/>
    <x v="13"/>
    <x v="2"/>
    <n v="2020"/>
    <x v="3"/>
    <x v="3"/>
    <x v="1"/>
    <s v="Laravel"/>
    <x v="1"/>
    <n v="1"/>
    <x v="2"/>
    <m/>
    <x v="0"/>
    <x v="1"/>
    <n v="3"/>
    <n v="3"/>
  </r>
  <r>
    <s v="Reduction of cost and times of Absence Control and Labor Planning"/>
    <x v="0"/>
    <x v="3"/>
    <x v="72"/>
    <x v="13"/>
    <x v="2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3"/>
    <x v="73"/>
    <x v="13"/>
    <x v="2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3"/>
    <x v="74"/>
    <x v="13"/>
    <x v="2"/>
    <n v="2020"/>
    <x v="4"/>
    <x v="4"/>
    <x v="1"/>
    <s v="Laravel"/>
    <x v="1"/>
    <n v="1"/>
    <x v="2"/>
    <m/>
    <x v="0"/>
    <x v="1"/>
    <n v="1.5"/>
    <n v="1.5"/>
  </r>
  <r>
    <s v="Reduction of cost and times of Absence Control and Labor Planning"/>
    <x v="0"/>
    <x v="0"/>
    <x v="24"/>
    <x v="4"/>
    <x v="1"/>
    <n v="2020"/>
    <x v="0"/>
    <x v="0"/>
    <x v="0"/>
    <s v="Android"/>
    <x v="0"/>
    <n v="4"/>
    <x v="0"/>
    <m/>
    <x v="0"/>
    <x v="1"/>
    <n v="3"/>
    <n v="12"/>
  </r>
  <r>
    <s v="Reduction of cost and times of Absence Control and Labor Planning"/>
    <x v="0"/>
    <x v="0"/>
    <x v="25"/>
    <x v="4"/>
    <x v="1"/>
    <n v="2020"/>
    <x v="0"/>
    <x v="0"/>
    <x v="0"/>
    <s v="Android"/>
    <x v="0"/>
    <n v="3"/>
    <x v="1"/>
    <m/>
    <x v="0"/>
    <x v="1"/>
    <n v="3"/>
    <n v="9"/>
  </r>
  <r>
    <s v="Reduction of cost and times of Absence Control and Labor Planning"/>
    <x v="0"/>
    <x v="0"/>
    <x v="26"/>
    <x v="4"/>
    <x v="1"/>
    <n v="2020"/>
    <x v="0"/>
    <x v="0"/>
    <x v="0"/>
    <s v="Android"/>
    <x v="0"/>
    <n v="4"/>
    <x v="2"/>
    <m/>
    <x v="0"/>
    <x v="1"/>
    <n v="3"/>
    <n v="12"/>
  </r>
  <r>
    <s v="Reduction of cost and times of Absence Control and Labor Planning"/>
    <x v="0"/>
    <x v="0"/>
    <x v="27"/>
    <x v="5"/>
    <x v="1"/>
    <n v="2020"/>
    <x v="1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0"/>
    <x v="28"/>
    <x v="5"/>
    <x v="1"/>
    <n v="2020"/>
    <x v="1"/>
    <x v="1"/>
    <x v="0"/>
    <s v="Android"/>
    <x v="0"/>
    <n v="2.4"/>
    <x v="1"/>
    <m/>
    <x v="0"/>
    <x v="1"/>
    <n v="0"/>
    <n v="0"/>
  </r>
  <r>
    <s v="Reduction of cost and times of Absence Control and Labor Planning"/>
    <x v="0"/>
    <x v="0"/>
    <x v="29"/>
    <x v="5"/>
    <x v="1"/>
    <n v="2020"/>
    <x v="3"/>
    <x v="3"/>
    <x v="0"/>
    <s v="Android"/>
    <x v="0"/>
    <n v="2.4"/>
    <x v="2"/>
    <m/>
    <x v="0"/>
    <x v="1"/>
    <n v="3"/>
    <n v="7.1999999999999993"/>
  </r>
  <r>
    <s v="Reduction of cost and times of Absence Control and Labor Planning"/>
    <x v="0"/>
    <x v="0"/>
    <x v="68"/>
    <x v="12"/>
    <x v="2"/>
    <n v="2020"/>
    <x v="3"/>
    <x v="3"/>
    <x v="0"/>
    <s v="Android"/>
    <x v="0"/>
    <n v="1"/>
    <x v="0"/>
    <m/>
    <x v="0"/>
    <x v="1"/>
    <n v="3"/>
    <n v="3"/>
  </r>
  <r>
    <s v="Reduction of cost and times of Absence Control and Labor Planning"/>
    <x v="0"/>
    <x v="0"/>
    <x v="69"/>
    <x v="12"/>
    <x v="2"/>
    <n v="2020"/>
    <x v="3"/>
    <x v="3"/>
    <x v="0"/>
    <s v="Android"/>
    <x v="0"/>
    <n v="1"/>
    <x v="1"/>
    <m/>
    <x v="0"/>
    <x v="1"/>
    <n v="3"/>
    <n v="3"/>
  </r>
  <r>
    <s v="Reduction of cost and times of Absence Control and Labor Planning"/>
    <x v="0"/>
    <x v="0"/>
    <x v="70"/>
    <x v="13"/>
    <x v="2"/>
    <n v="2020"/>
    <x v="3"/>
    <x v="3"/>
    <x v="0"/>
    <s v="Android"/>
    <x v="0"/>
    <n v="2.4"/>
    <x v="2"/>
    <m/>
    <x v="0"/>
    <x v="1"/>
    <n v="3"/>
    <n v="7.1999999999999993"/>
  </r>
  <r>
    <s v="Reduction of cost and times of Absence Control and Labor Planning"/>
    <x v="0"/>
    <x v="0"/>
    <x v="71"/>
    <x v="13"/>
    <x v="2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0"/>
    <x v="72"/>
    <x v="13"/>
    <x v="2"/>
    <n v="2020"/>
    <x v="4"/>
    <x v="4"/>
    <x v="0"/>
    <s v="Android"/>
    <x v="0"/>
    <n v="2.5"/>
    <x v="1"/>
    <m/>
    <x v="0"/>
    <x v="1"/>
    <n v="1.5"/>
    <n v="3.75"/>
  </r>
  <r>
    <s v="Reduction of cost and times of Absence Control and Labor Planning"/>
    <x v="0"/>
    <x v="0"/>
    <x v="73"/>
    <x v="13"/>
    <x v="2"/>
    <n v="2020"/>
    <x v="4"/>
    <x v="4"/>
    <x v="0"/>
    <s v="Android"/>
    <x v="0"/>
    <n v="2.5"/>
    <x v="2"/>
    <m/>
    <x v="0"/>
    <x v="1"/>
    <n v="1.5"/>
    <n v="3.75"/>
  </r>
  <r>
    <s v="Reduction of cost and times of Absence Control and Labor Planning"/>
    <x v="0"/>
    <x v="1"/>
    <x v="74"/>
    <x v="13"/>
    <x v="2"/>
    <n v="2020"/>
    <x v="0"/>
    <x v="0"/>
    <x v="0"/>
    <s v="Android"/>
    <x v="0"/>
    <n v="3"/>
    <x v="0"/>
    <m/>
    <x v="0"/>
    <x v="1"/>
    <n v="3"/>
    <n v="9"/>
  </r>
  <r>
    <s v="Reduction of cost and times of Absence Control and Labor Planning"/>
    <x v="0"/>
    <x v="1"/>
    <x v="88"/>
    <x v="13"/>
    <x v="2"/>
    <n v="2020"/>
    <x v="0"/>
    <x v="0"/>
    <x v="0"/>
    <s v="Android"/>
    <x v="0"/>
    <n v="4"/>
    <x v="1"/>
    <m/>
    <x v="0"/>
    <x v="1"/>
    <n v="3"/>
    <n v="12"/>
  </r>
  <r>
    <s v="Reduction of cost and times of Absence Control and Labor Planning"/>
    <x v="0"/>
    <x v="1"/>
    <x v="89"/>
    <x v="13"/>
    <x v="2"/>
    <n v="2020"/>
    <x v="0"/>
    <x v="0"/>
    <x v="0"/>
    <s v="Android"/>
    <x v="0"/>
    <n v="4"/>
    <x v="2"/>
    <m/>
    <x v="0"/>
    <x v="1"/>
    <n v="3"/>
    <n v="12"/>
  </r>
  <r>
    <s v="Reduction of cost and times of Absence Control and Labor Planning"/>
    <x v="0"/>
    <x v="1"/>
    <x v="66"/>
    <x v="10"/>
    <x v="2"/>
    <n v="2020"/>
    <x v="3"/>
    <x v="3"/>
    <x v="0"/>
    <s v="Android"/>
    <x v="0"/>
    <n v="1"/>
    <x v="0"/>
    <m/>
    <x v="0"/>
    <x v="1"/>
    <n v="3"/>
    <n v="3"/>
  </r>
  <r>
    <s v="Reduction of cost and times of Absence Control and Labor Planning"/>
    <x v="0"/>
    <x v="1"/>
    <x v="76"/>
    <x v="10"/>
    <x v="2"/>
    <n v="2020"/>
    <x v="1"/>
    <x v="1"/>
    <x v="0"/>
    <s v="Android"/>
    <x v="0"/>
    <n v="2.4"/>
    <x v="1"/>
    <m/>
    <x v="0"/>
    <x v="1"/>
    <n v="0"/>
    <n v="0"/>
  </r>
  <r>
    <s v="Reduction of cost and times of Absence Control and Labor Planning"/>
    <x v="0"/>
    <x v="1"/>
    <x v="77"/>
    <x v="10"/>
    <x v="2"/>
    <n v="2020"/>
    <x v="3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1"/>
    <x v="78"/>
    <x v="10"/>
    <x v="2"/>
    <n v="2020"/>
    <x v="3"/>
    <x v="3"/>
    <x v="0"/>
    <s v="Android"/>
    <x v="0"/>
    <n v="2.4"/>
    <x v="1"/>
    <m/>
    <x v="0"/>
    <x v="1"/>
    <n v="3"/>
    <n v="7.1999999999999993"/>
  </r>
  <r>
    <s v="Reduction of cost and times of Absence Control and Labor Planning"/>
    <x v="0"/>
    <x v="1"/>
    <x v="82"/>
    <x v="10"/>
    <x v="2"/>
    <n v="2020"/>
    <x v="3"/>
    <x v="1"/>
    <x v="0"/>
    <s v="Android"/>
    <x v="0"/>
    <n v="2.4"/>
    <x v="2"/>
    <m/>
    <x v="0"/>
    <x v="1"/>
    <n v="0"/>
    <n v="0"/>
  </r>
  <r>
    <s v="Reduction of cost and times of Absence Control and Labor Planning"/>
    <x v="0"/>
    <x v="1"/>
    <x v="83"/>
    <x v="10"/>
    <x v="2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1"/>
    <x v="90"/>
    <x v="11"/>
    <x v="2"/>
    <n v="2020"/>
    <x v="4"/>
    <x v="4"/>
    <x v="0"/>
    <s v="Android"/>
    <x v="0"/>
    <n v="2.5"/>
    <x v="1"/>
    <m/>
    <x v="0"/>
    <x v="1"/>
    <n v="1.5"/>
    <n v="3.75"/>
  </r>
  <r>
    <s v="Reduction of cost and times of Absence Control and Labor Planning"/>
    <x v="0"/>
    <x v="1"/>
    <x v="65"/>
    <x v="11"/>
    <x v="2"/>
    <n v="2020"/>
    <x v="4"/>
    <x v="4"/>
    <x v="0"/>
    <s v="Android"/>
    <x v="0"/>
    <n v="2.5"/>
    <x v="2"/>
    <m/>
    <x v="0"/>
    <x v="1"/>
    <n v="1.5"/>
    <n v="3.75"/>
  </r>
  <r>
    <s v="Reduction of cost and times of Absence Control and Labor Planning"/>
    <x v="0"/>
    <x v="2"/>
    <x v="65"/>
    <x v="11"/>
    <x v="2"/>
    <n v="2020"/>
    <x v="0"/>
    <x v="0"/>
    <x v="0"/>
    <s v="Android"/>
    <x v="0"/>
    <n v="2"/>
    <x v="0"/>
    <m/>
    <x v="0"/>
    <x v="1"/>
    <n v="3"/>
    <n v="6"/>
  </r>
  <r>
    <s v="Reduction of cost and times of Absence Control and Labor Planning"/>
    <x v="0"/>
    <x v="2"/>
    <x v="62"/>
    <x v="9"/>
    <x v="2"/>
    <n v="2020"/>
    <x v="0"/>
    <x v="0"/>
    <x v="0"/>
    <s v="Android"/>
    <x v="0"/>
    <n v="5"/>
    <x v="1"/>
    <m/>
    <x v="0"/>
    <x v="1"/>
    <n v="3"/>
    <n v="15"/>
  </r>
  <r>
    <s v="Reduction of cost and times of Absence Control and Labor Planning"/>
    <x v="0"/>
    <x v="2"/>
    <x v="63"/>
    <x v="9"/>
    <x v="2"/>
    <n v="2020"/>
    <x v="0"/>
    <x v="0"/>
    <x v="0"/>
    <s v="Android"/>
    <x v="0"/>
    <n v="2"/>
    <x v="2"/>
    <m/>
    <x v="0"/>
    <x v="1"/>
    <n v="3"/>
    <n v="6"/>
  </r>
  <r>
    <s v="Reduction of cost and times of Absence Control and Labor Planning"/>
    <x v="0"/>
    <x v="2"/>
    <x v="64"/>
    <x v="10"/>
    <x v="2"/>
    <n v="2020"/>
    <x v="3"/>
    <x v="1"/>
    <x v="0"/>
    <s v="Android"/>
    <x v="0"/>
    <n v="2.4"/>
    <x v="0"/>
    <m/>
    <x v="0"/>
    <x v="1"/>
    <n v="0"/>
    <n v="0"/>
  </r>
  <r>
    <s v="Reduction of cost and times of Absence Control and Labor Planning"/>
    <x v="0"/>
    <x v="2"/>
    <x v="71"/>
    <x v="13"/>
    <x v="2"/>
    <n v="2020"/>
    <x v="3"/>
    <x v="3"/>
    <x v="0"/>
    <s v="Android"/>
    <x v="0"/>
    <n v="2.4"/>
    <x v="1"/>
    <m/>
    <x v="0"/>
    <x v="1"/>
    <n v="3"/>
    <n v="7.1999999999999993"/>
  </r>
  <r>
    <s v="Reduction of cost and times of Absence Control and Labor Planning"/>
    <x v="0"/>
    <x v="2"/>
    <x v="90"/>
    <x v="11"/>
    <x v="2"/>
    <n v="2020"/>
    <x v="1"/>
    <x v="1"/>
    <x v="0"/>
    <s v="Android"/>
    <x v="0"/>
    <n v="2.4"/>
    <x v="2"/>
    <m/>
    <x v="0"/>
    <x v="1"/>
    <n v="0"/>
    <n v="0"/>
  </r>
  <r>
    <s v="Reduction of cost and times of Absence Control and Labor Planning"/>
    <x v="0"/>
    <x v="2"/>
    <x v="74"/>
    <x v="13"/>
    <x v="2"/>
    <n v="2020"/>
    <x v="3"/>
    <x v="3"/>
    <x v="0"/>
    <s v="Android"/>
    <x v="0"/>
    <n v="1"/>
    <x v="0"/>
    <m/>
    <x v="0"/>
    <x v="1"/>
    <n v="3"/>
    <n v="3"/>
  </r>
  <r>
    <s v="Reduction of cost and times of Absence Control and Labor Planning"/>
    <x v="0"/>
    <x v="2"/>
    <x v="88"/>
    <x v="13"/>
    <x v="2"/>
    <n v="2020"/>
    <x v="3"/>
    <x v="3"/>
    <x v="0"/>
    <s v="Android"/>
    <x v="0"/>
    <n v="2.4"/>
    <x v="1"/>
    <m/>
    <x v="0"/>
    <x v="1"/>
    <n v="3"/>
    <n v="7.1999999999999993"/>
  </r>
  <r>
    <s v="Reduction of cost and times of Absence Control and Labor Planning"/>
    <x v="0"/>
    <x v="2"/>
    <x v="66"/>
    <x v="10"/>
    <x v="2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2"/>
    <x v="76"/>
    <x v="10"/>
    <x v="2"/>
    <n v="2020"/>
    <x v="4"/>
    <x v="4"/>
    <x v="0"/>
    <s v="Android"/>
    <x v="0"/>
    <n v="2.5"/>
    <x v="1"/>
    <m/>
    <x v="0"/>
    <x v="1"/>
    <n v="1.5"/>
    <n v="3.75"/>
  </r>
  <r>
    <s v="Reduction of cost and times of Absence Control and Labor Planning"/>
    <x v="0"/>
    <x v="2"/>
    <x v="64"/>
    <x v="10"/>
    <x v="2"/>
    <n v="2020"/>
    <x v="4"/>
    <x v="4"/>
    <x v="0"/>
    <s v="Android"/>
    <x v="0"/>
    <n v="2.5"/>
    <x v="2"/>
    <m/>
    <x v="0"/>
    <x v="1"/>
    <n v="1.5"/>
    <n v="3.75"/>
  </r>
  <r>
    <s v="Reduction of cost and times of Absence Control and Labor Planning"/>
    <x v="0"/>
    <x v="3"/>
    <x v="77"/>
    <x v="10"/>
    <x v="2"/>
    <n v="2020"/>
    <x v="0"/>
    <x v="0"/>
    <x v="0"/>
    <s v="Android"/>
    <x v="0"/>
    <n v="4"/>
    <x v="0"/>
    <m/>
    <x v="0"/>
    <x v="1"/>
    <n v="3"/>
    <n v="12"/>
  </r>
  <r>
    <s v="Reduction of cost and times of Absence Control and Labor Planning"/>
    <x v="0"/>
    <x v="3"/>
    <x v="77"/>
    <x v="10"/>
    <x v="2"/>
    <n v="2020"/>
    <x v="0"/>
    <x v="0"/>
    <x v="0"/>
    <s v="Android"/>
    <x v="0"/>
    <n v="2"/>
    <x v="1"/>
    <m/>
    <x v="0"/>
    <x v="1"/>
    <n v="3"/>
    <n v="6"/>
  </r>
  <r>
    <s v="Reduction of cost and times of Absence Control and Labor Planning"/>
    <x v="0"/>
    <x v="3"/>
    <x v="43"/>
    <x v="7"/>
    <x v="1"/>
    <n v="2020"/>
    <x v="0"/>
    <x v="0"/>
    <x v="0"/>
    <s v="Android"/>
    <x v="0"/>
    <n v="4"/>
    <x v="2"/>
    <m/>
    <x v="0"/>
    <x v="1"/>
    <n v="3"/>
    <n v="12"/>
  </r>
  <r>
    <s v="Reduction of cost and times of Absence Control and Labor Planning"/>
    <x v="0"/>
    <x v="3"/>
    <x v="28"/>
    <x v="5"/>
    <x v="1"/>
    <n v="2020"/>
    <x v="3"/>
    <x v="3"/>
    <x v="0"/>
    <s v="Android"/>
    <x v="0"/>
    <n v="2.4"/>
    <x v="0"/>
    <m/>
    <x v="0"/>
    <x v="1"/>
    <n v="3"/>
    <n v="7.1999999999999993"/>
  </r>
  <r>
    <s v="Reduction of cost and times of Absence Control and Labor Planning"/>
    <x v="0"/>
    <x v="3"/>
    <x v="36"/>
    <x v="6"/>
    <x v="1"/>
    <n v="2020"/>
    <x v="3"/>
    <x v="3"/>
    <x v="0"/>
    <s v="Android"/>
    <x v="0"/>
    <n v="1"/>
    <x v="1"/>
    <m/>
    <x v="0"/>
    <x v="1"/>
    <n v="3"/>
    <n v="3"/>
  </r>
  <r>
    <s v="Reduction of cost and times of Absence Control and Labor Planning"/>
    <x v="0"/>
    <x v="3"/>
    <x v="37"/>
    <x v="6"/>
    <x v="1"/>
    <n v="2020"/>
    <x v="3"/>
    <x v="1"/>
    <x v="0"/>
    <s v="Android"/>
    <x v="0"/>
    <n v="2.4"/>
    <x v="2"/>
    <m/>
    <x v="0"/>
    <x v="1"/>
    <n v="0"/>
    <n v="0"/>
  </r>
  <r>
    <s v="Reduction of cost and times of Absence Control and Labor Planning"/>
    <x v="0"/>
    <x v="3"/>
    <x v="38"/>
    <x v="6"/>
    <x v="1"/>
    <n v="2020"/>
    <x v="3"/>
    <x v="3"/>
    <x v="0"/>
    <s v="Android"/>
    <x v="0"/>
    <n v="2.4"/>
    <x v="0"/>
    <m/>
    <x v="0"/>
    <x v="1"/>
    <n v="3"/>
    <n v="7.1999999999999993"/>
  </r>
  <r>
    <s v="Reduction of cost and times of Absence Control and Labor Planning"/>
    <x v="0"/>
    <x v="3"/>
    <x v="51"/>
    <x v="7"/>
    <x v="1"/>
    <n v="2020"/>
    <x v="3"/>
    <x v="3"/>
    <x v="0"/>
    <s v="Android"/>
    <x v="0"/>
    <n v="2.4"/>
    <x v="1"/>
    <m/>
    <x v="0"/>
    <x v="1"/>
    <n v="3"/>
    <n v="7.1999999999999993"/>
  </r>
  <r>
    <s v="Reduction of cost and times of Absence Control and Labor Planning"/>
    <x v="0"/>
    <x v="3"/>
    <x v="52"/>
    <x v="7"/>
    <x v="1"/>
    <n v="2020"/>
    <x v="3"/>
    <x v="1"/>
    <x v="0"/>
    <s v="Android"/>
    <x v="0"/>
    <n v="2.4"/>
    <x v="2"/>
    <m/>
    <x v="0"/>
    <x v="1"/>
    <n v="0"/>
    <n v="0"/>
  </r>
  <r>
    <s v="Reduction of cost and times of Absence Control and Labor Planning"/>
    <x v="0"/>
    <x v="3"/>
    <x v="53"/>
    <x v="8"/>
    <x v="1"/>
    <n v="2020"/>
    <x v="4"/>
    <x v="4"/>
    <x v="0"/>
    <s v="Android"/>
    <x v="0"/>
    <n v="2.5"/>
    <x v="0"/>
    <m/>
    <x v="0"/>
    <x v="1"/>
    <n v="1.5"/>
    <n v="3.75"/>
  </r>
  <r>
    <s v="Reduction of cost and times of Absence Control and Labor Planning"/>
    <x v="0"/>
    <x v="3"/>
    <x v="54"/>
    <x v="8"/>
    <x v="1"/>
    <n v="2020"/>
    <x v="4"/>
    <x v="4"/>
    <x v="0"/>
    <s v="Android"/>
    <x v="0"/>
    <n v="1"/>
    <x v="1"/>
    <m/>
    <x v="0"/>
    <x v="1"/>
    <n v="1.5"/>
    <n v="1.5"/>
  </r>
  <r>
    <s v="Reduction of cost and times of Absence Control and Labor Planning"/>
    <x v="0"/>
    <x v="3"/>
    <x v="67"/>
    <x v="12"/>
    <x v="2"/>
    <n v="2020"/>
    <x v="4"/>
    <x v="4"/>
    <x v="0"/>
    <s v="Android"/>
    <x v="0"/>
    <n v="1"/>
    <x v="2"/>
    <m/>
    <x v="0"/>
    <x v="1"/>
    <n v="1.5"/>
    <n v="1.5"/>
  </r>
  <r>
    <s v="Reduction of cost and times of Absence Control and Labor Planning"/>
    <x v="0"/>
    <x v="0"/>
    <x v="24"/>
    <x v="4"/>
    <x v="1"/>
    <n v="2020"/>
    <x v="0"/>
    <x v="5"/>
    <x v="1"/>
    <s v="Laravel"/>
    <x v="1"/>
    <n v="5"/>
    <x v="0"/>
    <m/>
    <x v="0"/>
    <x v="1"/>
    <n v="3"/>
    <n v="15"/>
  </r>
  <r>
    <s v="Reduction of cost and times of Absence Control and Labor Planning"/>
    <x v="0"/>
    <x v="0"/>
    <x v="25"/>
    <x v="4"/>
    <x v="1"/>
    <n v="2020"/>
    <x v="0"/>
    <x v="5"/>
    <x v="1"/>
    <s v="Laravel"/>
    <x v="1"/>
    <n v="5"/>
    <x v="1"/>
    <m/>
    <x v="0"/>
    <x v="1"/>
    <n v="3"/>
    <n v="15"/>
  </r>
  <r>
    <s v="Reduction of cost and times of Absence Control and Labor Planning"/>
    <x v="0"/>
    <x v="0"/>
    <x v="26"/>
    <x v="4"/>
    <x v="1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0"/>
    <x v="27"/>
    <x v="5"/>
    <x v="1"/>
    <n v="2020"/>
    <x v="3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0"/>
    <x v="28"/>
    <x v="5"/>
    <x v="1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0"/>
    <x v="29"/>
    <x v="5"/>
    <x v="1"/>
    <n v="2020"/>
    <x v="3"/>
    <x v="3"/>
    <x v="1"/>
    <s v="Laravel"/>
    <x v="1"/>
    <n v="2.4"/>
    <x v="2"/>
    <m/>
    <x v="0"/>
    <x v="1"/>
    <n v="3"/>
    <n v="7.1999999999999993"/>
  </r>
  <r>
    <s v="Reduction of cost and times of Absence Control and Labor Planning"/>
    <x v="0"/>
    <x v="0"/>
    <x v="30"/>
    <x v="5"/>
    <x v="1"/>
    <n v="2020"/>
    <x v="3"/>
    <x v="3"/>
    <x v="1"/>
    <s v="Laravel"/>
    <x v="1"/>
    <n v="1"/>
    <x v="0"/>
    <m/>
    <x v="0"/>
    <x v="1"/>
    <n v="3"/>
    <n v="3"/>
  </r>
  <r>
    <s v="Reduction of cost and times of Absence Control and Labor Planning"/>
    <x v="0"/>
    <x v="0"/>
    <x v="31"/>
    <x v="5"/>
    <x v="1"/>
    <n v="2020"/>
    <x v="3"/>
    <x v="3"/>
    <x v="1"/>
    <s v="Laravel"/>
    <x v="1"/>
    <n v="2.4"/>
    <x v="1"/>
    <m/>
    <x v="0"/>
    <x v="1"/>
    <n v="3"/>
    <n v="7.1999999999999993"/>
  </r>
  <r>
    <s v="Reduction of cost and times of Absence Control and Labor Planning"/>
    <x v="0"/>
    <x v="0"/>
    <x v="32"/>
    <x v="5"/>
    <x v="1"/>
    <n v="2020"/>
    <x v="3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0"/>
    <x v="33"/>
    <x v="5"/>
    <x v="1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0"/>
    <x v="34"/>
    <x v="6"/>
    <x v="1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0"/>
    <x v="35"/>
    <x v="6"/>
    <x v="1"/>
    <n v="2020"/>
    <x v="4"/>
    <x v="4"/>
    <x v="1"/>
    <s v="Laravel"/>
    <x v="1"/>
    <n v="1"/>
    <x v="2"/>
    <m/>
    <x v="0"/>
    <x v="1"/>
    <n v="1.5"/>
    <n v="1.5"/>
  </r>
  <r>
    <s v="Reduction of cost and times of Absence Control and Labor Planning"/>
    <x v="0"/>
    <x v="1"/>
    <x v="36"/>
    <x v="6"/>
    <x v="1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1"/>
    <x v="37"/>
    <x v="6"/>
    <x v="1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1"/>
    <x v="38"/>
    <x v="6"/>
    <x v="1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1"/>
    <x v="39"/>
    <x v="6"/>
    <x v="1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1"/>
    <x v="40"/>
    <x v="6"/>
    <x v="1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1"/>
    <x v="41"/>
    <x v="7"/>
    <x v="1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1"/>
    <x v="42"/>
    <x v="7"/>
    <x v="1"/>
    <n v="2020"/>
    <x v="3"/>
    <x v="3"/>
    <x v="1"/>
    <s v="Laravel"/>
    <x v="1"/>
    <n v="2.4"/>
    <x v="0"/>
    <m/>
    <x v="0"/>
    <x v="1"/>
    <n v="3"/>
    <n v="7.1999999999999993"/>
  </r>
  <r>
    <s v="Reduction of cost and times of Absence Control and Labor Planning"/>
    <x v="0"/>
    <x v="1"/>
    <x v="43"/>
    <x v="7"/>
    <x v="1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1"/>
    <x v="44"/>
    <x v="7"/>
    <x v="1"/>
    <n v="2020"/>
    <x v="3"/>
    <x v="3"/>
    <x v="1"/>
    <s v="Laravel"/>
    <x v="1"/>
    <n v="2.4"/>
    <x v="2"/>
    <m/>
    <x v="0"/>
    <x v="1"/>
    <n v="3"/>
    <n v="7.1999999999999993"/>
  </r>
  <r>
    <s v="Reduction of cost and times of Absence Control and Labor Planning"/>
    <x v="0"/>
    <x v="1"/>
    <x v="45"/>
    <x v="7"/>
    <x v="1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1"/>
    <x v="51"/>
    <x v="7"/>
    <x v="1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1"/>
    <x v="52"/>
    <x v="7"/>
    <x v="1"/>
    <n v="2020"/>
    <x v="4"/>
    <x v="4"/>
    <x v="1"/>
    <s v="Laravel"/>
    <x v="1"/>
    <n v="1"/>
    <x v="2"/>
    <m/>
    <x v="0"/>
    <x v="1"/>
    <n v="1.5"/>
    <n v="1.5"/>
  </r>
  <r>
    <s v="Reduction of cost and times of Absence Control and Labor Planning"/>
    <x v="0"/>
    <x v="2"/>
    <x v="53"/>
    <x v="8"/>
    <x v="1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2"/>
    <x v="54"/>
    <x v="8"/>
    <x v="1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2"/>
    <x v="55"/>
    <x v="8"/>
    <x v="1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2"/>
    <x v="56"/>
    <x v="8"/>
    <x v="1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2"/>
    <x v="57"/>
    <x v="8"/>
    <x v="1"/>
    <n v="2020"/>
    <x v="1"/>
    <x v="1"/>
    <x v="1"/>
    <s v="Laravel"/>
    <x v="1"/>
    <n v="2.4"/>
    <x v="1"/>
    <m/>
    <x v="0"/>
    <x v="1"/>
    <n v="0"/>
    <n v="0"/>
  </r>
  <r>
    <s v="Reduction of cost and times of Absence Control and Labor Planning"/>
    <x v="0"/>
    <x v="2"/>
    <x v="61"/>
    <x v="9"/>
    <x v="2"/>
    <n v="2020"/>
    <x v="1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2"/>
    <x v="25"/>
    <x v="4"/>
    <x v="1"/>
    <n v="2020"/>
    <x v="3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2"/>
    <x v="33"/>
    <x v="5"/>
    <x v="1"/>
    <n v="2020"/>
    <x v="3"/>
    <x v="3"/>
    <x v="1"/>
    <s v="Laravel"/>
    <x v="1"/>
    <n v="2.4"/>
    <x v="1"/>
    <m/>
    <x v="0"/>
    <x v="1"/>
    <n v="3"/>
    <n v="7.1999999999999993"/>
  </r>
  <r>
    <s v="Reduction of cost and times of Absence Control and Labor Planning"/>
    <x v="0"/>
    <x v="2"/>
    <x v="34"/>
    <x v="6"/>
    <x v="1"/>
    <n v="2020"/>
    <x v="3"/>
    <x v="1"/>
    <x v="1"/>
    <s v="Laravel"/>
    <x v="1"/>
    <n v="2.4"/>
    <x v="2"/>
    <m/>
    <x v="0"/>
    <x v="1"/>
    <n v="0"/>
    <n v="0"/>
  </r>
  <r>
    <s v="Reduction of cost and times of Absence Control and Labor Planning"/>
    <x v="0"/>
    <x v="2"/>
    <x v="35"/>
    <x v="6"/>
    <x v="1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2"/>
    <x v="36"/>
    <x v="6"/>
    <x v="1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2"/>
    <x v="37"/>
    <x v="6"/>
    <x v="1"/>
    <n v="2020"/>
    <x v="4"/>
    <x v="4"/>
    <x v="1"/>
    <s v="Laravel"/>
    <x v="1"/>
    <n v="1"/>
    <x v="2"/>
    <m/>
    <x v="0"/>
    <x v="1"/>
    <n v="1.5"/>
    <n v="1.5"/>
  </r>
  <r>
    <s v="Reduction of cost and times of Absence Control and Labor Planning"/>
    <x v="0"/>
    <x v="3"/>
    <x v="38"/>
    <x v="6"/>
    <x v="1"/>
    <n v="2020"/>
    <x v="0"/>
    <x v="5"/>
    <x v="1"/>
    <s v="Laravel"/>
    <x v="1"/>
    <n v="3"/>
    <x v="0"/>
    <m/>
    <x v="0"/>
    <x v="1"/>
    <n v="3"/>
    <n v="9"/>
  </r>
  <r>
    <s v="Reduction of cost and times of Absence Control and Labor Planning"/>
    <x v="0"/>
    <x v="3"/>
    <x v="39"/>
    <x v="6"/>
    <x v="1"/>
    <n v="2020"/>
    <x v="0"/>
    <x v="5"/>
    <x v="1"/>
    <s v="Laravel"/>
    <x v="1"/>
    <n v="3"/>
    <x v="1"/>
    <m/>
    <x v="0"/>
    <x v="1"/>
    <n v="3"/>
    <n v="9"/>
  </r>
  <r>
    <s v="Reduction of cost and times of Absence Control and Labor Planning"/>
    <x v="0"/>
    <x v="3"/>
    <x v="40"/>
    <x v="6"/>
    <x v="1"/>
    <n v="2020"/>
    <x v="0"/>
    <x v="5"/>
    <x v="1"/>
    <s v="Laravel"/>
    <x v="1"/>
    <n v="3"/>
    <x v="2"/>
    <m/>
    <x v="0"/>
    <x v="1"/>
    <n v="3"/>
    <n v="9"/>
  </r>
  <r>
    <s v="Reduction of cost and times of Absence Control and Labor Planning"/>
    <x v="0"/>
    <x v="3"/>
    <x v="41"/>
    <x v="7"/>
    <x v="1"/>
    <n v="2020"/>
    <x v="1"/>
    <x v="1"/>
    <x v="1"/>
    <s v="Laravel"/>
    <x v="1"/>
    <n v="2.4"/>
    <x v="0"/>
    <m/>
    <x v="0"/>
    <x v="1"/>
    <n v="0"/>
    <n v="0"/>
  </r>
  <r>
    <s v="Reduction of cost and times of Absence Control and Labor Planning"/>
    <x v="0"/>
    <x v="3"/>
    <x v="42"/>
    <x v="7"/>
    <x v="1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55"/>
    <x v="8"/>
    <x v="1"/>
    <n v="2020"/>
    <x v="3"/>
    <x v="3"/>
    <x v="1"/>
    <s v="Laravel"/>
    <x v="1"/>
    <n v="2.4"/>
    <x v="2"/>
    <m/>
    <x v="0"/>
    <x v="1"/>
    <n v="3"/>
    <n v="7.1999999999999993"/>
  </r>
  <r>
    <s v="Reduction of cost and times of Absence Control and Labor Planning"/>
    <x v="0"/>
    <x v="3"/>
    <x v="56"/>
    <x v="8"/>
    <x v="1"/>
    <n v="2020"/>
    <x v="3"/>
    <x v="3"/>
    <x v="1"/>
    <s v="Laravel"/>
    <x v="1"/>
    <n v="2.4"/>
    <x v="0"/>
    <m/>
    <x v="0"/>
    <x v="1"/>
    <n v="3"/>
    <n v="7.1999999999999993"/>
  </r>
  <r>
    <s v="Reduction of cost and times of Absence Control and Labor Planning"/>
    <x v="0"/>
    <x v="3"/>
    <x v="57"/>
    <x v="8"/>
    <x v="1"/>
    <n v="2020"/>
    <x v="3"/>
    <x v="3"/>
    <x v="1"/>
    <s v="Laravel"/>
    <x v="1"/>
    <n v="1"/>
    <x v="1"/>
    <m/>
    <x v="0"/>
    <x v="1"/>
    <n v="3"/>
    <n v="3"/>
  </r>
  <r>
    <s v="Reduction of cost and times of Absence Control and Labor Planning"/>
    <x v="0"/>
    <x v="3"/>
    <x v="31"/>
    <x v="5"/>
    <x v="1"/>
    <n v="2020"/>
    <x v="3"/>
    <x v="3"/>
    <x v="1"/>
    <s v="Laravel"/>
    <x v="1"/>
    <n v="2.4"/>
    <x v="2"/>
    <m/>
    <x v="0"/>
    <x v="1"/>
    <n v="3"/>
    <n v="7.1999999999999993"/>
  </r>
  <r>
    <s v="Reduction of cost and times of Absence Control and Labor Planning"/>
    <x v="0"/>
    <x v="3"/>
    <x v="32"/>
    <x v="5"/>
    <x v="1"/>
    <n v="2020"/>
    <x v="4"/>
    <x v="4"/>
    <x v="1"/>
    <s v="Laravel"/>
    <x v="1"/>
    <n v="1"/>
    <x v="0"/>
    <m/>
    <x v="0"/>
    <x v="1"/>
    <n v="1.5"/>
    <n v="1.5"/>
  </r>
  <r>
    <s v="Reduction of cost and times of Absence Control and Labor Planning"/>
    <x v="0"/>
    <x v="3"/>
    <x v="33"/>
    <x v="5"/>
    <x v="1"/>
    <n v="2020"/>
    <x v="4"/>
    <x v="4"/>
    <x v="1"/>
    <s v="Laravel"/>
    <x v="1"/>
    <n v="1"/>
    <x v="1"/>
    <m/>
    <x v="0"/>
    <x v="1"/>
    <n v="1.5"/>
    <n v="1.5"/>
  </r>
  <r>
    <s v="Reduction of cost and times of Absence Control and Labor Planning"/>
    <x v="0"/>
    <x v="3"/>
    <x v="34"/>
    <x v="6"/>
    <x v="1"/>
    <n v="2020"/>
    <x v="4"/>
    <x v="4"/>
    <x v="1"/>
    <s v="Laravel"/>
    <x v="1"/>
    <n v="2.5"/>
    <x v="2"/>
    <m/>
    <x v="0"/>
    <x v="1"/>
    <n v="1.5"/>
    <n v="3.75"/>
  </r>
  <r>
    <s v="Reduction of cost and times of Absence Control and Labor Planning"/>
    <x v="0"/>
    <x v="4"/>
    <x v="24"/>
    <x v="4"/>
    <x v="1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31"/>
    <x v="5"/>
    <x v="1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38"/>
    <x v="6"/>
    <x v="1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71"/>
    <x v="13"/>
    <x v="2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4"/>
    <x v="76"/>
    <x v="10"/>
    <x v="2"/>
    <n v="2020"/>
    <x v="5"/>
    <x v="6"/>
    <x v="2"/>
    <s v="PHP"/>
    <x v="1"/>
    <n v="0"/>
    <x v="3"/>
    <m/>
    <x v="0"/>
    <x v="1"/>
    <n v="35"/>
    <n v="35"/>
  </r>
  <r>
    <s v="Reduction of cost and times of Absence Control and Labor Planning"/>
    <x v="0"/>
    <x v="0"/>
    <x v="44"/>
    <x v="7"/>
    <x v="1"/>
    <n v="2020"/>
    <x v="2"/>
    <x v="2"/>
    <x v="0"/>
    <s v="Android"/>
    <x v="0"/>
    <n v="10"/>
    <x v="2"/>
    <m/>
    <x v="0"/>
    <x v="0"/>
    <n v="1"/>
    <n v="10"/>
  </r>
  <r>
    <s v="Reduction of cost and times of Absence Control and Labor Planning"/>
    <x v="0"/>
    <x v="0"/>
    <x v="56"/>
    <x v="8"/>
    <x v="1"/>
    <n v="2020"/>
    <x v="2"/>
    <x v="2"/>
    <x v="1"/>
    <s v="Laravel"/>
    <x v="1"/>
    <n v="10"/>
    <x v="1"/>
    <m/>
    <x v="0"/>
    <x v="0"/>
    <n v="1"/>
    <n v="10"/>
  </r>
  <r>
    <s v="Reduction of cost and times of Absence Control and Labor Planning"/>
    <x v="0"/>
    <x v="0"/>
    <x v="75"/>
    <x v="9"/>
    <x v="2"/>
    <n v="2020"/>
    <x v="2"/>
    <x v="2"/>
    <x v="1"/>
    <s v="Laravel"/>
    <x v="1"/>
    <n v="5"/>
    <x v="0"/>
    <m/>
    <x v="0"/>
    <x v="0"/>
    <n v="1"/>
    <n v="5"/>
  </r>
  <r>
    <s v="Reduction of cost and times of Absence Control and Labor Planning"/>
    <x v="0"/>
    <x v="0"/>
    <x v="81"/>
    <x v="12"/>
    <x v="2"/>
    <n v="2020"/>
    <x v="2"/>
    <x v="2"/>
    <x v="0"/>
    <s v="Android"/>
    <x v="0"/>
    <n v="5"/>
    <x v="0"/>
    <m/>
    <x v="0"/>
    <x v="0"/>
    <n v="2"/>
    <n v="10"/>
  </r>
  <r>
    <s v="Reduction of cost and times of Absence Control and Labor Planning"/>
    <x v="0"/>
    <x v="0"/>
    <x v="73"/>
    <x v="13"/>
    <x v="2"/>
    <n v="2020"/>
    <x v="2"/>
    <x v="2"/>
    <x v="0"/>
    <s v="Android"/>
    <x v="0"/>
    <n v="5"/>
    <x v="0"/>
    <m/>
    <x v="0"/>
    <x v="0"/>
    <n v="2"/>
    <n v="10"/>
  </r>
  <r>
    <s v="Reduction of cost and times of Absence Control and Labor Planning"/>
    <x v="0"/>
    <x v="0"/>
    <x v="77"/>
    <x v="10"/>
    <x v="2"/>
    <n v="2020"/>
    <x v="2"/>
    <x v="2"/>
    <x v="0"/>
    <s v="Android"/>
    <x v="0"/>
    <n v="10"/>
    <x v="2"/>
    <m/>
    <x v="0"/>
    <x v="0"/>
    <n v="2"/>
    <n v="20"/>
  </r>
  <r>
    <s v="Reduction of cost and times of Absence Control and Labor Planning"/>
    <x v="0"/>
    <x v="0"/>
    <x v="82"/>
    <x v="10"/>
    <x v="2"/>
    <n v="2020"/>
    <x v="2"/>
    <x v="2"/>
    <x v="1"/>
    <s v="Laravel"/>
    <x v="1"/>
    <n v="10"/>
    <x v="1"/>
    <m/>
    <x v="0"/>
    <x v="0"/>
    <n v="2"/>
    <n v="20"/>
  </r>
  <r>
    <s v="Reduction of cost and times of Absence Control and Labor Planning"/>
    <x v="0"/>
    <x v="0"/>
    <x v="23"/>
    <x v="4"/>
    <x v="1"/>
    <n v="2020"/>
    <x v="2"/>
    <x v="2"/>
    <x v="1"/>
    <s v="Laravel"/>
    <x v="1"/>
    <n v="10"/>
    <x v="0"/>
    <m/>
    <x v="0"/>
    <x v="0"/>
    <n v="2"/>
    <n v="20"/>
  </r>
  <r>
    <s v="Reduction of cost and times of Absence Control and Labor Planning"/>
    <x v="0"/>
    <x v="0"/>
    <x v="30"/>
    <x v="5"/>
    <x v="1"/>
    <n v="2020"/>
    <x v="2"/>
    <x v="2"/>
    <x v="0"/>
    <s v="Android"/>
    <x v="0"/>
    <n v="10"/>
    <x v="0"/>
    <m/>
    <x v="0"/>
    <x v="0"/>
    <n v="2"/>
    <n v="20"/>
  </r>
  <r>
    <s v="Reduction of cost and times of Absence Control and Labor Planning"/>
    <x v="0"/>
    <x v="0"/>
    <x v="37"/>
    <x v="6"/>
    <x v="1"/>
    <n v="2020"/>
    <x v="2"/>
    <x v="2"/>
    <x v="0"/>
    <s v="Android"/>
    <x v="0"/>
    <n v="10"/>
    <x v="0"/>
    <m/>
    <x v="0"/>
    <x v="0"/>
    <n v="2"/>
    <n v="20"/>
  </r>
  <r>
    <s v="Reduction of cost and times of Absence Control and Labor Planning"/>
    <x v="0"/>
    <x v="0"/>
    <x v="44"/>
    <x v="7"/>
    <x v="1"/>
    <n v="2020"/>
    <x v="2"/>
    <x v="2"/>
    <x v="0"/>
    <s v="Android"/>
    <x v="0"/>
    <n v="10"/>
    <x v="2"/>
    <m/>
    <x v="0"/>
    <x v="0"/>
    <n v="2"/>
    <n v="20"/>
  </r>
  <r>
    <s v="Reduction of cost and times of Absence Control and Labor Planning"/>
    <x v="0"/>
    <x v="0"/>
    <x v="56"/>
    <x v="8"/>
    <x v="1"/>
    <n v="2020"/>
    <x v="2"/>
    <x v="2"/>
    <x v="1"/>
    <s v="Laravel"/>
    <x v="1"/>
    <n v="10"/>
    <x v="1"/>
    <m/>
    <x v="0"/>
    <x v="0"/>
    <n v="2"/>
    <n v="20"/>
  </r>
  <r>
    <s v="Reduction of cost and times of Absence Control and Labor Planning"/>
    <x v="0"/>
    <x v="0"/>
    <x v="75"/>
    <x v="9"/>
    <x v="2"/>
    <n v="2020"/>
    <x v="2"/>
    <x v="2"/>
    <x v="1"/>
    <s v="Laravel"/>
    <x v="1"/>
    <n v="10"/>
    <x v="0"/>
    <m/>
    <x v="0"/>
    <x v="0"/>
    <n v="2"/>
    <n v="20"/>
  </r>
  <r>
    <s v="Reduction of cost and times of Absence Control and Labor Planning"/>
    <x v="0"/>
    <x v="0"/>
    <x v="81"/>
    <x v="12"/>
    <x v="2"/>
    <n v="2020"/>
    <x v="2"/>
    <x v="2"/>
    <x v="1"/>
    <s v="Laravel"/>
    <x v="1"/>
    <n v="10"/>
    <x v="1"/>
    <m/>
    <x v="0"/>
    <x v="0"/>
    <n v="1"/>
    <n v="10"/>
  </r>
  <r>
    <s v="Reduction of cost and times of Absence Control and Labor Planning"/>
    <x v="0"/>
    <x v="0"/>
    <x v="73"/>
    <x v="13"/>
    <x v="2"/>
    <n v="2020"/>
    <x v="2"/>
    <x v="2"/>
    <x v="0"/>
    <s v="Android"/>
    <x v="0"/>
    <n v="10"/>
    <x v="0"/>
    <m/>
    <x v="0"/>
    <x v="0"/>
    <n v="1"/>
    <n v="10"/>
  </r>
  <r>
    <s v="Reduction of cost and times of Absence Control and Labor Planning"/>
    <x v="0"/>
    <x v="0"/>
    <x v="74"/>
    <x v="13"/>
    <x v="2"/>
    <n v="2020"/>
    <x v="2"/>
    <x v="2"/>
    <x v="0"/>
    <s v="Android"/>
    <x v="0"/>
    <n v="10"/>
    <x v="0"/>
    <m/>
    <x v="0"/>
    <x v="0"/>
    <n v="1"/>
    <n v="10"/>
  </r>
  <r>
    <s v="Reduction of cost and times of Absence Control and Labor Planning"/>
    <x v="0"/>
    <x v="0"/>
    <x v="88"/>
    <x v="13"/>
    <x v="2"/>
    <n v="2020"/>
    <x v="2"/>
    <x v="2"/>
    <x v="0"/>
    <s v="Android"/>
    <x v="0"/>
    <n v="10"/>
    <x v="2"/>
    <m/>
    <x v="0"/>
    <x v="0"/>
    <n v="2"/>
    <n v="20"/>
  </r>
  <r>
    <s v="Reduction of cost and times of Absence Control and Labor Planning"/>
    <x v="0"/>
    <x v="0"/>
    <x v="89"/>
    <x v="13"/>
    <x v="2"/>
    <n v="2020"/>
    <x v="2"/>
    <x v="2"/>
    <x v="1"/>
    <s v="Laravel"/>
    <x v="1"/>
    <n v="10"/>
    <x v="1"/>
    <m/>
    <x v="0"/>
    <x v="0"/>
    <n v="2"/>
    <n v="20"/>
  </r>
  <r>
    <s v="Reduction of cost and times of Absence Control and Labor Planning"/>
    <x v="0"/>
    <x v="0"/>
    <x v="83"/>
    <x v="10"/>
    <x v="2"/>
    <n v="2020"/>
    <x v="2"/>
    <x v="2"/>
    <x v="1"/>
    <s v="Laravel"/>
    <x v="1"/>
    <n v="10"/>
    <x v="0"/>
    <m/>
    <x v="0"/>
    <x v="0"/>
    <n v="2"/>
    <n v="20"/>
  </r>
  <r>
    <s v="Reduction of cost and times of Absence Control and Labor Planning"/>
    <x v="0"/>
    <x v="0"/>
    <x v="90"/>
    <x v="11"/>
    <x v="2"/>
    <n v="2020"/>
    <x v="2"/>
    <x v="2"/>
    <x v="0"/>
    <s v="Android"/>
    <x v="0"/>
    <n v="10"/>
    <x v="0"/>
    <m/>
    <x v="0"/>
    <x v="0"/>
    <n v="2"/>
    <n v="20"/>
  </r>
  <r>
    <s v="Reduction of cost and times of Absence Control and Labor Planning"/>
    <x v="0"/>
    <x v="0"/>
    <x v="85"/>
    <x v="12"/>
    <x v="2"/>
    <n v="2020"/>
    <x v="2"/>
    <x v="2"/>
    <x v="0"/>
    <s v="Android"/>
    <x v="0"/>
    <n v="10"/>
    <x v="0"/>
    <m/>
    <x v="0"/>
    <x v="0"/>
    <n v="2"/>
    <n v="20"/>
  </r>
  <r>
    <s v="Reduction of cost and times of Absence Control and Labor Planning"/>
    <x v="0"/>
    <x v="0"/>
    <x v="47"/>
    <x v="3"/>
    <x v="0"/>
    <n v="2020"/>
    <x v="2"/>
    <x v="2"/>
    <x v="0"/>
    <s v="Android"/>
    <x v="0"/>
    <n v="10"/>
    <x v="2"/>
    <m/>
    <x v="0"/>
    <x v="0"/>
    <n v="2"/>
    <n v="20"/>
  </r>
  <r>
    <s v="Reduction of cost and times of Absence Control and Labor Planning"/>
    <x v="0"/>
    <x v="0"/>
    <x v="24"/>
    <x v="4"/>
    <x v="1"/>
    <n v="2020"/>
    <x v="2"/>
    <x v="2"/>
    <x v="1"/>
    <s v="Laravel"/>
    <x v="1"/>
    <n v="10"/>
    <x v="1"/>
    <m/>
    <x v="0"/>
    <x v="0"/>
    <n v="2"/>
    <n v="20"/>
  </r>
  <r>
    <s v="Reduction of cost and times of Absence Control and Labor Planning"/>
    <x v="0"/>
    <x v="0"/>
    <x v="31"/>
    <x v="5"/>
    <x v="1"/>
    <n v="2020"/>
    <x v="2"/>
    <x v="2"/>
    <x v="1"/>
    <s v="Laravel"/>
    <x v="1"/>
    <n v="10"/>
    <x v="0"/>
    <m/>
    <x v="0"/>
    <x v="0"/>
    <n v="2"/>
    <n v="20"/>
  </r>
  <r>
    <s v="Reduction of cost and times of Absence Control and Labor Planning"/>
    <x v="0"/>
    <x v="0"/>
    <x v="12"/>
    <x v="2"/>
    <x v="0"/>
    <n v="2020"/>
    <x v="2"/>
    <x v="2"/>
    <x v="0"/>
    <s v="Android"/>
    <x v="0"/>
    <n v="25"/>
    <x v="0"/>
    <m/>
    <x v="0"/>
    <x v="0"/>
    <n v="2"/>
    <n v="50"/>
  </r>
  <r>
    <s v="Reduction of cost and times of Absence Control and Labor Planning"/>
    <x v="0"/>
    <x v="0"/>
    <x v="13"/>
    <x v="2"/>
    <x v="0"/>
    <n v="2020"/>
    <x v="2"/>
    <x v="2"/>
    <x v="0"/>
    <s v="Android"/>
    <x v="0"/>
    <n v="25"/>
    <x v="0"/>
    <m/>
    <x v="0"/>
    <x v="0"/>
    <n v="2"/>
    <n v="50"/>
  </r>
  <r>
    <m/>
    <x v="1"/>
    <x v="5"/>
    <x v="91"/>
    <x v="14"/>
    <x v="3"/>
    <m/>
    <x v="6"/>
    <x v="7"/>
    <x v="3"/>
    <m/>
    <x v="2"/>
    <m/>
    <x v="4"/>
    <m/>
    <x v="1"/>
    <x v="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">
  <r>
    <x v="0"/>
    <s v="TiBaan"/>
    <x v="0"/>
    <d v="2020-06-02T00:00:00"/>
    <n v="23"/>
    <n v="6"/>
    <n v="2020"/>
    <s v="Full Stack"/>
    <s v="Ricardo Acurero"/>
    <s v="Mobile"/>
    <s v="Android"/>
    <s v="Android Studio"/>
    <n v="8"/>
    <s v="Employee"/>
    <m/>
    <n v="1"/>
    <s v="HR Strategic Planning"/>
    <n v="3"/>
    <n v="24"/>
  </r>
  <r>
    <x v="0"/>
    <s v="TiBaan"/>
    <x v="0"/>
    <d v="2020-06-03T00:00:00"/>
    <n v="23"/>
    <n v="6"/>
    <n v="2020"/>
    <s v="Full Stack"/>
    <s v="Ricardo Acurero"/>
    <s v="Mobile"/>
    <s v="Android"/>
    <s v="Android Studio"/>
    <n v="8"/>
    <s v="Supervisor"/>
    <m/>
    <n v="1"/>
    <s v="HR Strategic Planning"/>
    <n v="3"/>
    <n v="24"/>
  </r>
  <r>
    <x v="0"/>
    <s v="TiBaan"/>
    <x v="0"/>
    <d v="2020-06-04T00:00:00"/>
    <n v="23"/>
    <n v="6"/>
    <n v="2020"/>
    <s v="Full Stack"/>
    <s v="Ricardo Acurero"/>
    <s v="Mobile"/>
    <s v="Android"/>
    <s v="Android Studio"/>
    <n v="6"/>
    <s v="Administrator"/>
    <m/>
    <n v="1"/>
    <s v="HR Strategic Planning"/>
    <n v="3"/>
    <n v="18"/>
  </r>
  <r>
    <x v="0"/>
    <s v="TiBaan"/>
    <x v="0"/>
    <d v="2020-06-05T00:00:00"/>
    <n v="23"/>
    <n v="6"/>
    <n v="2020"/>
    <s v="Software Architect"/>
    <s v="Pedro Marcano"/>
    <s v="Mobile"/>
    <s v="Android"/>
    <s v="Android Studio"/>
    <n v="4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Mobile"/>
    <s v="Android"/>
    <s v="Android Studio"/>
    <n v="8"/>
    <s v="Supervisor"/>
    <m/>
    <n v="1"/>
    <s v="HR Strategic Planning"/>
    <n v="0"/>
    <n v="0"/>
  </r>
  <r>
    <x v="0"/>
    <s v="TiBaan"/>
    <x v="0"/>
    <d v="2020-06-07T00:00:00"/>
    <n v="24"/>
    <n v="6"/>
    <n v="2020"/>
    <s v="Graphic designer"/>
    <s v="Lexander Garcia"/>
    <s v="Mobile"/>
    <s v="Android"/>
    <s v="Android Studio"/>
    <n v="25"/>
    <s v="Administrator"/>
    <m/>
    <n v="1"/>
    <s v="HR Strategic Planning"/>
    <n v="2"/>
    <n v="50"/>
  </r>
  <r>
    <x v="0"/>
    <s v="TiBaan"/>
    <x v="0"/>
    <d v="2020-06-08T00:00:00"/>
    <n v="24"/>
    <n v="6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0"/>
    <d v="2020-06-09T00:00:00"/>
    <n v="24"/>
    <n v="6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0"/>
    <d v="2020-06-10T00:00:00"/>
    <n v="24"/>
    <n v="6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0"/>
    <d v="2020-06-11T00:00:00"/>
    <n v="24"/>
    <n v="6"/>
    <n v="2020"/>
    <s v="QA"/>
    <s v="Javier Alvarez"/>
    <s v="Mobile"/>
    <s v="Android"/>
    <s v="Android Studio"/>
    <n v="3"/>
    <s v="Employee"/>
    <m/>
    <n v="1"/>
    <s v="HR Strategic Planning"/>
    <n v="1.5"/>
    <n v="4.5"/>
  </r>
  <r>
    <x v="0"/>
    <s v="TiBaan"/>
    <x v="0"/>
    <d v="2020-06-12T00:00:00"/>
    <n v="24"/>
    <n v="6"/>
    <n v="2020"/>
    <s v="QA"/>
    <s v="Javier Alvarez"/>
    <s v="Mobile"/>
    <s v="Android"/>
    <s v="Android Studio"/>
    <n v="3"/>
    <s v="Supervisor"/>
    <m/>
    <n v="1"/>
    <s v="HR Strategic Planning"/>
    <n v="1.5"/>
    <n v="4.5"/>
  </r>
  <r>
    <x v="0"/>
    <s v="TiBaan"/>
    <x v="0"/>
    <d v="2020-06-13T00:00:00"/>
    <n v="24"/>
    <n v="6"/>
    <n v="2020"/>
    <s v="QA"/>
    <s v="Javier Alvarez"/>
    <s v="Mobile"/>
    <s v="Android"/>
    <s v="Android Studio"/>
    <n v="3"/>
    <s v="Administrator"/>
    <m/>
    <n v="1"/>
    <s v="HR Strategic Planning"/>
    <n v="1.5"/>
    <n v="4.5"/>
  </r>
  <r>
    <x v="0"/>
    <s v="TiBaan"/>
    <x v="1"/>
    <d v="2020-06-14T00:00:00"/>
    <n v="25"/>
    <n v="6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1"/>
    <d v="2020-06-15T00:00:00"/>
    <n v="25"/>
    <n v="6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1"/>
    <d v="2020-06-16T00:00:00"/>
    <n v="25"/>
    <n v="6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1"/>
    <d v="2020-06-17T00:00:00"/>
    <n v="25"/>
    <n v="6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6-18T00:00:00"/>
    <n v="25"/>
    <n v="6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1"/>
    <d v="2020-06-19T00:00:00"/>
    <n v="25"/>
    <n v="6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1"/>
    <d v="2020-06-20T00:00:00"/>
    <n v="25"/>
    <n v="6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1"/>
    <d v="2020-06-21T00:00:00"/>
    <n v="26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1"/>
    <d v="2020-06-22T00:00:00"/>
    <n v="26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1"/>
    <d v="2020-06-23T00:00:00"/>
    <n v="26"/>
    <n v="6"/>
    <n v="2020"/>
    <s v="QA"/>
    <s v="Javier Alvarez"/>
    <s v="Mobile"/>
    <s v="Android"/>
    <s v="Android Studio"/>
    <n v="3"/>
    <s v="Employee"/>
    <m/>
    <n v="1"/>
    <s v="HR Strategic Planning"/>
    <n v="1.5"/>
    <n v="4.5"/>
  </r>
  <r>
    <x v="0"/>
    <s v="TiBaan"/>
    <x v="1"/>
    <d v="2020-06-30T00:00:00"/>
    <n v="27"/>
    <n v="6"/>
    <n v="2020"/>
    <s v="QA"/>
    <s v="Javier Alvarez"/>
    <s v="Mobile"/>
    <s v="Android"/>
    <s v="Android Studio"/>
    <n v="3"/>
    <s v="Supervisor"/>
    <m/>
    <n v="1"/>
    <s v="HR Strategic Planning"/>
    <n v="1.5"/>
    <n v="4.5"/>
  </r>
  <r>
    <x v="0"/>
    <s v="TiBaan"/>
    <x v="1"/>
    <d v="2020-06-30T00:00:00"/>
    <n v="27"/>
    <n v="6"/>
    <n v="2020"/>
    <s v="QA"/>
    <s v="Javier Alvarez"/>
    <s v="Mobile"/>
    <s v="Android"/>
    <s v="Android Studio"/>
    <n v="4"/>
    <s v="Administrator"/>
    <m/>
    <n v="1"/>
    <s v="HR Strategic Planning"/>
    <n v="1.5"/>
    <n v="6"/>
  </r>
  <r>
    <x v="0"/>
    <s v="TiBaan"/>
    <x v="2"/>
    <d v="2020-07-01T00:00:00"/>
    <n v="27"/>
    <n v="7"/>
    <n v="2020"/>
    <s v="Full Stack"/>
    <s v="Ricardo Acurero"/>
    <s v="Mobile"/>
    <s v="Android"/>
    <s v="Android Studio"/>
    <n v="3"/>
    <s v="Employee"/>
    <m/>
    <n v="1"/>
    <s v="HR Strategic Planning"/>
    <n v="3"/>
    <n v="9"/>
  </r>
  <r>
    <x v="0"/>
    <s v="TiBaan"/>
    <x v="2"/>
    <d v="2020-07-02T00:00:00"/>
    <n v="27"/>
    <n v="7"/>
    <n v="2020"/>
    <s v="Full Stack"/>
    <s v="Ricardo Acure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7-03T00:00:00"/>
    <n v="27"/>
    <n v="7"/>
    <n v="2020"/>
    <s v="Full Stack"/>
    <s v="Ricardo Acurero"/>
    <s v="Mobile"/>
    <s v="Android"/>
    <s v="Android Studio"/>
    <n v="3"/>
    <s v="Administrator"/>
    <m/>
    <n v="1"/>
    <s v="HR Strategic Planning"/>
    <n v="3"/>
    <n v="9"/>
  </r>
  <r>
    <x v="0"/>
    <s v="TiBaan"/>
    <x v="2"/>
    <d v="2020-07-04T00:00:00"/>
    <n v="27"/>
    <n v="7"/>
    <n v="2020"/>
    <s v="Software Architect"/>
    <s v="Pedro Marcano"/>
    <s v="Mobile"/>
    <s v="Android"/>
    <s v="Android Studio"/>
    <n v="3"/>
    <s v="Employee"/>
    <m/>
    <n v="1"/>
    <s v="HR Strategic Planning"/>
    <n v="0"/>
    <n v="0"/>
  </r>
  <r>
    <x v="0"/>
    <s v="TiBaan"/>
    <x v="2"/>
    <d v="2020-07-05T00:00:00"/>
    <n v="28"/>
    <n v="7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2"/>
    <d v="2020-07-06T00:00:00"/>
    <n v="28"/>
    <n v="7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2"/>
    <d v="2020-07-07T00:00:00"/>
    <n v="28"/>
    <n v="7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7-08T00:00:00"/>
    <n v="28"/>
    <n v="7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7-09T00:00:00"/>
    <n v="28"/>
    <n v="7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2"/>
    <d v="2020-07-09T00:00:00"/>
    <n v="28"/>
    <n v="7"/>
    <n v="2020"/>
    <s v="QA"/>
    <s v="Javier Alvarez"/>
    <s v="Mobile"/>
    <s v="Android"/>
    <s v="Android Studio"/>
    <n v="1"/>
    <s v="Employee"/>
    <m/>
    <n v="1"/>
    <s v="HR Strategic Planning"/>
    <n v="1.5"/>
    <n v="1.5"/>
  </r>
  <r>
    <x v="0"/>
    <s v="TiBaan"/>
    <x v="2"/>
    <d v="2020-07-10T00:00:00"/>
    <n v="28"/>
    <n v="7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2"/>
    <d v="2020-07-11T00:00:00"/>
    <n v="28"/>
    <n v="7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3"/>
    <d v="2020-07-12T00:00:00"/>
    <n v="29"/>
    <n v="7"/>
    <n v="2020"/>
    <s v="Full Stack"/>
    <s v="Ricardo Acurero"/>
    <s v="Mobile"/>
    <s v="Android"/>
    <s v="Android Studio"/>
    <n v="3"/>
    <s v="Employee"/>
    <m/>
    <n v="1"/>
    <s v="HR Strategic Planning"/>
    <n v="3"/>
    <n v="9"/>
  </r>
  <r>
    <x v="0"/>
    <s v="TiBaan"/>
    <x v="3"/>
    <d v="2020-07-13T00:00:00"/>
    <n v="29"/>
    <n v="7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3"/>
    <d v="2020-07-14T00:00:00"/>
    <n v="29"/>
    <n v="7"/>
    <n v="2020"/>
    <s v="Full Stack"/>
    <s v="Ricardo Acure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7-15T00:00:00"/>
    <n v="29"/>
    <n v="7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7-16T00:00:00"/>
    <n v="29"/>
    <n v="7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3"/>
    <d v="2020-07-17T00:00:00"/>
    <n v="29"/>
    <n v="7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3"/>
    <d v="2020-07-18T00:00:00"/>
    <n v="29"/>
    <n v="7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3"/>
    <d v="2020-07-19T00:00:00"/>
    <n v="30"/>
    <n v="7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3"/>
    <d v="2020-07-20T00:00:00"/>
    <n v="30"/>
    <n v="7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7-21T00:00:00"/>
    <n v="30"/>
    <n v="7"/>
    <n v="2020"/>
    <s v="QA"/>
    <s v="Javier Alvarez"/>
    <s v="Mobile"/>
    <s v="Android"/>
    <s v="Android Studio"/>
    <n v="1"/>
    <s v="Employee"/>
    <m/>
    <n v="1"/>
    <s v="HR Strategic Planning"/>
    <n v="1.5"/>
    <n v="1.5"/>
  </r>
  <r>
    <x v="0"/>
    <s v="TiBaan"/>
    <x v="3"/>
    <d v="2020-07-22T00:00:00"/>
    <n v="30"/>
    <n v="7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3"/>
    <d v="2020-07-23T00:00:00"/>
    <n v="30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0"/>
    <d v="2020-06-02T00:00:00"/>
    <n v="23"/>
    <n v="6"/>
    <n v="2020"/>
    <s v="Full Stack"/>
    <s v="Kelvin Marcano"/>
    <s v="Web"/>
    <s v="Laravel"/>
    <s v="Web Browser"/>
    <n v="8"/>
    <s v="Employee"/>
    <m/>
    <n v="1"/>
    <s v="HR Strategic Planning"/>
    <n v="3"/>
    <n v="24"/>
  </r>
  <r>
    <x v="0"/>
    <s v="TiBaan"/>
    <x v="0"/>
    <d v="2020-06-03T00:00:00"/>
    <n v="23"/>
    <n v="6"/>
    <n v="2020"/>
    <s v="Full Stack"/>
    <s v="Kelvin Marcano"/>
    <s v="Web"/>
    <s v="Laravel"/>
    <s v="Web Browser"/>
    <n v="6"/>
    <s v="Supervisor"/>
    <m/>
    <n v="1"/>
    <s v="HR Strategic Planning"/>
    <n v="3"/>
    <n v="18"/>
  </r>
  <r>
    <x v="0"/>
    <s v="TiBaan"/>
    <x v="0"/>
    <d v="2020-06-04T00:00:00"/>
    <n v="23"/>
    <n v="6"/>
    <n v="2020"/>
    <s v="Full Stack"/>
    <s v="Kelvin Marcano"/>
    <s v="Web"/>
    <s v="Laravel"/>
    <s v="Web Browser"/>
    <n v="6"/>
    <s v="Administrator"/>
    <m/>
    <n v="1"/>
    <s v="HR Strategic Planning"/>
    <n v="3"/>
    <n v="18"/>
  </r>
  <r>
    <x v="0"/>
    <s v="TiBaan"/>
    <x v="0"/>
    <d v="2020-06-05T00:00:00"/>
    <n v="23"/>
    <n v="6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0"/>
    <d v="2020-06-07T00:00:00"/>
    <n v="24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0"/>
    <d v="2020-06-08T00:00:00"/>
    <n v="24"/>
    <n v="6"/>
    <n v="2020"/>
    <s v="Project Management"/>
    <s v="Rudimar Castro"/>
    <s v="Web"/>
    <s v="Laravel"/>
    <s v="Web Browser"/>
    <n v="2.4"/>
    <s v="Employee"/>
    <m/>
    <n v="1"/>
    <s v="HR Strategic Planning"/>
    <n v="3"/>
    <n v="7.1999999999999993"/>
  </r>
  <r>
    <x v="0"/>
    <s v="TiBaan"/>
    <x v="0"/>
    <d v="2020-06-14T00:00:00"/>
    <n v="25"/>
    <n v="6"/>
    <n v="2020"/>
    <s v="Graphic designer"/>
    <s v="Lexander Garcia"/>
    <s v="Web"/>
    <s v="Laravel"/>
    <s v="Web Browser"/>
    <n v="25"/>
    <s v="Supervisor"/>
    <m/>
    <n v="1"/>
    <s v="HR Strategic Planning"/>
    <n v="2"/>
    <n v="50"/>
  </r>
  <r>
    <x v="0"/>
    <s v="TiBaan"/>
    <x v="0"/>
    <d v="2020-06-15T00:00:00"/>
    <n v="25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0"/>
    <d v="2020-06-16T00:00:00"/>
    <n v="25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0"/>
    <d v="2020-06-17T00:00:00"/>
    <n v="25"/>
    <n v="6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0"/>
    <d v="2020-06-18T00:00:00"/>
    <n v="25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1"/>
    <d v="2020-06-19T00:00:00"/>
    <n v="25"/>
    <n v="6"/>
    <n v="2020"/>
    <s v="Full Stack"/>
    <s v="Kelvin Marcano"/>
    <s v="Web"/>
    <s v="Laravel"/>
    <s v="Web Browser"/>
    <n v="1"/>
    <s v="Employee"/>
    <m/>
    <n v="1"/>
    <s v="HR Strategic Planning"/>
    <n v="3"/>
    <n v="3"/>
  </r>
  <r>
    <x v="0"/>
    <s v="TiBaan"/>
    <x v="1"/>
    <d v="2020-06-20T00:00:00"/>
    <n v="25"/>
    <n v="6"/>
    <n v="2020"/>
    <s v="Full Stack"/>
    <s v="Kelvin Marcano"/>
    <s v="Web"/>
    <s v="Laravel"/>
    <s v="Web Browser"/>
    <n v="2"/>
    <s v="Supervisor"/>
    <m/>
    <n v="1"/>
    <s v="HR Strategic Planning"/>
    <n v="3"/>
    <n v="6"/>
  </r>
  <r>
    <x v="0"/>
    <s v="TiBaan"/>
    <x v="1"/>
    <d v="2020-06-21T00:00:00"/>
    <n v="26"/>
    <n v="6"/>
    <n v="2020"/>
    <s v="Full Stack"/>
    <s v="Kelvin Marcano"/>
    <s v="Web"/>
    <s v="Laravel"/>
    <s v="Web Browser"/>
    <n v="2"/>
    <s v="Administrator"/>
    <m/>
    <n v="1"/>
    <s v="HR Strategic Planning"/>
    <n v="3"/>
    <n v="6"/>
  </r>
  <r>
    <x v="0"/>
    <s v="TiBaan"/>
    <x v="1"/>
    <d v="2020-06-22T00:00:00"/>
    <n v="26"/>
    <n v="6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6-23T00:00:00"/>
    <n v="26"/>
    <n v="6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6-24T00:00:00"/>
    <n v="26"/>
    <n v="6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1"/>
    <d v="2020-06-25T00:00:00"/>
    <n v="26"/>
    <n v="6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6-26T00:00:00"/>
    <n v="26"/>
    <n v="6"/>
    <n v="2020"/>
    <s v="Project Managemen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6-27T00:00:00"/>
    <n v="26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1"/>
    <d v="2020-06-28T00:00:00"/>
    <n v="27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1"/>
    <d v="2020-07-05T00:00:00"/>
    <n v="28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1"/>
    <d v="2020-07-06T00:00:00"/>
    <n v="28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2"/>
    <d v="2020-07-07T00:00:00"/>
    <n v="28"/>
    <n v="7"/>
    <n v="2020"/>
    <s v="Full Stack"/>
    <s v="Kelvin Marcano"/>
    <s v="Web"/>
    <s v="Laravel"/>
    <s v="Web Browser"/>
    <n v="1"/>
    <s v="Employee"/>
    <m/>
    <n v="1"/>
    <s v="HR Strategic Planning"/>
    <n v="3"/>
    <n v="3"/>
  </r>
  <r>
    <x v="0"/>
    <s v="TiBaan"/>
    <x v="2"/>
    <d v="2020-07-08T00:00:00"/>
    <n v="28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2"/>
    <d v="2020-07-09T00:00:00"/>
    <n v="28"/>
    <n v="7"/>
    <n v="2020"/>
    <s v="Full Stack"/>
    <s v="Kelvin Marcano"/>
    <s v="Web"/>
    <s v="Laravel"/>
    <s v="Web Browser"/>
    <n v="1"/>
    <s v="Administrator"/>
    <m/>
    <n v="1"/>
    <s v="HR Strategic Planning"/>
    <n v="3"/>
    <n v="3"/>
  </r>
  <r>
    <x v="0"/>
    <s v="TiBaan"/>
    <x v="2"/>
    <d v="2020-07-10T00:00:00"/>
    <n v="28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7-11T00:00:00"/>
    <n v="28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7-12T00:00:00"/>
    <n v="29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2"/>
    <d v="2020-07-13T00:00:00"/>
    <n v="29"/>
    <n v="7"/>
    <n v="2020"/>
    <s v="Project Management"/>
    <s v="Rudimar Castro"/>
    <s v="Web"/>
    <s v="Laravel"/>
    <s v="Web Browser"/>
    <n v="2.4"/>
    <s v="Employee"/>
    <m/>
    <n v="1"/>
    <s v="HR Strategic Planning"/>
    <n v="3"/>
    <n v="7.1999999999999993"/>
  </r>
  <r>
    <x v="0"/>
    <s v="TiBaan"/>
    <x v="2"/>
    <d v="2020-07-14T00:00:00"/>
    <n v="29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7-15T00:00:00"/>
    <n v="29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2"/>
    <d v="2020-07-16T00:00:00"/>
    <n v="29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2"/>
    <d v="2020-07-17T00:00:00"/>
    <n v="29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2"/>
    <d v="2020-07-18T00:00:00"/>
    <n v="29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3"/>
    <d v="2020-07-19T00:00:00"/>
    <n v="30"/>
    <n v="7"/>
    <n v="2020"/>
    <s v="Full Stack"/>
    <s v="Kelvin Marcano"/>
    <s v="Web"/>
    <s v="Laravel"/>
    <s v="Web Browser"/>
    <n v="1"/>
    <s v="Employee"/>
    <m/>
    <n v="1"/>
    <s v="HR Strategic Planning"/>
    <n v="3"/>
    <n v="3"/>
  </r>
  <r>
    <x v="0"/>
    <s v="TiBaan"/>
    <x v="3"/>
    <d v="2020-07-20T00:00:00"/>
    <n v="30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3"/>
    <d v="2020-07-21T00:00:00"/>
    <n v="30"/>
    <n v="7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3"/>
    <d v="2020-07-22T00:00:00"/>
    <n v="30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3"/>
    <d v="2020-07-23T00:00:00"/>
    <n v="30"/>
    <n v="7"/>
    <n v="2020"/>
    <s v="Project Management"/>
    <s v="Rudimar Castro"/>
    <s v="Web"/>
    <s v="Laravel"/>
    <s v="Web Browser"/>
    <n v="2.4"/>
    <s v="Supervisor"/>
    <m/>
    <n v="1"/>
    <s v="HR Strategic Planning"/>
    <n v="3"/>
    <n v="7.1999999999999993"/>
  </r>
  <r>
    <x v="0"/>
    <s v="TiBaan"/>
    <x v="3"/>
    <d v="2020-07-24T00:00:00"/>
    <n v="30"/>
    <n v="7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3"/>
    <d v="2020-07-25T00:00:00"/>
    <n v="30"/>
    <n v="7"/>
    <n v="2020"/>
    <s v="Project Management"/>
    <s v="Rudimar Castro"/>
    <s v="Web"/>
    <s v="Laravel"/>
    <s v="Web Browser"/>
    <n v="1"/>
    <s v="Employee"/>
    <m/>
    <n v="1"/>
    <s v="HR Strategic Planning"/>
    <n v="3"/>
    <n v="3"/>
  </r>
  <r>
    <x v="0"/>
    <s v="TiBaan"/>
    <x v="3"/>
    <d v="2020-07-26T00:00:00"/>
    <n v="31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3"/>
    <d v="2020-07-27T00:00:00"/>
    <n v="31"/>
    <n v="7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3"/>
    <d v="2020-07-28T00:00:00"/>
    <n v="31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3"/>
    <d v="2020-07-29T00:00:00"/>
    <n v="31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3"/>
    <d v="2020-07-30T00:00:00"/>
    <n v="31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0"/>
    <d v="2020-06-02T00:00:00"/>
    <n v="23"/>
    <n v="6"/>
    <n v="2020"/>
    <s v="Full Stack"/>
    <s v="Ricardo Acurero"/>
    <s v="Mobile"/>
    <s v="Android"/>
    <s v="Android Studio"/>
    <n v="6"/>
    <s v="Employee"/>
    <m/>
    <n v="1"/>
    <s v="HR Strategic Planning"/>
    <n v="3"/>
    <n v="18"/>
  </r>
  <r>
    <x v="0"/>
    <s v="TiBaan"/>
    <x v="0"/>
    <d v="2020-06-03T00:00:00"/>
    <n v="23"/>
    <n v="6"/>
    <n v="2020"/>
    <s v="Full Stack"/>
    <s v="Ricardo Acurero"/>
    <s v="Mobile"/>
    <s v="Android"/>
    <s v="Android Studio"/>
    <n v="9"/>
    <s v="Supervisor"/>
    <m/>
    <n v="1"/>
    <s v="HR Strategic Planning"/>
    <n v="3"/>
    <n v="27"/>
  </r>
  <r>
    <x v="0"/>
    <s v="TiBaan"/>
    <x v="0"/>
    <d v="2020-06-04T00:00:00"/>
    <n v="23"/>
    <n v="6"/>
    <n v="2020"/>
    <s v="Full Stack"/>
    <s v="Ricardo Acurero"/>
    <s v="Mobile"/>
    <s v="Android"/>
    <s v="Android Studio"/>
    <n v="9"/>
    <s v="Administrator"/>
    <m/>
    <n v="1"/>
    <s v="HR Strategic Planning"/>
    <n v="3"/>
    <n v="27"/>
  </r>
  <r>
    <x v="0"/>
    <s v="TiBaan"/>
    <x v="0"/>
    <d v="2020-06-05T00:00:00"/>
    <n v="23"/>
    <n v="6"/>
    <n v="2020"/>
    <s v="Software Architect"/>
    <s v="Pedro Marcano"/>
    <s v="Mobile"/>
    <s v="Android"/>
    <s v="Android Studio"/>
    <n v="5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Mobile"/>
    <s v="Android"/>
    <s v="Android Studio"/>
    <n v="5"/>
    <s v="Supervisor"/>
    <m/>
    <n v="1"/>
    <s v="HR Strategic Planning"/>
    <n v="0"/>
    <n v="0"/>
  </r>
  <r>
    <x v="0"/>
    <s v="TiBaan"/>
    <x v="0"/>
    <d v="2020-06-07T00:00:00"/>
    <n v="24"/>
    <n v="6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0"/>
    <d v="2020-06-08T00:00:00"/>
    <n v="24"/>
    <n v="6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0"/>
    <d v="2020-06-09T00:00:00"/>
    <n v="24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0"/>
    <d v="2020-06-10T00:00:00"/>
    <n v="24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0"/>
    <d v="2020-06-11T00:00:00"/>
    <n v="24"/>
    <n v="6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0"/>
    <d v="2020-06-12T00:00:00"/>
    <n v="24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0"/>
    <d v="2020-06-13T00:00:00"/>
    <n v="24"/>
    <n v="6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1"/>
    <d v="2020-06-14T00:00:00"/>
    <n v="25"/>
    <n v="6"/>
    <n v="2020"/>
    <s v="Full Stack"/>
    <s v="Ricardo Acurero"/>
    <s v="Mobile"/>
    <s v="Android"/>
    <s v="Android Studio"/>
    <n v="3"/>
    <s v="Employee"/>
    <m/>
    <n v="1"/>
    <s v="HR Strategic Planning"/>
    <n v="3"/>
    <n v="9"/>
  </r>
  <r>
    <x v="0"/>
    <s v="TiBaan"/>
    <x v="1"/>
    <d v="2020-06-15T00:00:00"/>
    <n v="25"/>
    <n v="6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1"/>
    <d v="2020-06-16T00:00:00"/>
    <n v="25"/>
    <n v="6"/>
    <n v="2020"/>
    <s v="Full Stack"/>
    <s v="Ricardo Acurero"/>
    <s v="Mobile"/>
    <s v="Android"/>
    <s v="Android Studio"/>
    <n v="3"/>
    <s v="Administrator"/>
    <m/>
    <n v="1"/>
    <s v="HR Strategic Planning"/>
    <n v="3"/>
    <n v="9"/>
  </r>
  <r>
    <x v="0"/>
    <s v="TiBaan"/>
    <x v="1"/>
    <d v="2020-06-17T00:00:00"/>
    <n v="25"/>
    <n v="6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6-18T00:00:00"/>
    <n v="25"/>
    <n v="6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1"/>
    <d v="2020-06-19T00:00:00"/>
    <n v="25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1"/>
    <d v="2020-06-20T00:00:00"/>
    <n v="25"/>
    <n v="6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1"/>
    <d v="2020-06-21T00:00:00"/>
    <n v="26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1"/>
    <d v="2020-06-22T00:00:00"/>
    <n v="26"/>
    <n v="6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1"/>
    <d v="2020-06-23T00:00:00"/>
    <n v="26"/>
    <n v="6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1"/>
    <d v="2020-06-30T00:00:00"/>
    <n v="27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1"/>
    <d v="2020-07-01T00:00:00"/>
    <n v="27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2"/>
    <d v="2020-07-02T00:00:00"/>
    <n v="27"/>
    <n v="7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2"/>
    <d v="2020-07-03T00:00:00"/>
    <n v="27"/>
    <n v="7"/>
    <n v="2020"/>
    <s v="Full Stack"/>
    <s v="Ricardo Acure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7-04T00:00:00"/>
    <n v="27"/>
    <n v="7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2"/>
    <d v="2020-07-05T00:00:00"/>
    <n v="28"/>
    <n v="7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7-06T00:00:00"/>
    <n v="28"/>
    <n v="7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2"/>
    <d v="2020-07-07T00:00:00"/>
    <n v="28"/>
    <n v="7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2"/>
    <d v="2020-07-08T00:00:00"/>
    <n v="28"/>
    <n v="7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2"/>
    <d v="2020-07-09T00:00:00"/>
    <n v="28"/>
    <n v="7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2"/>
    <d v="2020-07-10T00:00:00"/>
    <n v="28"/>
    <n v="7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2"/>
    <d v="2020-07-11T00:00:00"/>
    <n v="28"/>
    <n v="7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2"/>
    <d v="2020-07-12T00:00:00"/>
    <n v="29"/>
    <n v="7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2"/>
    <d v="2020-07-13T00:00:00"/>
    <n v="29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3"/>
    <d v="2020-07-14T00:00:00"/>
    <n v="29"/>
    <n v="7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3"/>
    <d v="2020-07-15T00:00:00"/>
    <n v="29"/>
    <n v="7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3"/>
    <d v="2020-07-16T00:00:00"/>
    <n v="29"/>
    <n v="7"/>
    <n v="2020"/>
    <s v="Full Stack"/>
    <s v="Ricardo Acure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7-17T00:00:00"/>
    <n v="29"/>
    <n v="7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7-18T00:00:00"/>
    <n v="29"/>
    <n v="7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3"/>
    <d v="2020-07-19T00:00:00"/>
    <n v="30"/>
    <n v="7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3"/>
    <d v="2020-07-20T00:00:00"/>
    <n v="30"/>
    <n v="7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7-21T00:00:00"/>
    <n v="30"/>
    <n v="7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3"/>
    <d v="2020-07-22T00:00:00"/>
    <n v="30"/>
    <n v="7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3"/>
    <d v="2020-07-23T00:00:00"/>
    <n v="30"/>
    <n v="7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3"/>
    <d v="2020-07-24T00:00:00"/>
    <n v="30"/>
    <n v="7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3"/>
    <d v="2020-07-25T00:00:00"/>
    <n v="30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0"/>
    <d v="2020-06-02T00:00:00"/>
    <n v="23"/>
    <n v="6"/>
    <n v="2020"/>
    <s v="Full Stack"/>
    <s v="Kelvin Marcano"/>
    <s v="Web"/>
    <s v="Laravel"/>
    <s v="Web Browser"/>
    <n v="6"/>
    <s v="Employee"/>
    <m/>
    <n v="1"/>
    <s v="HR Strategic Planning"/>
    <n v="3"/>
    <n v="18"/>
  </r>
  <r>
    <x v="0"/>
    <s v="TiBaan"/>
    <x v="0"/>
    <d v="2020-06-03T00:00:00"/>
    <n v="23"/>
    <n v="6"/>
    <n v="2020"/>
    <s v="Full Stack"/>
    <s v="Kelvin Marcano"/>
    <s v="Web"/>
    <s v="Laravel"/>
    <s v="Web Browser"/>
    <n v="6"/>
    <s v="Supervisor"/>
    <m/>
    <n v="1"/>
    <s v="HR Strategic Planning"/>
    <n v="3"/>
    <n v="18"/>
  </r>
  <r>
    <x v="0"/>
    <s v="TiBaan"/>
    <x v="0"/>
    <d v="2020-06-04T00:00:00"/>
    <n v="23"/>
    <n v="6"/>
    <n v="2020"/>
    <s v="Full Stack"/>
    <s v="Kelvin Marcano"/>
    <s v="Web"/>
    <s v="Laravel"/>
    <s v="Web Browser"/>
    <n v="5"/>
    <s v="Administrator"/>
    <m/>
    <n v="1"/>
    <s v="HR Strategic Planning"/>
    <n v="3"/>
    <n v="15"/>
  </r>
  <r>
    <x v="0"/>
    <s v="TiBaan"/>
    <x v="0"/>
    <d v="2020-06-05T00:00:00"/>
    <n v="23"/>
    <n v="6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Web"/>
    <s v="Laravel"/>
    <s v="Web Browser"/>
    <n v="5"/>
    <s v="Supervisor"/>
    <m/>
    <n v="1"/>
    <s v="HR Strategic Planning"/>
    <n v="0"/>
    <n v="0"/>
  </r>
  <r>
    <x v="0"/>
    <s v="TiBaan"/>
    <x v="0"/>
    <d v="2020-06-07T00:00:00"/>
    <n v="24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0"/>
    <d v="2020-07-01T00:00:00"/>
    <n v="27"/>
    <n v="7"/>
    <n v="2020"/>
    <s v="Graphic designer"/>
    <s v="Lexander Garcia"/>
    <s v="Web"/>
    <s v="Laravel"/>
    <s v="Web Browser"/>
    <n v="5"/>
    <s v="Employee"/>
    <m/>
    <n v="1"/>
    <s v="HR Strategic Planning"/>
    <n v="2"/>
    <n v="10"/>
  </r>
  <r>
    <x v="0"/>
    <s v="TiBaan"/>
    <x v="0"/>
    <d v="2020-07-01T00:00:00"/>
    <n v="27"/>
    <n v="7"/>
    <n v="2020"/>
    <s v="Graphic designer"/>
    <s v="Lexander Garcia"/>
    <s v="Web"/>
    <s v="Laravel"/>
    <s v="Web Browser"/>
    <n v="5"/>
    <s v="Supervisor"/>
    <m/>
    <n v="1"/>
    <s v="HR Strategic Planning"/>
    <n v="2"/>
    <n v="10"/>
  </r>
  <r>
    <x v="0"/>
    <s v="TiBaan"/>
    <x v="0"/>
    <d v="2020-07-02T00:00:00"/>
    <n v="27"/>
    <n v="7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0"/>
    <d v="2020-07-03T00:00:00"/>
    <n v="27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0"/>
    <d v="2020-07-04T00:00:00"/>
    <n v="27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0"/>
    <d v="2020-07-05T00:00:00"/>
    <n v="28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1"/>
    <d v="2020-07-06T00:00:00"/>
    <n v="28"/>
    <n v="7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1"/>
    <d v="2020-07-07T00:00:00"/>
    <n v="28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1"/>
    <d v="2020-07-08T00:00:00"/>
    <n v="28"/>
    <n v="7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1"/>
    <d v="2020-07-03T00:00:00"/>
    <n v="27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7-04T00:00:00"/>
    <n v="27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1"/>
    <d v="2020-07-05T00:00:00"/>
    <n v="28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1"/>
    <d v="2020-07-06T00:00:00"/>
    <n v="28"/>
    <n v="7"/>
    <n v="2020"/>
    <s v="Project Management"/>
    <s v="Rudimar Castro"/>
    <s v="Web"/>
    <s v="Laravel"/>
    <s v="Web Browser"/>
    <n v="2.4"/>
    <s v="Employee"/>
    <m/>
    <n v="1"/>
    <s v="HR Strategic Planning"/>
    <n v="3"/>
    <n v="7.1999999999999993"/>
  </r>
  <r>
    <x v="0"/>
    <s v="TiBaan"/>
    <x v="1"/>
    <d v="2020-07-07T00:00:00"/>
    <n v="28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1"/>
    <d v="2020-07-08T00:00:00"/>
    <n v="28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1"/>
    <d v="2020-07-09T00:00:00"/>
    <n v="28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1"/>
    <d v="2020-07-16T00:00:00"/>
    <n v="29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1"/>
    <d v="2020-07-17T00:00:00"/>
    <n v="29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2"/>
    <d v="2020-07-18T00:00:00"/>
    <n v="29"/>
    <n v="7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2"/>
    <d v="2020-07-19T00:00:00"/>
    <n v="30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2"/>
    <d v="2020-07-20T00:00:00"/>
    <n v="30"/>
    <n v="7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2"/>
    <d v="2020-07-21T00:00:00"/>
    <n v="30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7-22T00:00:00"/>
    <n v="30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7-23T00:00:00"/>
    <n v="30"/>
    <n v="7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2"/>
    <d v="2020-07-24T00:00:00"/>
    <n v="30"/>
    <n v="7"/>
    <n v="2020"/>
    <s v="Project Management"/>
    <s v="Rudimar Castro"/>
    <s v="Web"/>
    <s v="Laravel"/>
    <s v="Web Browser"/>
    <n v="1"/>
    <s v="Employee"/>
    <m/>
    <n v="1"/>
    <s v="HR Strategic Planning"/>
    <n v="3"/>
    <n v="3"/>
  </r>
  <r>
    <x v="0"/>
    <s v="TiBaan"/>
    <x v="2"/>
    <d v="2020-07-25T00:00:00"/>
    <n v="30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7-26T00:00:00"/>
    <n v="31"/>
    <n v="7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2"/>
    <d v="2020-07-27T00:00:00"/>
    <n v="31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2"/>
    <d v="2020-07-28T00:00:00"/>
    <n v="31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2"/>
    <d v="2020-06-08T00:00:00"/>
    <n v="24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3"/>
    <d v="2020-06-09T00:00:00"/>
    <n v="24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3"/>
    <d v="2020-06-10T00:00:00"/>
    <n v="24"/>
    <n v="6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3"/>
    <d v="2020-06-11T00:00:00"/>
    <n v="24"/>
    <n v="6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3"/>
    <d v="2020-06-12T00:00:00"/>
    <n v="24"/>
    <n v="6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3"/>
    <d v="2020-06-13T00:00:00"/>
    <n v="24"/>
    <n v="6"/>
    <n v="2020"/>
    <s v="Project Managemen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3"/>
    <d v="2020-06-14T00:00:00"/>
    <n v="25"/>
    <n v="6"/>
    <n v="2020"/>
    <s v="Project Management"/>
    <s v="Rudimar Castro"/>
    <s v="Web"/>
    <s v="Laravel"/>
    <s v="Web Browser"/>
    <n v="4"/>
    <s v="Administrator"/>
    <m/>
    <n v="1"/>
    <s v="HR Strategic Planning"/>
    <n v="3"/>
    <n v="12"/>
  </r>
  <r>
    <x v="0"/>
    <s v="TiBaan"/>
    <x v="3"/>
    <d v="2020-06-15T00:00:00"/>
    <n v="25"/>
    <n v="6"/>
    <n v="2020"/>
    <s v="Project Management"/>
    <s v="Rudimar Castro"/>
    <s v="Web"/>
    <s v="Laravel"/>
    <s v="Web Browser"/>
    <n v="2.4"/>
    <s v="Employee"/>
    <m/>
    <n v="1"/>
    <s v="HR Strategic Planning"/>
    <n v="3"/>
    <n v="7.1999999999999993"/>
  </r>
  <r>
    <x v="0"/>
    <s v="TiBaan"/>
    <x v="3"/>
    <d v="2020-06-16T00:00:00"/>
    <n v="25"/>
    <n v="6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3"/>
    <d v="2020-06-17T00:00:00"/>
    <n v="25"/>
    <n v="6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3"/>
    <d v="2020-06-18T00:00:00"/>
    <n v="25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3"/>
    <d v="2020-06-19T00:00:00"/>
    <n v="25"/>
    <n v="6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3"/>
    <d v="2020-06-20T00:00:00"/>
    <n v="25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0"/>
    <d v="2020-06-02T00:00:00"/>
    <n v="23"/>
    <n v="6"/>
    <n v="2020"/>
    <s v="Full Stack"/>
    <s v="Ricardo Acurero"/>
    <s v="Mobile"/>
    <s v="Android"/>
    <s v="Android Studio"/>
    <n v="6"/>
    <s v="Employee"/>
    <m/>
    <n v="1"/>
    <s v="HR Strategic Planning"/>
    <n v="3"/>
    <n v="18"/>
  </r>
  <r>
    <x v="0"/>
    <s v="TiBaan"/>
    <x v="0"/>
    <d v="2020-06-03T00:00:00"/>
    <n v="23"/>
    <n v="6"/>
    <n v="2020"/>
    <s v="Full Stack"/>
    <s v="Ricardo Acurero"/>
    <s v="Mobile"/>
    <s v="Android"/>
    <s v="Android Studio"/>
    <n v="5"/>
    <s v="Supervisor"/>
    <m/>
    <n v="1"/>
    <s v="HR Strategic Planning"/>
    <n v="3"/>
    <n v="15"/>
  </r>
  <r>
    <x v="0"/>
    <s v="TiBaan"/>
    <x v="0"/>
    <d v="2020-06-04T00:00:00"/>
    <n v="23"/>
    <n v="6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0"/>
    <d v="2020-06-05T00:00:00"/>
    <n v="23"/>
    <n v="6"/>
    <n v="2020"/>
    <s v="Software Architect"/>
    <s v="Pedro Marcano"/>
    <s v="Mobile"/>
    <s v="Android"/>
    <s v="Android Studio"/>
    <n v="3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Mobile"/>
    <s v="Android"/>
    <s v="Android Studio"/>
    <n v="5"/>
    <s v="Supervisor"/>
    <m/>
    <n v="1"/>
    <s v="HR Strategic Planning"/>
    <n v="0"/>
    <n v="0"/>
  </r>
  <r>
    <x v="0"/>
    <s v="TiBaan"/>
    <x v="0"/>
    <d v="2020-06-07T00:00:00"/>
    <n v="24"/>
    <n v="6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0"/>
    <d v="2020-07-08T00:00:00"/>
    <n v="28"/>
    <n v="7"/>
    <n v="2020"/>
    <s v="Graphic designer"/>
    <s v="Lexander Garcia"/>
    <s v="Mobile"/>
    <s v="Android"/>
    <s v="Android Studio"/>
    <n v="5"/>
    <s v="Employee"/>
    <m/>
    <n v="1"/>
    <s v="HR Strategic Planning"/>
    <n v="2"/>
    <n v="10"/>
  </r>
  <r>
    <x v="0"/>
    <s v="TiBaan"/>
    <x v="0"/>
    <d v="2020-07-09T00:00:00"/>
    <n v="28"/>
    <n v="7"/>
    <n v="2020"/>
    <s v="Project Managemen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0"/>
    <d v="2020-07-10T00:00:00"/>
    <n v="28"/>
    <n v="7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0"/>
    <d v="2020-07-11T00:00:00"/>
    <n v="28"/>
    <n v="7"/>
    <n v="2020"/>
    <s v="QA"/>
    <s v="Javier Alvarez"/>
    <s v="Mobile"/>
    <s v="Android"/>
    <s v="Android Studio"/>
    <n v="2"/>
    <s v="Employee"/>
    <m/>
    <n v="1"/>
    <s v="HR Strategic Planning"/>
    <n v="1.5"/>
    <n v="3"/>
  </r>
  <r>
    <x v="0"/>
    <s v="TiBaan"/>
    <x v="0"/>
    <d v="2020-07-12T00:00:00"/>
    <n v="29"/>
    <n v="7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0"/>
    <d v="2020-07-13T00:00:00"/>
    <n v="29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1"/>
    <d v="2020-07-14T00:00:00"/>
    <n v="29"/>
    <n v="7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1"/>
    <d v="2020-07-15T00:00:00"/>
    <n v="29"/>
    <n v="7"/>
    <n v="2020"/>
    <s v="Full Stack"/>
    <s v="Ricardo Acurero"/>
    <s v="Mobile"/>
    <s v="Android"/>
    <s v="Android Studio"/>
    <n v="1"/>
    <s v="Supervisor"/>
    <m/>
    <n v="1"/>
    <s v="HR Strategic Planning"/>
    <n v="3"/>
    <n v="3"/>
  </r>
  <r>
    <x v="0"/>
    <s v="TiBaan"/>
    <x v="1"/>
    <d v="2020-07-16T00:00:00"/>
    <n v="29"/>
    <n v="7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1"/>
    <d v="2020-07-06T00:00:00"/>
    <n v="28"/>
    <n v="7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6-26T00:00:00"/>
    <n v="26"/>
    <n v="6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1"/>
    <d v="2020-06-27T00:00:00"/>
    <n v="26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1"/>
    <d v="2020-06-28T00:00:00"/>
    <n v="27"/>
    <n v="6"/>
    <n v="2020"/>
    <s v="Project Management"/>
    <s v="Rudimar Castro"/>
    <s v="Mobile"/>
    <s v="Android"/>
    <s v="Android Studio"/>
    <n v="2.4"/>
    <s v="Employee"/>
    <m/>
    <n v="1"/>
    <s v="HR Strategic Planning"/>
    <n v="3"/>
    <n v="7.1999999999999993"/>
  </r>
  <r>
    <x v="0"/>
    <s v="TiBaan"/>
    <x v="1"/>
    <d v="2020-06-29T00:00:00"/>
    <n v="27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1"/>
    <d v="2020-06-30T00:00:00"/>
    <n v="27"/>
    <n v="6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1"/>
    <d v="2020-07-01T00:00:00"/>
    <n v="27"/>
    <n v="7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1"/>
    <d v="2020-07-02T00:00:00"/>
    <n v="27"/>
    <n v="7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1"/>
    <d v="2020-07-03T00:00:00"/>
    <n v="27"/>
    <n v="7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2"/>
    <d v="2020-07-04T00:00:00"/>
    <n v="27"/>
    <n v="7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2"/>
    <d v="2020-07-05T00:00:00"/>
    <n v="28"/>
    <n v="7"/>
    <n v="2020"/>
    <s v="Full Stack"/>
    <s v="Ricardo Acure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7-06T00:00:00"/>
    <n v="28"/>
    <n v="7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2"/>
    <d v="2020-07-10T00:00:00"/>
    <n v="28"/>
    <n v="7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7-11T00:00:00"/>
    <n v="28"/>
    <n v="7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2"/>
    <d v="2020-07-12T00:00:00"/>
    <n v="29"/>
    <n v="7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2"/>
    <d v="2020-07-13T00:00:00"/>
    <n v="29"/>
    <n v="7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7-14T00:00:00"/>
    <n v="29"/>
    <n v="7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7-15T00:00:00"/>
    <n v="29"/>
    <n v="7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2"/>
    <d v="2020-06-10T00:00:00"/>
    <n v="24"/>
    <n v="6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2"/>
    <d v="2020-06-11T00:00:00"/>
    <n v="24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2"/>
    <d v="2020-06-10T00:00:00"/>
    <n v="24"/>
    <n v="6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3"/>
    <d v="2020-06-11T00:00:00"/>
    <n v="24"/>
    <n v="6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3"/>
    <d v="2020-06-12T00:00:00"/>
    <n v="24"/>
    <n v="6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3"/>
    <d v="2020-06-13T00:00:00"/>
    <n v="24"/>
    <n v="6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3"/>
    <d v="2020-06-14T00:00:00"/>
    <n v="25"/>
    <n v="6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6-15T00:00:00"/>
    <n v="25"/>
    <n v="6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3"/>
    <d v="2020-06-08T00:00:00"/>
    <n v="24"/>
    <n v="6"/>
    <n v="2020"/>
    <s v="Project Management"/>
    <s v="Rudimar Castro"/>
    <s v="Mobile"/>
    <s v="Android"/>
    <s v="Android Studio"/>
    <n v="4"/>
    <s v="Administrator"/>
    <m/>
    <n v="1"/>
    <s v="HR Strategic Planning"/>
    <n v="3"/>
    <n v="12"/>
  </r>
  <r>
    <x v="0"/>
    <s v="TiBaan"/>
    <x v="3"/>
    <d v="2020-06-09T00:00:00"/>
    <n v="24"/>
    <n v="6"/>
    <n v="2020"/>
    <s v="Project Management"/>
    <s v="Rudimar Castro"/>
    <s v="Mobile"/>
    <s v="Android"/>
    <s v="Android Studio"/>
    <n v="2.4"/>
    <s v="Employee"/>
    <m/>
    <n v="1"/>
    <s v="HR Strategic Planning"/>
    <n v="3"/>
    <n v="7.1999999999999993"/>
  </r>
  <r>
    <x v="0"/>
    <s v="TiBaan"/>
    <x v="3"/>
    <d v="2020-06-10T00:00:00"/>
    <n v="24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3"/>
    <d v="2020-06-11T00:00:00"/>
    <n v="24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3"/>
    <d v="2020-06-06T00:00:00"/>
    <n v="23"/>
    <n v="6"/>
    <n v="2020"/>
    <s v="QA"/>
    <s v="Javier Alvarez"/>
    <s v="Mobile"/>
    <s v="Android"/>
    <s v="Android Studio"/>
    <n v="5"/>
    <s v="Employee"/>
    <m/>
    <n v="1"/>
    <s v="HR Strategic Planning"/>
    <n v="1.5"/>
    <n v="7.5"/>
  </r>
  <r>
    <x v="0"/>
    <s v="TiBaan"/>
    <x v="3"/>
    <d v="2020-06-07T00:00:00"/>
    <n v="24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3"/>
    <d v="2020-06-08T00:00:00"/>
    <n v="24"/>
    <n v="6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0"/>
    <d v="2020-06-02T00:00:00"/>
    <n v="23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0"/>
    <d v="2020-06-03T00:00:00"/>
    <n v="23"/>
    <n v="6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0"/>
    <d v="2020-06-04T00:00:00"/>
    <n v="23"/>
    <n v="6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0"/>
    <d v="2020-06-05T00:00:00"/>
    <n v="23"/>
    <n v="6"/>
    <n v="2020"/>
    <s v="Software Architect"/>
    <s v="Pedro Marcano"/>
    <s v="Web"/>
    <s v="Laravel"/>
    <s v="Web Browser"/>
    <n v="4"/>
    <s v="Employee"/>
    <m/>
    <n v="1"/>
    <s v="HR Strategic Planning"/>
    <n v="0"/>
    <n v="0"/>
  </r>
  <r>
    <x v="0"/>
    <s v="TiBaan"/>
    <x v="0"/>
    <d v="2020-06-06T00:00:00"/>
    <n v="23"/>
    <n v="6"/>
    <n v="2020"/>
    <s v="Software Architect"/>
    <s v="Pedro Marcano"/>
    <s v="Web"/>
    <s v="Laravel"/>
    <s v="Web Browser"/>
    <n v="7"/>
    <s v="Supervisor"/>
    <m/>
    <n v="1"/>
    <s v="HR Strategic Planning"/>
    <n v="0"/>
    <n v="0"/>
  </r>
  <r>
    <x v="0"/>
    <s v="TiBaan"/>
    <x v="0"/>
    <d v="2020-06-07T00:00:00"/>
    <n v="24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0"/>
    <d v="2020-06-08T00:00:00"/>
    <n v="24"/>
    <n v="6"/>
    <n v="2020"/>
    <s v="Project Management"/>
    <s v="Rudimar Castro"/>
    <s v="Web"/>
    <s v="Laravel"/>
    <s v="Web Browser"/>
    <n v="1"/>
    <s v="Employee"/>
    <m/>
    <n v="1"/>
    <s v="HR Strategic Planning"/>
    <n v="3"/>
    <n v="3"/>
  </r>
  <r>
    <x v="0"/>
    <s v="TiBaan"/>
    <x v="0"/>
    <d v="2020-06-09T00:00:00"/>
    <n v="24"/>
    <n v="6"/>
    <n v="2020"/>
    <s v="Project Management"/>
    <s v="Rudimar Castro"/>
    <s v="Web"/>
    <s v="Laravel"/>
    <s v="Web Browser"/>
    <n v="2.4"/>
    <s v="Supervisor"/>
    <m/>
    <n v="1"/>
    <s v="HR Strategic Planning"/>
    <n v="3"/>
    <n v="7.1999999999999993"/>
  </r>
  <r>
    <x v="0"/>
    <s v="TiBaan"/>
    <x v="0"/>
    <d v="2020-06-10T00:00:00"/>
    <n v="24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0"/>
    <d v="2020-06-11T00:00:00"/>
    <n v="24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0"/>
    <d v="2020-06-12T00:00:00"/>
    <n v="24"/>
    <n v="6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0"/>
    <d v="2020-06-13T00:00:00"/>
    <n v="24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1"/>
    <d v="2020-06-14T00:00:00"/>
    <n v="25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1"/>
    <d v="2020-06-15T00:00:00"/>
    <n v="25"/>
    <n v="6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1"/>
    <d v="2020-06-16T00:00:00"/>
    <n v="25"/>
    <n v="6"/>
    <n v="2020"/>
    <s v="Full Stack"/>
    <s v="Kelvin Marcano"/>
    <s v="Web"/>
    <s v="Laravel"/>
    <s v="Web Browser"/>
    <n v="5"/>
    <s v="Administrator"/>
    <m/>
    <n v="1"/>
    <s v="HR Strategic Planning"/>
    <n v="3"/>
    <n v="15"/>
  </r>
  <r>
    <x v="0"/>
    <s v="TiBaan"/>
    <x v="1"/>
    <d v="2020-06-17T00:00:00"/>
    <n v="25"/>
    <n v="6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6-18T00:00:00"/>
    <n v="25"/>
    <n v="6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6-19T00:00:00"/>
    <n v="25"/>
    <n v="6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1"/>
    <d v="2020-06-20T00:00:00"/>
    <n v="25"/>
    <n v="6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6-21T00:00:00"/>
    <n v="26"/>
    <n v="6"/>
    <n v="2020"/>
    <s v="Project Managemen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6-22T00:00:00"/>
    <n v="26"/>
    <n v="6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1"/>
    <d v="2020-06-23T00:00:00"/>
    <n v="26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1"/>
    <d v="2020-06-24T00:00:00"/>
    <n v="26"/>
    <n v="6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1"/>
    <d v="2020-06-25T00:00:00"/>
    <n v="26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2"/>
    <d v="2020-06-26T00:00:00"/>
    <n v="26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2"/>
    <d v="2020-06-27T00:00:00"/>
    <n v="26"/>
    <n v="6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2"/>
    <d v="2020-06-28T00:00:00"/>
    <n v="27"/>
    <n v="6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2"/>
    <d v="2020-06-29T00:00:00"/>
    <n v="27"/>
    <n v="6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7-02T00:00:00"/>
    <n v="27"/>
    <n v="7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2"/>
    <d v="2020-07-03T00:00:00"/>
    <n v="27"/>
    <n v="7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2"/>
    <d v="2020-07-04T00:00:00"/>
    <n v="27"/>
    <n v="7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7-05T00:00:00"/>
    <n v="28"/>
    <n v="7"/>
    <n v="2020"/>
    <s v="Project Management"/>
    <s v="Rudimar Castro"/>
    <s v="Web"/>
    <s v="Laravel"/>
    <s v="Web Browser"/>
    <n v="2.4"/>
    <s v="Supervisor"/>
    <m/>
    <n v="1"/>
    <s v="HR Strategic Planning"/>
    <n v="3"/>
    <n v="7.1999999999999993"/>
  </r>
  <r>
    <x v="0"/>
    <s v="TiBaan"/>
    <x v="2"/>
    <d v="2020-07-06T00:00:00"/>
    <n v="28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2"/>
    <d v="2020-07-07T00:00:00"/>
    <n v="28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2"/>
    <d v="2020-07-08T00:00:00"/>
    <n v="28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2"/>
    <d v="2020-07-09T00:00:00"/>
    <n v="28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3"/>
    <d v="2020-07-10T00:00:00"/>
    <n v="28"/>
    <n v="7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3"/>
    <d v="2020-07-11T00:00:00"/>
    <n v="28"/>
    <n v="7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3"/>
    <d v="2020-07-12T00:00:00"/>
    <n v="29"/>
    <n v="7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3"/>
    <d v="2020-07-13T00:00:00"/>
    <n v="29"/>
    <n v="7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3"/>
    <d v="2020-07-14T00:00:00"/>
    <n v="29"/>
    <n v="7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3"/>
    <d v="2020-07-15T00:00:00"/>
    <n v="29"/>
    <n v="7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3"/>
    <d v="2020-07-16T00:00:00"/>
    <n v="29"/>
    <n v="7"/>
    <n v="2020"/>
    <s v="Project Management"/>
    <s v="Pedro Marcano"/>
    <s v="Web"/>
    <s v="Laravel"/>
    <s v="Web Browser"/>
    <n v="2.4"/>
    <s v="Employee"/>
    <m/>
    <n v="1"/>
    <m/>
    <n v="0"/>
    <n v="0"/>
  </r>
  <r>
    <x v="0"/>
    <s v="TiBaan"/>
    <x v="3"/>
    <d v="2020-07-17T00:00:00"/>
    <n v="29"/>
    <n v="7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7-18T00:00:00"/>
    <n v="29"/>
    <n v="7"/>
    <n v="2020"/>
    <s v="Project Management"/>
    <s v="Rudimar Castro"/>
    <s v="Web"/>
    <s v="Laravel"/>
    <s v="Web Browser"/>
    <n v="1"/>
    <s v="Administrator"/>
    <m/>
    <n v="1"/>
    <m/>
    <n v="3"/>
    <n v="3"/>
  </r>
  <r>
    <x v="0"/>
    <s v="TiBaan"/>
    <x v="3"/>
    <d v="2020-07-19T00:00:00"/>
    <n v="30"/>
    <n v="7"/>
    <n v="2020"/>
    <s v="QA"/>
    <s v="Javier Alvarez"/>
    <s v="Web"/>
    <s v="Laravel"/>
    <s v="Web Browser"/>
    <n v="2.5"/>
    <s v="Employee"/>
    <m/>
    <n v="1"/>
    <m/>
    <n v="1.5"/>
    <n v="3.75"/>
  </r>
  <r>
    <x v="0"/>
    <s v="TiBaan"/>
    <x v="3"/>
    <d v="2020-07-20T00:00:00"/>
    <n v="30"/>
    <n v="7"/>
    <n v="2020"/>
    <s v="QA"/>
    <s v="Javier Alvarez"/>
    <s v="Web"/>
    <s v="Laravel"/>
    <s v="Web Browser"/>
    <n v="2.5"/>
    <s v="Supervisor"/>
    <m/>
    <n v="1"/>
    <m/>
    <n v="1.5"/>
    <n v="3.75"/>
  </r>
  <r>
    <x v="0"/>
    <s v="TiBaan"/>
    <x v="3"/>
    <d v="2020-07-21T00:00:00"/>
    <n v="30"/>
    <n v="7"/>
    <n v="2020"/>
    <s v="QA"/>
    <s v="Javier Alvarez"/>
    <s v="Web"/>
    <s v="Laravel"/>
    <s v="Web Browser"/>
    <n v="2.5"/>
    <s v="Administrator"/>
    <m/>
    <n v="1"/>
    <m/>
    <n v="1.5"/>
    <n v="3.75"/>
  </r>
  <r>
    <x v="0"/>
    <s v="TiBaan"/>
    <x v="0"/>
    <d v="2020-06-02T00:00:00"/>
    <n v="23"/>
    <n v="6"/>
    <n v="2020"/>
    <s v="Full Stack"/>
    <s v="Ricardo Acurero"/>
    <s v="Mobile"/>
    <s v="Android"/>
    <s v="Android Studio"/>
    <n v="4"/>
    <s v="Employee"/>
    <m/>
    <n v="1"/>
    <m/>
    <n v="3"/>
    <n v="12"/>
  </r>
  <r>
    <x v="0"/>
    <s v="TiBaan"/>
    <x v="0"/>
    <d v="2020-06-03T00:00:00"/>
    <n v="23"/>
    <n v="6"/>
    <n v="2020"/>
    <s v="Full Stack"/>
    <s v="Ricardo Acurero"/>
    <s v="Mobile"/>
    <s v="Android"/>
    <s v="Android Studio"/>
    <n v="4"/>
    <s v="Supervisor"/>
    <m/>
    <n v="1"/>
    <m/>
    <n v="3"/>
    <n v="12"/>
  </r>
  <r>
    <x v="0"/>
    <s v="TiBaan"/>
    <x v="0"/>
    <d v="2020-06-04T00:00:00"/>
    <n v="23"/>
    <n v="6"/>
    <n v="2020"/>
    <s v="Full Stack"/>
    <s v="Ricardo Acurero"/>
    <s v="Mobile"/>
    <s v="Android"/>
    <s v="Android Studio"/>
    <n v="4"/>
    <s v="Administrator"/>
    <m/>
    <n v="1"/>
    <m/>
    <n v="3"/>
    <n v="12"/>
  </r>
  <r>
    <x v="0"/>
    <s v="TiBaan"/>
    <x v="0"/>
    <d v="2020-06-05T00:00:00"/>
    <n v="23"/>
    <n v="6"/>
    <n v="2020"/>
    <s v="Software Architect"/>
    <s v="Pedro Marcano"/>
    <s v="Mobile"/>
    <s v="Android"/>
    <s v="Android Studio"/>
    <n v="2.4"/>
    <s v="Employee"/>
    <m/>
    <n v="1"/>
    <m/>
    <n v="0"/>
    <n v="0"/>
  </r>
  <r>
    <x v="0"/>
    <s v="TiBaan"/>
    <x v="0"/>
    <d v="2020-06-06T00:00:00"/>
    <n v="23"/>
    <n v="6"/>
    <n v="2020"/>
    <s v="Software Architect"/>
    <s v="Pedro Marcano"/>
    <s v="Mobile"/>
    <s v="Android"/>
    <s v="Android Studio"/>
    <n v="2.4"/>
    <s v="Supervisor"/>
    <m/>
    <n v="1"/>
    <m/>
    <n v="0"/>
    <n v="0"/>
  </r>
  <r>
    <x v="0"/>
    <s v="TiBaan"/>
    <x v="0"/>
    <d v="2020-06-07T00:00:00"/>
    <n v="24"/>
    <n v="6"/>
    <n v="2020"/>
    <s v="Project Management"/>
    <s v="Rudimar Castro"/>
    <s v="Mobile"/>
    <s v="Android"/>
    <s v="Android Studio"/>
    <n v="3"/>
    <s v="Administrator"/>
    <m/>
    <n v="1"/>
    <m/>
    <n v="3"/>
    <n v="9"/>
  </r>
  <r>
    <x v="0"/>
    <s v="TiBaan"/>
    <x v="0"/>
    <d v="2020-07-15T00:00:00"/>
    <n v="29"/>
    <n v="7"/>
    <n v="2020"/>
    <s v="Graphic designer"/>
    <s v="Lexander Garcia"/>
    <s v="Mobile"/>
    <s v="Android"/>
    <s v="Android Studio"/>
    <n v="10"/>
    <s v="Employee"/>
    <m/>
    <n v="1"/>
    <n v="0"/>
    <n v="1"/>
    <n v="10"/>
  </r>
  <r>
    <x v="0"/>
    <s v="TiBaan"/>
    <x v="0"/>
    <d v="2020-07-16T00:00:00"/>
    <n v="29"/>
    <n v="7"/>
    <n v="2020"/>
    <s v="Project Management"/>
    <s v="Rudimar Castro"/>
    <s v="Mobile"/>
    <s v="Android"/>
    <s v="Android Studio"/>
    <n v="2.4"/>
    <s v="Supervisor"/>
    <m/>
    <n v="1"/>
    <m/>
    <n v="3"/>
    <n v="7.1999999999999993"/>
  </r>
  <r>
    <x v="0"/>
    <s v="TiBaan"/>
    <x v="0"/>
    <d v="2020-07-17T00:00:00"/>
    <n v="29"/>
    <n v="7"/>
    <n v="2020"/>
    <s v="Project Management"/>
    <s v="Rudimar Castro"/>
    <s v="Mobile"/>
    <s v="Android"/>
    <s v="Android Studio"/>
    <n v="1"/>
    <s v="Administrator"/>
    <m/>
    <n v="1"/>
    <m/>
    <n v="3"/>
    <n v="3"/>
  </r>
  <r>
    <x v="0"/>
    <s v="TiBaan"/>
    <x v="0"/>
    <d v="2020-07-18T00:00:00"/>
    <n v="29"/>
    <n v="7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0"/>
    <d v="2020-07-19T00:00:00"/>
    <n v="30"/>
    <n v="7"/>
    <n v="2020"/>
    <s v="QA"/>
    <s v="Javier Alvarez"/>
    <s v="Mobile"/>
    <s v="Android"/>
    <s v="Android Studio"/>
    <n v="2.5"/>
    <s v="Supervisor"/>
    <m/>
    <n v="1"/>
    <m/>
    <n v="1.5"/>
    <n v="3.75"/>
  </r>
  <r>
    <x v="0"/>
    <s v="TiBaan"/>
    <x v="0"/>
    <d v="2020-07-20T00:00:00"/>
    <n v="30"/>
    <n v="7"/>
    <n v="2020"/>
    <s v="QA"/>
    <s v="Javier Alvarez"/>
    <s v="Mobile"/>
    <s v="Android"/>
    <s v="Android Studio"/>
    <n v="1"/>
    <s v="Administrator"/>
    <m/>
    <n v="1"/>
    <m/>
    <n v="1.5"/>
    <n v="1.5"/>
  </r>
  <r>
    <x v="0"/>
    <s v="TiBaan"/>
    <x v="1"/>
    <d v="2020-07-21T00:00:00"/>
    <n v="30"/>
    <n v="7"/>
    <n v="2020"/>
    <s v="Full Stack"/>
    <s v="Ricardo Acurero"/>
    <s v="Mobile"/>
    <s v="Android"/>
    <s v="Android Studio"/>
    <n v="4"/>
    <s v="Employee"/>
    <m/>
    <n v="1"/>
    <m/>
    <n v="3"/>
    <n v="12"/>
  </r>
  <r>
    <x v="0"/>
    <s v="TiBaan"/>
    <x v="1"/>
    <d v="2020-07-22T00:00:00"/>
    <n v="30"/>
    <n v="7"/>
    <n v="2020"/>
    <s v="Full Stack"/>
    <s v="Ricardo Acurero"/>
    <s v="Mobile"/>
    <s v="Android"/>
    <s v="Android Studio"/>
    <n v="5"/>
    <s v="Supervisor"/>
    <m/>
    <n v="1"/>
    <m/>
    <n v="3"/>
    <n v="15"/>
  </r>
  <r>
    <x v="0"/>
    <s v="TiBaan"/>
    <x v="1"/>
    <d v="2020-07-23T00:00:00"/>
    <n v="30"/>
    <n v="7"/>
    <n v="2020"/>
    <s v="Full Stack"/>
    <s v="Ricardo Acurero"/>
    <s v="Mobile"/>
    <s v="Android"/>
    <s v="Android Studio"/>
    <n v="5"/>
    <s v="Administrator"/>
    <m/>
    <n v="1"/>
    <m/>
    <n v="3"/>
    <n v="15"/>
  </r>
  <r>
    <x v="0"/>
    <s v="TiBaan"/>
    <x v="1"/>
    <d v="2020-07-24T00:00:00"/>
    <n v="30"/>
    <n v="7"/>
    <n v="2020"/>
    <s v="Software Architect"/>
    <s v="Pedro Marcano"/>
    <s v="Mobile"/>
    <s v="Android"/>
    <s v="Android Studio"/>
    <n v="2.4"/>
    <s v="Employee"/>
    <m/>
    <n v="1"/>
    <m/>
    <n v="0"/>
    <n v="0"/>
  </r>
  <r>
    <x v="0"/>
    <s v="TiBaan"/>
    <x v="1"/>
    <d v="2020-07-25T00:00:00"/>
    <n v="30"/>
    <n v="7"/>
    <n v="2020"/>
    <s v="Software Architect"/>
    <s v="Pedro Marcano"/>
    <s v="Mobile"/>
    <s v="Android"/>
    <s v="Android Studio"/>
    <n v="2.4"/>
    <s v="Supervisor"/>
    <m/>
    <n v="1"/>
    <m/>
    <n v="0"/>
    <n v="0"/>
  </r>
  <r>
    <x v="0"/>
    <s v="TiBaan"/>
    <x v="1"/>
    <d v="2020-07-26T00:00:00"/>
    <n v="31"/>
    <n v="7"/>
    <n v="2020"/>
    <s v="Software Architect"/>
    <s v="Pedro Marcano"/>
    <s v="Mobile"/>
    <s v="Android"/>
    <s v="Android Studio"/>
    <n v="2.4"/>
    <s v="Administrator"/>
    <m/>
    <n v="1"/>
    <m/>
    <n v="0"/>
    <n v="0"/>
  </r>
  <r>
    <x v="0"/>
    <s v="TiBaan"/>
    <x v="1"/>
    <d v="2020-07-27T00:00:00"/>
    <n v="31"/>
    <n v="7"/>
    <n v="2020"/>
    <s v="Project Management"/>
    <s v="Pedro Marcano"/>
    <s v="Mobile"/>
    <s v="Android"/>
    <s v="Android Studio"/>
    <n v="2.4"/>
    <s v="Employee"/>
    <m/>
    <n v="1"/>
    <m/>
    <n v="0"/>
    <n v="0"/>
  </r>
  <r>
    <x v="0"/>
    <s v="TiBaan"/>
    <x v="1"/>
    <d v="2020-07-28T00:00:00"/>
    <n v="31"/>
    <n v="7"/>
    <n v="2020"/>
    <s v="Project Management"/>
    <s v="Rudimar Castro"/>
    <s v="Mobile"/>
    <s v="Android"/>
    <s v="Android Studio"/>
    <n v="1"/>
    <s v="Supervisor"/>
    <m/>
    <n v="1"/>
    <m/>
    <n v="3"/>
    <n v="3"/>
  </r>
  <r>
    <x v="0"/>
    <s v="TiBaan"/>
    <x v="1"/>
    <d v="2020-07-29T00:00:00"/>
    <n v="31"/>
    <n v="7"/>
    <n v="2020"/>
    <s v="Project Management"/>
    <s v="Rudimar Castro"/>
    <s v="Mobile"/>
    <s v="Android"/>
    <s v="Android Studio"/>
    <n v="1"/>
    <s v="Administrator"/>
    <m/>
    <n v="1"/>
    <m/>
    <n v="3"/>
    <n v="3"/>
  </r>
  <r>
    <x v="0"/>
    <s v="TiBaan"/>
    <x v="1"/>
    <d v="2020-07-30T00:00:00"/>
    <n v="31"/>
    <n v="7"/>
    <n v="2020"/>
    <s v="QA"/>
    <s v="Javier Alvarez"/>
    <s v="Mobile"/>
    <s v="Android"/>
    <s v="Android Studio"/>
    <n v="1"/>
    <s v="Employee"/>
    <m/>
    <n v="1"/>
    <m/>
    <n v="1.5"/>
    <n v="1.5"/>
  </r>
  <r>
    <x v="0"/>
    <s v="TiBaan"/>
    <x v="1"/>
    <d v="2020-07-31T00:00:00"/>
    <n v="31"/>
    <n v="7"/>
    <n v="2020"/>
    <s v="QA"/>
    <s v="Javier Alvarez"/>
    <s v="Mobile"/>
    <s v="Android"/>
    <s v="Android Studio"/>
    <n v="4"/>
    <s v="Supervisor"/>
    <m/>
    <n v="1"/>
    <m/>
    <n v="1.5"/>
    <n v="6"/>
  </r>
  <r>
    <x v="0"/>
    <s v="TiBaan"/>
    <x v="1"/>
    <d v="2020-08-01T00:00:00"/>
    <n v="31"/>
    <n v="8"/>
    <n v="2020"/>
    <s v="QA"/>
    <s v="Javier Alvarez"/>
    <s v="Mobile"/>
    <s v="Android"/>
    <s v="Android Studio"/>
    <n v="2.5"/>
    <s v="Administrator"/>
    <m/>
    <n v="1"/>
    <m/>
    <n v="1.5"/>
    <n v="3.75"/>
  </r>
  <r>
    <x v="0"/>
    <s v="TiBaan"/>
    <x v="2"/>
    <d v="2020-08-02T00:00:00"/>
    <n v="32"/>
    <n v="8"/>
    <n v="2020"/>
    <s v="Full Stack"/>
    <s v="Ricardo Acurero"/>
    <s v="Mobile"/>
    <s v="Android"/>
    <s v="Android Studio"/>
    <n v="5"/>
    <s v="Employee"/>
    <m/>
    <n v="1"/>
    <m/>
    <n v="3"/>
    <n v="15"/>
  </r>
  <r>
    <x v="0"/>
    <s v="TiBaan"/>
    <x v="2"/>
    <d v="2020-08-03T00:00:00"/>
    <n v="32"/>
    <n v="8"/>
    <n v="2020"/>
    <s v="Full Stack"/>
    <s v="Ricardo Acurero"/>
    <s v="Mobile"/>
    <s v="Android"/>
    <s v="Android Studio"/>
    <n v="4"/>
    <s v="Supervisor"/>
    <m/>
    <n v="1"/>
    <m/>
    <n v="3"/>
    <n v="12"/>
  </r>
  <r>
    <x v="0"/>
    <s v="TiBaan"/>
    <x v="2"/>
    <d v="2020-08-04T00:00:00"/>
    <n v="32"/>
    <n v="8"/>
    <n v="2020"/>
    <s v="Full Stack"/>
    <s v="Ricardo Acurero"/>
    <s v="Mobile"/>
    <s v="Android"/>
    <s v="Android Studio"/>
    <n v="3"/>
    <s v="Administrator"/>
    <m/>
    <n v="1"/>
    <m/>
    <n v="3"/>
    <n v="9"/>
  </r>
  <r>
    <x v="0"/>
    <s v="TiBaan"/>
    <x v="2"/>
    <d v="2020-08-25T00:00:00"/>
    <n v="35"/>
    <n v="8"/>
    <n v="2020"/>
    <s v="Software Architect"/>
    <s v="Pedro Marcano"/>
    <s v="Mobile"/>
    <s v="Android"/>
    <s v="Android Studio"/>
    <n v="2.4"/>
    <s v="Employee"/>
    <m/>
    <n v="1"/>
    <m/>
    <n v="0"/>
    <n v="0"/>
  </r>
  <r>
    <x v="0"/>
    <s v="TiBaan"/>
    <x v="2"/>
    <d v="2020-08-31T00:00:00"/>
    <n v="36"/>
    <n v="8"/>
    <n v="2020"/>
    <s v="Software Architect"/>
    <s v="Pedro Marcano"/>
    <s v="Mobile"/>
    <s v="Android"/>
    <s v="Android Studio"/>
    <n v="2.4"/>
    <s v="Supervisor"/>
    <m/>
    <n v="1"/>
    <m/>
    <n v="0"/>
    <n v="0"/>
  </r>
  <r>
    <x v="0"/>
    <s v="TiBaan"/>
    <x v="2"/>
    <d v="2020-08-23T00:00:00"/>
    <n v="35"/>
    <n v="8"/>
    <n v="2020"/>
    <s v="Project Management"/>
    <s v="Rudimar Castro"/>
    <s v="Mobile"/>
    <s v="Android"/>
    <s v="Android Studio"/>
    <n v="1"/>
    <s v="Administrator"/>
    <m/>
    <n v="1"/>
    <m/>
    <n v="3"/>
    <n v="3"/>
  </r>
  <r>
    <x v="0"/>
    <s v="TiBaan"/>
    <x v="2"/>
    <d v="2020-08-13T00:00:00"/>
    <n v="33"/>
    <n v="8"/>
    <n v="2020"/>
    <s v="Project Management"/>
    <s v="Rudimar Castro"/>
    <s v="Mobile"/>
    <s v="Android"/>
    <s v="Android Studio"/>
    <n v="2"/>
    <s v="Employee"/>
    <m/>
    <n v="1"/>
    <m/>
    <n v="3"/>
    <n v="6"/>
  </r>
  <r>
    <x v="0"/>
    <s v="TiBaan"/>
    <x v="2"/>
    <d v="2020-08-14T00:00:00"/>
    <n v="33"/>
    <n v="8"/>
    <n v="2020"/>
    <s v="Project Management"/>
    <s v="Rudimar Castro"/>
    <s v="Mobile"/>
    <s v="Android"/>
    <s v="Android Studio"/>
    <n v="2"/>
    <s v="Supervisor"/>
    <m/>
    <n v="1"/>
    <m/>
    <n v="3"/>
    <n v="6"/>
  </r>
  <r>
    <x v="0"/>
    <s v="TiBaan"/>
    <x v="2"/>
    <d v="2020-08-15T00:00:00"/>
    <n v="33"/>
    <n v="8"/>
    <n v="2020"/>
    <s v="Project Management"/>
    <s v="Rudimar Castro"/>
    <s v="Mobile"/>
    <s v="Android"/>
    <s v="Android Studio"/>
    <n v="2"/>
    <s v="Administrator"/>
    <m/>
    <n v="1"/>
    <m/>
    <n v="3"/>
    <n v="6"/>
  </r>
  <r>
    <x v="0"/>
    <s v="TiBaan"/>
    <x v="2"/>
    <d v="2020-08-16T00:00:00"/>
    <n v="34"/>
    <n v="8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2"/>
    <d v="2020-08-17T00:00:00"/>
    <n v="34"/>
    <n v="8"/>
    <n v="2020"/>
    <s v="QA"/>
    <s v="Javier Alvarez"/>
    <s v="Mobile"/>
    <s v="Android"/>
    <s v="Android Studio"/>
    <n v="2.5"/>
    <s v="Supervisor"/>
    <m/>
    <n v="1"/>
    <m/>
    <n v="1.5"/>
    <n v="3.75"/>
  </r>
  <r>
    <x v="0"/>
    <s v="TiBaan"/>
    <x v="2"/>
    <d v="2020-08-18T00:00:00"/>
    <n v="34"/>
    <n v="8"/>
    <n v="2020"/>
    <s v="QA"/>
    <s v="Javier Alvarez"/>
    <s v="Mobile"/>
    <s v="Android"/>
    <s v="Android Studio"/>
    <n v="2.5"/>
    <s v="Administrator"/>
    <m/>
    <n v="1"/>
    <m/>
    <n v="1.5"/>
    <n v="3.75"/>
  </r>
  <r>
    <x v="0"/>
    <s v="TiBaan"/>
    <x v="3"/>
    <d v="2020-08-19T00:00:00"/>
    <n v="34"/>
    <n v="8"/>
    <n v="2020"/>
    <s v="Full Stack"/>
    <s v="Ricardo Acurero"/>
    <s v="Mobile"/>
    <s v="Android"/>
    <s v="Android Studio"/>
    <n v="4"/>
    <s v="Employee"/>
    <m/>
    <n v="1"/>
    <m/>
    <n v="3"/>
    <n v="12"/>
  </r>
  <r>
    <x v="0"/>
    <s v="TiBaan"/>
    <x v="3"/>
    <d v="2020-08-19T00:00:00"/>
    <n v="34"/>
    <n v="8"/>
    <n v="2020"/>
    <s v="Full Stack"/>
    <s v="Ricardo Acurero"/>
    <s v="Mobile"/>
    <s v="Android"/>
    <s v="Android Studio"/>
    <n v="3"/>
    <s v="Supervisor"/>
    <m/>
    <n v="1"/>
    <m/>
    <n v="3"/>
    <n v="9"/>
  </r>
  <r>
    <x v="0"/>
    <s v="TiBaan"/>
    <x v="3"/>
    <d v="2020-08-20T00:00:00"/>
    <n v="34"/>
    <n v="8"/>
    <n v="2020"/>
    <s v="Full Stack"/>
    <s v="Ricardo Acurero"/>
    <s v="Mobile"/>
    <s v="Android"/>
    <s v="Android Studio"/>
    <n v="4"/>
    <s v="Administrator"/>
    <m/>
    <n v="1"/>
    <m/>
    <n v="3"/>
    <n v="12"/>
  </r>
  <r>
    <x v="0"/>
    <s v="TiBaan"/>
    <x v="3"/>
    <d v="2020-08-05T00:00:00"/>
    <n v="32"/>
    <n v="8"/>
    <n v="2020"/>
    <s v="Software Architect"/>
    <s v="Pedro Marcano"/>
    <s v="Mobile"/>
    <s v="Android"/>
    <s v="Android Studio"/>
    <n v="2.4"/>
    <s v="Employee"/>
    <m/>
    <n v="1"/>
    <m/>
    <n v="0"/>
    <n v="0"/>
  </r>
  <r>
    <x v="0"/>
    <s v="TiBaan"/>
    <x v="3"/>
    <d v="2020-08-13T00:00:00"/>
    <n v="33"/>
    <n v="8"/>
    <n v="2020"/>
    <s v="Project Management"/>
    <s v="Rudimar Castro"/>
    <s v="Mobile"/>
    <s v="Android"/>
    <s v="Android Studio"/>
    <n v="2"/>
    <s v="Supervisor"/>
    <m/>
    <n v="1"/>
    <m/>
    <n v="3"/>
    <n v="6"/>
  </r>
  <r>
    <x v="0"/>
    <s v="TiBaan"/>
    <x v="3"/>
    <d v="2020-08-14T00:00:00"/>
    <n v="33"/>
    <n v="8"/>
    <n v="2020"/>
    <s v="Project Management"/>
    <s v="Rudimar Castro"/>
    <s v="Mobile"/>
    <s v="Android"/>
    <s v="Android Studio"/>
    <n v="2"/>
    <s v="Administrator"/>
    <m/>
    <n v="1"/>
    <m/>
    <n v="3"/>
    <n v="6"/>
  </r>
  <r>
    <x v="0"/>
    <s v="TiBaan"/>
    <x v="3"/>
    <d v="2020-08-15T00:00:00"/>
    <n v="33"/>
    <n v="8"/>
    <n v="2020"/>
    <s v="Project Management"/>
    <s v="Rudimar Castro"/>
    <s v="Mobile"/>
    <s v="Android"/>
    <s v="Android Studio"/>
    <n v="1"/>
    <s v="Employee"/>
    <m/>
    <n v="1"/>
    <m/>
    <n v="3"/>
    <n v="3"/>
  </r>
  <r>
    <x v="0"/>
    <s v="TiBaan"/>
    <x v="3"/>
    <d v="2020-08-23T00:00:00"/>
    <n v="35"/>
    <n v="8"/>
    <n v="2020"/>
    <s v="Project Management"/>
    <s v="Rudimar Castro"/>
    <s v="Mobile"/>
    <s v="Android"/>
    <s v="Android Studio"/>
    <n v="2"/>
    <s v="Supervisor"/>
    <m/>
    <n v="1"/>
    <m/>
    <n v="3"/>
    <n v="6"/>
  </r>
  <r>
    <x v="0"/>
    <s v="TiBaan"/>
    <x v="3"/>
    <d v="2020-08-24T00:00:00"/>
    <n v="35"/>
    <n v="8"/>
    <n v="2020"/>
    <s v="Project Management"/>
    <s v="Rudimar Castro"/>
    <s v="Mobile"/>
    <s v="Android"/>
    <s v="Android Studio"/>
    <n v="1"/>
    <s v="Administrator"/>
    <m/>
    <n v="1"/>
    <m/>
    <n v="3"/>
    <n v="3"/>
  </r>
  <r>
    <x v="0"/>
    <s v="TiBaan"/>
    <x v="3"/>
    <d v="2020-08-25T00:00:00"/>
    <n v="35"/>
    <n v="8"/>
    <n v="2020"/>
    <s v="QA"/>
    <s v="Javier Alvarez"/>
    <s v="Mobile"/>
    <s v="Android"/>
    <s v="Android Studio"/>
    <n v="1"/>
    <s v="Employee"/>
    <m/>
    <n v="1"/>
    <m/>
    <n v="1.5"/>
    <n v="1.5"/>
  </r>
  <r>
    <x v="0"/>
    <s v="TiBaan"/>
    <x v="3"/>
    <d v="2020-08-26T00:00:00"/>
    <n v="35"/>
    <n v="8"/>
    <n v="2020"/>
    <s v="QA"/>
    <s v="Javier Alvarez"/>
    <s v="Mobile"/>
    <s v="Android"/>
    <s v="Android Studio"/>
    <n v="1"/>
    <s v="Supervisor"/>
    <m/>
    <n v="1"/>
    <m/>
    <n v="1.5"/>
    <n v="1.5"/>
  </r>
  <r>
    <x v="0"/>
    <s v="TiBaan"/>
    <x v="3"/>
    <d v="2020-08-27T00:00:00"/>
    <n v="35"/>
    <n v="8"/>
    <n v="2020"/>
    <s v="QA"/>
    <s v="Javier Alvarez"/>
    <s v="Mobile"/>
    <s v="Android"/>
    <s v="Android Studio"/>
    <n v="1"/>
    <s v="Administrator"/>
    <m/>
    <n v="1"/>
    <m/>
    <n v="1.5"/>
    <n v="1.5"/>
  </r>
  <r>
    <x v="0"/>
    <s v="TiBaan"/>
    <x v="0"/>
    <d v="2020-06-02T00:00:00"/>
    <n v="23"/>
    <n v="6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0"/>
    <d v="2020-06-03T00:00:00"/>
    <n v="23"/>
    <n v="6"/>
    <n v="2020"/>
    <s v="Full Stack"/>
    <s v="Kelvin Marcano"/>
    <s v="Web"/>
    <s v="Laravel"/>
    <s v="Web Browser"/>
    <n v="5"/>
    <s v="Supervisor"/>
    <m/>
    <n v="1"/>
    <m/>
    <n v="3"/>
    <n v="15"/>
  </r>
  <r>
    <x v="0"/>
    <s v="TiBaan"/>
    <x v="0"/>
    <d v="2020-06-04T00:00:00"/>
    <n v="23"/>
    <n v="6"/>
    <n v="2020"/>
    <s v="Full Stack"/>
    <s v="Kelvin Marcano"/>
    <s v="Web"/>
    <s v="Laravel"/>
    <s v="Web Browser"/>
    <n v="5"/>
    <s v="Administrator"/>
    <m/>
    <n v="1"/>
    <m/>
    <n v="3"/>
    <n v="15"/>
  </r>
  <r>
    <x v="0"/>
    <s v="TiBaan"/>
    <x v="0"/>
    <d v="2020-06-05T00:00:00"/>
    <n v="23"/>
    <n v="6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0"/>
    <d v="2020-06-06T00:00:00"/>
    <n v="23"/>
    <n v="6"/>
    <n v="2020"/>
    <s v="Software Architect"/>
    <s v="Pedro Marcano"/>
    <s v="Web"/>
    <s v="Laravel"/>
    <s v="Web Browser"/>
    <n v="5"/>
    <s v="Supervisor"/>
    <m/>
    <n v="1"/>
    <m/>
    <n v="0"/>
    <n v="0"/>
  </r>
  <r>
    <x v="0"/>
    <s v="TiBaan"/>
    <x v="0"/>
    <d v="2020-06-07T00:00:00"/>
    <n v="24"/>
    <n v="6"/>
    <n v="2020"/>
    <s v="Project Management"/>
    <s v="Rudimar Castro"/>
    <s v="Web"/>
    <s v="Laravel"/>
    <s v="Web Browser"/>
    <n v="1"/>
    <s v="Administrator"/>
    <m/>
    <n v="1"/>
    <m/>
    <n v="3"/>
    <n v="3"/>
  </r>
  <r>
    <x v="0"/>
    <s v="TiBaan"/>
    <x v="0"/>
    <d v="2020-06-08T00:00:00"/>
    <n v="24"/>
    <n v="6"/>
    <n v="2020"/>
    <s v="Project Management"/>
    <s v="Rudimar Castro"/>
    <s v="Web"/>
    <s v="Laravel"/>
    <s v="Web Browser"/>
    <n v="2.4"/>
    <s v="Employee"/>
    <m/>
    <n v="1"/>
    <m/>
    <n v="3"/>
    <n v="7.1999999999999993"/>
  </r>
  <r>
    <x v="0"/>
    <s v="TiBaan"/>
    <x v="0"/>
    <d v="2020-06-09T00:00:00"/>
    <n v="24"/>
    <n v="6"/>
    <n v="2020"/>
    <s v="Project Management"/>
    <s v="Rudimar Castro"/>
    <s v="Web"/>
    <s v="Laravel"/>
    <s v="Web Browser"/>
    <n v="2.4"/>
    <s v="Supervisor"/>
    <m/>
    <n v="1"/>
    <m/>
    <n v="3"/>
    <n v="7.1999999999999993"/>
  </r>
  <r>
    <x v="0"/>
    <s v="TiBaan"/>
    <x v="0"/>
    <d v="2020-06-10T00:00:00"/>
    <n v="24"/>
    <n v="6"/>
    <n v="2020"/>
    <s v="Project Management"/>
    <s v="Rudimar Castro"/>
    <s v="Web"/>
    <s v="Laravel"/>
    <s v="Web Browser"/>
    <n v="1"/>
    <s v="Administrator"/>
    <m/>
    <n v="1"/>
    <m/>
    <n v="3"/>
    <n v="3"/>
  </r>
  <r>
    <x v="0"/>
    <s v="TiBaan"/>
    <x v="0"/>
    <d v="2020-06-11T00:00:00"/>
    <n v="24"/>
    <n v="6"/>
    <n v="2020"/>
    <s v="QA"/>
    <s v="Javier Alvarez"/>
    <s v="Web"/>
    <s v="Laravel"/>
    <s v="Web Browser"/>
    <n v="5"/>
    <s v="Employee"/>
    <m/>
    <n v="1"/>
    <m/>
    <n v="1.5"/>
    <n v="7.5"/>
  </r>
  <r>
    <x v="0"/>
    <s v="TiBaan"/>
    <x v="0"/>
    <d v="2020-06-12T00:00:00"/>
    <n v="24"/>
    <n v="6"/>
    <n v="2020"/>
    <s v="QA"/>
    <s v="Javier Alvarez"/>
    <s v="Web"/>
    <s v="Laravel"/>
    <s v="Web Browser"/>
    <n v="5"/>
    <s v="Supervisor"/>
    <m/>
    <n v="1"/>
    <m/>
    <n v="1.5"/>
    <n v="7.5"/>
  </r>
  <r>
    <x v="0"/>
    <s v="TiBaan"/>
    <x v="0"/>
    <d v="2020-06-13T00:00:00"/>
    <n v="24"/>
    <n v="6"/>
    <n v="2020"/>
    <s v="QA"/>
    <s v="Javier Alvarez"/>
    <s v="Web"/>
    <s v="Laravel"/>
    <s v="Web Browser"/>
    <n v="5"/>
    <s v="Administrator"/>
    <m/>
    <n v="1"/>
    <m/>
    <n v="1.5"/>
    <n v="7.5"/>
  </r>
  <r>
    <x v="0"/>
    <s v="TiBaan"/>
    <x v="1"/>
    <d v="2020-06-14T00:00:00"/>
    <n v="25"/>
    <n v="6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1"/>
    <d v="2020-06-15T00:00:00"/>
    <n v="25"/>
    <n v="6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1"/>
    <d v="2020-06-16T00:00:00"/>
    <n v="25"/>
    <n v="6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1"/>
    <d v="2020-06-17T00:00:00"/>
    <n v="25"/>
    <n v="6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1"/>
    <d v="2020-06-18T00:00:00"/>
    <n v="25"/>
    <n v="6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1"/>
    <d v="2020-06-19T00:00:00"/>
    <n v="25"/>
    <n v="6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1"/>
    <d v="2020-06-20T00:00:00"/>
    <n v="25"/>
    <n v="6"/>
    <n v="2020"/>
    <s v="Project Management"/>
    <s v="Pedro Marcano"/>
    <s v="Web"/>
    <s v="Laravel"/>
    <s v="Web Browser"/>
    <n v="2.4"/>
    <s v="Employee"/>
    <m/>
    <n v="1"/>
    <m/>
    <n v="0"/>
    <n v="0"/>
  </r>
  <r>
    <x v="0"/>
    <s v="TiBaan"/>
    <x v="1"/>
    <d v="2020-06-21T00:00:00"/>
    <n v="26"/>
    <n v="6"/>
    <n v="2020"/>
    <s v="Project Management"/>
    <s v="Pedro Marcano"/>
    <s v="Web"/>
    <s v="Laravel"/>
    <s v="Web Browser"/>
    <n v="2.4"/>
    <s v="Supervisor"/>
    <m/>
    <n v="1"/>
    <m/>
    <n v="0"/>
    <n v="0"/>
  </r>
  <r>
    <x v="0"/>
    <s v="TiBaan"/>
    <x v="1"/>
    <d v="2020-06-22T00:00:00"/>
    <n v="26"/>
    <n v="6"/>
    <n v="2020"/>
    <s v="Project Management"/>
    <s v="Rudimar Castro"/>
    <s v="Web"/>
    <s v="Laravel"/>
    <s v="Web Browser"/>
    <n v="2.4"/>
    <s v="Administrator"/>
    <m/>
    <n v="1"/>
    <m/>
    <n v="3"/>
    <n v="7.1999999999999993"/>
  </r>
  <r>
    <x v="0"/>
    <s v="TiBaan"/>
    <x v="1"/>
    <d v="2020-06-23T00:00:00"/>
    <n v="26"/>
    <n v="6"/>
    <n v="2020"/>
    <s v="QA"/>
    <s v="Javier Alvarez"/>
    <s v="Web"/>
    <s v="Laravel"/>
    <s v="Web Browser"/>
    <n v="5"/>
    <s v="Employee"/>
    <m/>
    <n v="1"/>
    <m/>
    <n v="1.5"/>
    <n v="7.5"/>
  </r>
  <r>
    <x v="0"/>
    <s v="TiBaan"/>
    <x v="1"/>
    <d v="2020-06-24T00:00:00"/>
    <n v="26"/>
    <n v="6"/>
    <n v="2020"/>
    <s v="QA"/>
    <s v="Javier Alvarez"/>
    <s v="Web"/>
    <s v="Laravel"/>
    <s v="Web Browser"/>
    <n v="5"/>
    <s v="Supervisor"/>
    <m/>
    <n v="1"/>
    <m/>
    <n v="1.5"/>
    <n v="7.5"/>
  </r>
  <r>
    <x v="0"/>
    <s v="TiBaan"/>
    <x v="1"/>
    <d v="2020-06-25T00:00:00"/>
    <n v="26"/>
    <n v="6"/>
    <n v="2020"/>
    <s v="QA"/>
    <s v="Javier Alvarez"/>
    <s v="Web"/>
    <s v="Laravel"/>
    <s v="Web Browser"/>
    <n v="5"/>
    <s v="Administrator"/>
    <m/>
    <n v="1"/>
    <m/>
    <n v="1.5"/>
    <n v="7.5"/>
  </r>
  <r>
    <x v="0"/>
    <s v="TiBaan"/>
    <x v="2"/>
    <d v="2020-06-26T00:00:00"/>
    <n v="26"/>
    <n v="6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2"/>
    <d v="2020-06-27T00:00:00"/>
    <n v="26"/>
    <n v="6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2"/>
    <d v="2020-06-28T00:00:00"/>
    <n v="27"/>
    <n v="6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2"/>
    <d v="2020-06-29T00:00:00"/>
    <n v="27"/>
    <n v="6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2"/>
    <d v="2020-06-30T00:00:00"/>
    <n v="27"/>
    <n v="6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2"/>
    <d v="2020-08-01T00:00:00"/>
    <n v="31"/>
    <n v="8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2"/>
    <d v="2020-08-02T00:00:00"/>
    <n v="32"/>
    <n v="8"/>
    <n v="2020"/>
    <s v="Project Management"/>
    <s v="Rudimar Castro"/>
    <s v="Web"/>
    <s v="Laravel"/>
    <s v="Web Browser"/>
    <n v="2"/>
    <s v="Employee"/>
    <m/>
    <n v="1"/>
    <m/>
    <n v="3"/>
    <n v="6"/>
  </r>
  <r>
    <x v="0"/>
    <s v="TiBaan"/>
    <x v="2"/>
    <d v="2020-08-10T00:00:00"/>
    <n v="33"/>
    <n v="8"/>
    <n v="2020"/>
    <s v="Project Management"/>
    <s v="Rudimar Castro"/>
    <s v="Web"/>
    <s v="Laravel"/>
    <s v="Web Browser"/>
    <n v="2"/>
    <s v="Supervisor"/>
    <m/>
    <n v="1"/>
    <m/>
    <n v="3"/>
    <n v="6"/>
  </r>
  <r>
    <x v="0"/>
    <s v="TiBaan"/>
    <x v="2"/>
    <d v="2020-08-11T00:00:00"/>
    <n v="33"/>
    <n v="8"/>
    <n v="2020"/>
    <s v="Project Management"/>
    <s v="Rudimar Castro"/>
    <s v="Web"/>
    <s v="Laravel"/>
    <s v="Web Browser"/>
    <n v="2"/>
    <s v="Administrator"/>
    <m/>
    <n v="1"/>
    <m/>
    <n v="3"/>
    <n v="6"/>
  </r>
  <r>
    <x v="0"/>
    <s v="TiBaan"/>
    <x v="2"/>
    <d v="2020-08-12T00:00:00"/>
    <n v="33"/>
    <n v="8"/>
    <n v="2020"/>
    <s v="QA"/>
    <s v="Javier Alvarez"/>
    <s v="Web"/>
    <s v="Laravel"/>
    <s v="Web Browser"/>
    <n v="1"/>
    <s v="Employee"/>
    <m/>
    <n v="1"/>
    <m/>
    <n v="1.5"/>
    <n v="1.5"/>
  </r>
  <r>
    <x v="0"/>
    <s v="TiBaan"/>
    <x v="2"/>
    <d v="2020-08-13T00:00:00"/>
    <n v="33"/>
    <n v="8"/>
    <n v="2020"/>
    <s v="QA"/>
    <s v="Javier Alvarez"/>
    <s v="Web"/>
    <s v="Laravel"/>
    <s v="Web Browser"/>
    <n v="1"/>
    <s v="Supervisor"/>
    <m/>
    <n v="1"/>
    <m/>
    <n v="1.5"/>
    <n v="1.5"/>
  </r>
  <r>
    <x v="0"/>
    <s v="TiBaan"/>
    <x v="2"/>
    <d v="2020-08-14T00:00:00"/>
    <n v="33"/>
    <n v="8"/>
    <n v="2020"/>
    <s v="QA"/>
    <s v="Javier Alvarez"/>
    <s v="Web"/>
    <s v="Laravel"/>
    <s v="Web Browser"/>
    <n v="1"/>
    <s v="Administrator"/>
    <m/>
    <n v="1"/>
    <m/>
    <n v="1.5"/>
    <n v="1.5"/>
  </r>
  <r>
    <x v="0"/>
    <s v="TiBaan"/>
    <x v="3"/>
    <d v="2020-08-15T00:00:00"/>
    <n v="33"/>
    <n v="8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3"/>
    <d v="2020-08-16T00:00:00"/>
    <n v="34"/>
    <n v="8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3"/>
    <d v="2020-08-17T00:00:00"/>
    <n v="34"/>
    <n v="8"/>
    <n v="2020"/>
    <s v="Full Stack"/>
    <s v="Kelvin Marcano"/>
    <s v="Web"/>
    <s v="Laravel"/>
    <s v="Web Browser"/>
    <n v="5"/>
    <s v="Administrator"/>
    <m/>
    <n v="1"/>
    <m/>
    <n v="3"/>
    <n v="15"/>
  </r>
  <r>
    <x v="0"/>
    <s v="TiBaan"/>
    <x v="3"/>
    <d v="2020-08-18T00:00:00"/>
    <n v="34"/>
    <n v="8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3"/>
    <d v="2020-08-19T00:00:00"/>
    <n v="34"/>
    <n v="8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8-27T00:00:00"/>
    <n v="35"/>
    <n v="8"/>
    <n v="2020"/>
    <s v="Project Management"/>
    <s v="Rudimar Castro"/>
    <s v="Web"/>
    <s v="Laravel"/>
    <s v="Web Browser"/>
    <n v="2"/>
    <s v="Administrator"/>
    <m/>
    <n v="1"/>
    <m/>
    <n v="3"/>
    <n v="6"/>
  </r>
  <r>
    <x v="0"/>
    <s v="TiBaan"/>
    <x v="3"/>
    <d v="2020-08-28T00:00:00"/>
    <n v="35"/>
    <n v="8"/>
    <n v="2020"/>
    <s v="Project Management"/>
    <s v="Rudimar Castro"/>
    <s v="Web"/>
    <s v="Laravel"/>
    <s v="Web Browser"/>
    <n v="1"/>
    <s v="Employee"/>
    <m/>
    <n v="1"/>
    <m/>
    <n v="3"/>
    <n v="3"/>
  </r>
  <r>
    <x v="0"/>
    <s v="TiBaan"/>
    <x v="3"/>
    <d v="2020-08-29T00:00:00"/>
    <n v="35"/>
    <n v="8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8-08T00:00:00"/>
    <n v="32"/>
    <n v="8"/>
    <n v="2020"/>
    <s v="Project Management"/>
    <s v="Rudimar Castro"/>
    <s v="Web"/>
    <s v="Laravel"/>
    <s v="Web Browser"/>
    <n v="1"/>
    <s v="Administrator"/>
    <m/>
    <n v="1"/>
    <m/>
    <n v="3"/>
    <n v="3"/>
  </r>
  <r>
    <x v="0"/>
    <s v="TiBaan"/>
    <x v="3"/>
    <d v="2020-08-09T00:00:00"/>
    <n v="33"/>
    <n v="8"/>
    <n v="2020"/>
    <s v="QA"/>
    <s v="Javier Alvarez"/>
    <s v="Web"/>
    <s v="Laravel"/>
    <s v="Web Browser"/>
    <n v="2.5"/>
    <s v="Employee"/>
    <m/>
    <n v="1"/>
    <m/>
    <n v="1.5"/>
    <n v="3.75"/>
  </r>
  <r>
    <x v="0"/>
    <s v="TiBaan"/>
    <x v="3"/>
    <d v="2020-08-10T00:00:00"/>
    <n v="33"/>
    <n v="8"/>
    <n v="2020"/>
    <s v="QA"/>
    <s v="Javier Alvarez"/>
    <s v="Web"/>
    <s v="Laravel"/>
    <s v="Web Browser"/>
    <n v="2.5"/>
    <s v="Supervisor"/>
    <m/>
    <n v="1"/>
    <m/>
    <n v="1.5"/>
    <n v="3.75"/>
  </r>
  <r>
    <x v="0"/>
    <s v="TiBaan"/>
    <x v="3"/>
    <d v="2020-08-11T00:00:00"/>
    <n v="33"/>
    <n v="8"/>
    <n v="2020"/>
    <s v="QA"/>
    <s v="Javier Alvarez"/>
    <s v="Web"/>
    <s v="Laravel"/>
    <s v="Web Browser"/>
    <n v="2.5"/>
    <s v="Administrator"/>
    <m/>
    <n v="1"/>
    <m/>
    <n v="1.5"/>
    <n v="3.75"/>
  </r>
  <r>
    <x v="0"/>
    <s v="TiBaan"/>
    <x v="4"/>
    <d v="2020-06-02T00:00:00"/>
    <n v="23"/>
    <n v="6"/>
    <n v="2020"/>
    <s v="Cloud Server"/>
    <s v="Principal"/>
    <s v="Server"/>
    <s v="PHP"/>
    <s v="Web Browser"/>
    <n v="0"/>
    <s v="Backend"/>
    <m/>
    <n v="1"/>
    <m/>
    <n v="35"/>
    <n v="0"/>
  </r>
  <r>
    <x v="0"/>
    <s v="TiBaan"/>
    <x v="4"/>
    <d v="2020-06-09T00:00:00"/>
    <n v="24"/>
    <n v="6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6-16T00:00:00"/>
    <n v="25"/>
    <n v="6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6-23T00:00:00"/>
    <n v="26"/>
    <n v="6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6-30T00:00:00"/>
    <n v="27"/>
    <n v="6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7-25T00:00:00"/>
    <n v="30"/>
    <n v="7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8-01T00:00:00"/>
    <n v="31"/>
    <n v="8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8-08T00:00:00"/>
    <n v="32"/>
    <n v="8"/>
    <n v="2020"/>
    <s v="Cloud Server"/>
    <s v="Principal"/>
    <s v="Server"/>
    <s v="PHP"/>
    <s v="Web Browser"/>
    <n v="0"/>
    <s v="Backend"/>
    <m/>
    <n v="1"/>
    <m/>
    <n v="35"/>
    <n v="35"/>
  </r>
  <r>
    <x v="0"/>
    <s v="TiBaan"/>
    <x v="4"/>
    <d v="2020-08-15T00:00:00"/>
    <n v="33"/>
    <n v="8"/>
    <n v="2020"/>
    <s v="Cloud Server"/>
    <s v="Principal"/>
    <s v="Server"/>
    <s v="PHP"/>
    <s v="Web Browser"/>
    <n v="0"/>
    <s v="Backend"/>
    <m/>
    <n v="1"/>
    <m/>
    <n v="35"/>
    <n v="0"/>
  </r>
  <r>
    <x v="0"/>
    <s v="TiBaan"/>
    <x v="1"/>
    <d v="2020-07-31T00:00:00"/>
    <n v="31"/>
    <n v="7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2"/>
    <d v="2020-07-31T00:00:00"/>
    <n v="31"/>
    <n v="7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2"/>
    <d v="2020-07-29T00:00:00"/>
    <n v="31"/>
    <n v="7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2"/>
    <d v="2020-07-30T00:00:00"/>
    <n v="31"/>
    <n v="7"/>
    <n v="2020"/>
    <s v="Full Stack"/>
    <s v="Ricardo Acurero"/>
    <s v="Mobile"/>
    <s v="Android"/>
    <s v="Android Studio"/>
    <n v="1"/>
    <s v="Administrator"/>
    <m/>
    <n v="1"/>
    <s v="HR Strategic Planning"/>
    <n v="3"/>
    <n v="3"/>
  </r>
  <r>
    <x v="0"/>
    <s v="TiBaan"/>
    <x v="2"/>
    <d v="2020-08-03T00:00:00"/>
    <n v="32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8-04T00:00:00"/>
    <n v="32"/>
    <n v="8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2"/>
    <d v="2020-08-05T00:00:00"/>
    <n v="32"/>
    <n v="8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2"/>
    <d v="2020-08-06T00:00:00"/>
    <n v="32"/>
    <n v="8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2"/>
    <d v="2020-08-07T00:00:00"/>
    <n v="32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8-08T00:00:00"/>
    <n v="32"/>
    <n v="8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2"/>
    <d v="2020-08-08T00:00:00"/>
    <n v="32"/>
    <n v="8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2"/>
    <d v="2020-08-09T00:00:00"/>
    <n v="33"/>
    <n v="8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2"/>
    <d v="2020-08-10T00:00:00"/>
    <n v="33"/>
    <n v="8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3"/>
    <d v="2020-07-22T00:00:00"/>
    <n v="30"/>
    <n v="7"/>
    <n v="2020"/>
    <s v="Full Stack"/>
    <s v="Ricardo Acurero"/>
    <s v="Mobile"/>
    <s v="Android"/>
    <s v="Android Studio"/>
    <n v="1"/>
    <s v="Employee"/>
    <m/>
    <n v="1"/>
    <s v="HR Strategic Planning"/>
    <n v="3"/>
    <n v="3"/>
  </r>
  <r>
    <x v="0"/>
    <s v="TiBaan"/>
    <x v="3"/>
    <d v="2020-07-23T00:00:00"/>
    <n v="30"/>
    <n v="7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3"/>
    <d v="2020-07-24T00:00:00"/>
    <n v="30"/>
    <n v="7"/>
    <n v="2020"/>
    <s v="Full Stack"/>
    <s v="Ricardo Acurero"/>
    <s v="Mobile"/>
    <s v="Android"/>
    <s v="Android Studio"/>
    <n v="6"/>
    <s v="Administrator"/>
    <m/>
    <n v="1"/>
    <s v="HR Strategic Planning"/>
    <n v="3"/>
    <n v="18"/>
  </r>
  <r>
    <x v="0"/>
    <s v="TiBaan"/>
    <x v="3"/>
    <d v="2020-08-14T00:00:00"/>
    <n v="33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8-15T00:00:00"/>
    <n v="33"/>
    <n v="8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3"/>
    <d v="2020-08-16T00:00:00"/>
    <n v="34"/>
    <n v="8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8-17T00:00:00"/>
    <n v="34"/>
    <n v="8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8-18T00:00:00"/>
    <n v="34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3"/>
    <d v="2020-08-19T00:00:00"/>
    <n v="34"/>
    <n v="8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8-20T00:00:00"/>
    <n v="34"/>
    <n v="8"/>
    <n v="2020"/>
    <s v="QA"/>
    <s v="Javier Alvarez"/>
    <s v="Mobile"/>
    <s v="Android"/>
    <s v="Android Studio"/>
    <n v="1"/>
    <s v="Employee"/>
    <m/>
    <n v="1"/>
    <s v="HR Strategic Planning"/>
    <n v="1.5"/>
    <n v="1.5"/>
  </r>
  <r>
    <x v="0"/>
    <s v="TiBaan"/>
    <x v="3"/>
    <d v="2020-08-21T00:00:00"/>
    <n v="34"/>
    <n v="8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3"/>
    <d v="2020-08-22T00:00:00"/>
    <n v="34"/>
    <n v="8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0"/>
    <d v="2020-08-01T00:00:00"/>
    <n v="31"/>
    <n v="8"/>
    <n v="2020"/>
    <s v="Full Stack"/>
    <s v="Kelvin Marcano"/>
    <s v="Web"/>
    <s v="Laravel"/>
    <s v="Web Browser"/>
    <n v="5"/>
    <s v="Employee"/>
    <m/>
    <n v="1"/>
    <s v="HR Strategic Planning"/>
    <n v="3"/>
    <n v="15"/>
  </r>
  <r>
    <x v="0"/>
    <s v="TiBaan"/>
    <x v="0"/>
    <d v="2020-08-01T00:00:00"/>
    <n v="31"/>
    <n v="8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0"/>
    <d v="2020-07-30T00:00:00"/>
    <n v="31"/>
    <n v="7"/>
    <n v="2020"/>
    <s v="Full Stack"/>
    <s v="Kelvin Marcano"/>
    <s v="Web"/>
    <s v="Laravel"/>
    <s v="Web Browser"/>
    <n v="5"/>
    <s v="Administrator"/>
    <m/>
    <n v="1"/>
    <s v="HR Strategic Planning"/>
    <n v="3"/>
    <n v="15"/>
  </r>
  <r>
    <x v="0"/>
    <s v="TiBaan"/>
    <x v="0"/>
    <d v="2020-07-31T00:00:00"/>
    <n v="31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8-04T00:00:00"/>
    <n v="32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0"/>
    <d v="2020-08-05T00:00:00"/>
    <n v="32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0"/>
    <d v="2020-08-06T00:00:00"/>
    <n v="32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8-07T00:00:00"/>
    <n v="32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0"/>
    <d v="2020-08-08T00:00:00"/>
    <n v="32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0"/>
    <d v="2020-08-09T00:00:00"/>
    <n v="33"/>
    <n v="8"/>
    <n v="2020"/>
    <s v="QA"/>
    <s v="Javier Alvarez"/>
    <s v="Web"/>
    <s v="Laravel"/>
    <s v="Web Browser"/>
    <n v="1"/>
    <s v="Employee"/>
    <m/>
    <n v="1"/>
    <s v="HR Strategic Planning"/>
    <n v="1.5"/>
    <n v="1.5"/>
  </r>
  <r>
    <x v="0"/>
    <s v="TiBaan"/>
    <x v="0"/>
    <d v="2020-08-09T00:00:00"/>
    <n v="33"/>
    <n v="8"/>
    <n v="2020"/>
    <s v="QA"/>
    <s v="Javier Alvarez"/>
    <s v="Web"/>
    <s v="Laravel"/>
    <s v="Web Browser"/>
    <n v="1"/>
    <s v="Supervisor"/>
    <m/>
    <n v="1"/>
    <s v="HR Strategic Planning"/>
    <n v="1.5"/>
    <n v="1.5"/>
  </r>
  <r>
    <x v="0"/>
    <s v="TiBaan"/>
    <x v="0"/>
    <d v="2020-08-10T00:00:00"/>
    <n v="33"/>
    <n v="8"/>
    <n v="2020"/>
    <s v="QA"/>
    <s v="Javier Alvarez"/>
    <s v="Web"/>
    <s v="Laravel"/>
    <s v="Web Browser"/>
    <n v="1"/>
    <s v="Administrator"/>
    <m/>
    <n v="1"/>
    <s v="HR Strategic Planning"/>
    <n v="1.5"/>
    <n v="1.5"/>
  </r>
  <r>
    <x v="0"/>
    <s v="TiBaan"/>
    <x v="1"/>
    <d v="2020-08-11T00:00:00"/>
    <n v="33"/>
    <n v="8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1"/>
    <d v="2020-07-23T00:00:00"/>
    <n v="30"/>
    <n v="7"/>
    <n v="2020"/>
    <s v="Full Stack"/>
    <s v="Kelvin Marcano"/>
    <s v="Web"/>
    <s v="Laravel"/>
    <s v="Web Browser"/>
    <n v="1"/>
    <s v="Supervisor"/>
    <m/>
    <n v="1"/>
    <s v="HR Strategic Planning"/>
    <n v="3"/>
    <n v="3"/>
  </r>
  <r>
    <x v="0"/>
    <s v="TiBaan"/>
    <x v="1"/>
    <d v="2020-07-24T00:00:00"/>
    <n v="30"/>
    <n v="7"/>
    <n v="2020"/>
    <s v="Full Stack"/>
    <s v="Kelvin Marcano"/>
    <s v="Web"/>
    <s v="Laravel"/>
    <s v="Web Browser"/>
    <n v="1"/>
    <s v="Administrator"/>
    <m/>
    <n v="1"/>
    <s v="HR Strategic Planning"/>
    <n v="3"/>
    <n v="3"/>
  </r>
  <r>
    <x v="0"/>
    <s v="TiBaan"/>
    <x v="1"/>
    <d v="2020-07-25T00:00:00"/>
    <n v="30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8-15T00:00:00"/>
    <n v="33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8-16T00:00:00"/>
    <n v="34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1"/>
    <d v="2020-08-17T00:00:00"/>
    <n v="34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8-18T00:00:00"/>
    <n v="34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1"/>
    <d v="2020-08-19T00:00:00"/>
    <n v="34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1"/>
    <d v="2020-08-20T00:00:00"/>
    <n v="34"/>
    <n v="8"/>
    <n v="2020"/>
    <s v="QA"/>
    <s v="Javier Alvarez"/>
    <s v="Web"/>
    <s v="Laravel"/>
    <s v="Web Browser"/>
    <n v="1"/>
    <s v="Employee"/>
    <m/>
    <n v="1"/>
    <s v="HR Strategic Planning"/>
    <n v="1.5"/>
    <n v="1.5"/>
  </r>
  <r>
    <x v="0"/>
    <s v="TiBaan"/>
    <x v="1"/>
    <d v="2020-08-21T00:00:00"/>
    <n v="34"/>
    <n v="8"/>
    <n v="2020"/>
    <s v="QA"/>
    <s v="Javier Alvarez"/>
    <s v="Web"/>
    <s v="Laravel"/>
    <s v="Web Browser"/>
    <n v="1"/>
    <s v="Supervisor"/>
    <m/>
    <n v="1"/>
    <s v="HR Strategic Planning"/>
    <n v="1.5"/>
    <n v="1.5"/>
  </r>
  <r>
    <x v="0"/>
    <s v="TiBaan"/>
    <x v="1"/>
    <d v="2020-08-22T00:00:00"/>
    <n v="34"/>
    <n v="8"/>
    <n v="2020"/>
    <s v="QA"/>
    <s v="Javier Alvarez"/>
    <s v="Web"/>
    <s v="Laravel"/>
    <s v="Web Browser"/>
    <n v="1"/>
    <s v="Administrator"/>
    <m/>
    <n v="1"/>
    <s v="HR Strategic Planning"/>
    <n v="1.5"/>
    <n v="1.5"/>
  </r>
  <r>
    <x v="0"/>
    <s v="TiBaan"/>
    <x v="2"/>
    <d v="2020-08-06T00:00:00"/>
    <n v="32"/>
    <n v="8"/>
    <n v="2020"/>
    <s v="Full Stack"/>
    <s v="Kelvin Marcano"/>
    <s v="Web"/>
    <s v="Laravel"/>
    <s v="Web Browser"/>
    <n v="5"/>
    <s v="Employee"/>
    <m/>
    <n v="1"/>
    <s v="HR Strategic Planning"/>
    <n v="3"/>
    <n v="15"/>
  </r>
  <r>
    <x v="0"/>
    <s v="TiBaan"/>
    <x v="2"/>
    <d v="2020-08-07T00:00:00"/>
    <n v="32"/>
    <n v="8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2"/>
    <d v="2020-08-08T00:00:00"/>
    <n v="32"/>
    <n v="8"/>
    <n v="2020"/>
    <s v="Full Stack"/>
    <s v="Kelvin Marcano"/>
    <s v="Web"/>
    <s v="Laravel"/>
    <s v="Web Browser"/>
    <n v="5"/>
    <s v="Administrator"/>
    <m/>
    <n v="1"/>
    <s v="HR Strategic Planning"/>
    <n v="3"/>
    <n v="15"/>
  </r>
  <r>
    <x v="0"/>
    <s v="TiBaan"/>
    <x v="2"/>
    <d v="2020-08-09T00:00:00"/>
    <n v="33"/>
    <n v="8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8-10T00:00:00"/>
    <n v="33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2"/>
    <d v="2020-08-11T00:00:00"/>
    <n v="33"/>
    <n v="8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2"/>
    <d v="2020-08-12T00:00:00"/>
    <n v="33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8-13T00:00:00"/>
    <n v="33"/>
    <n v="8"/>
    <n v="2020"/>
    <s v="Project Management"/>
    <s v="Rudimar Castro"/>
    <s v="Web"/>
    <s v="Laravel"/>
    <s v="Web Browser"/>
    <n v="2"/>
    <s v="Supervisor"/>
    <m/>
    <n v="1"/>
    <s v="HR Strategic Planning"/>
    <n v="3"/>
    <n v="6"/>
  </r>
  <r>
    <x v="0"/>
    <s v="TiBaan"/>
    <x v="2"/>
    <d v="2020-08-14T00:00:00"/>
    <n v="33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2"/>
    <d v="2020-08-15T00:00:00"/>
    <n v="33"/>
    <n v="8"/>
    <n v="2020"/>
    <s v="QA"/>
    <s v="Javier Alvarez"/>
    <s v="Web"/>
    <s v="Laravel"/>
    <s v="Web Browser"/>
    <n v="1"/>
    <s v="Employee"/>
    <m/>
    <n v="1"/>
    <s v="HR Strategic Planning"/>
    <n v="1.5"/>
    <n v="1.5"/>
  </r>
  <r>
    <x v="0"/>
    <s v="TiBaan"/>
    <x v="2"/>
    <d v="2020-08-16T00:00:00"/>
    <n v="34"/>
    <n v="8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2"/>
    <d v="2020-08-17T00:00:00"/>
    <n v="34"/>
    <n v="8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3"/>
    <d v="2020-08-18T00:00:00"/>
    <n v="34"/>
    <n v="8"/>
    <n v="2020"/>
    <s v="Full Stack"/>
    <s v="Kelvin Marcano"/>
    <s v="Web"/>
    <s v="Laravel"/>
    <s v="Web Browser"/>
    <n v="5"/>
    <s v="Employee"/>
    <m/>
    <n v="1"/>
    <s v="HR Strategic Planning"/>
    <n v="3"/>
    <n v="15"/>
  </r>
  <r>
    <x v="0"/>
    <s v="TiBaan"/>
    <x v="3"/>
    <d v="2020-08-19T00:00:00"/>
    <n v="34"/>
    <n v="8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3"/>
    <d v="2020-08-20T00:00:00"/>
    <n v="34"/>
    <n v="8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3"/>
    <d v="2020-08-21T00:00:00"/>
    <n v="34"/>
    <n v="8"/>
    <n v="2020"/>
    <s v="Project Management"/>
    <s v="Rudimar Castro"/>
    <s v="Web"/>
    <s v="Laravel"/>
    <s v="Web Browser"/>
    <n v="2"/>
    <s v="Employee"/>
    <m/>
    <n v="1"/>
    <s v="HR Strategic Planning"/>
    <n v="3"/>
    <n v="6"/>
  </r>
  <r>
    <x v="0"/>
    <s v="TiBaan"/>
    <x v="3"/>
    <d v="2020-08-22T00:00:00"/>
    <n v="34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3"/>
    <d v="2020-08-23T00:00:00"/>
    <n v="35"/>
    <n v="8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3"/>
    <d v="2020-08-24T00:00:00"/>
    <n v="35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3"/>
    <d v="2020-08-25T00:00:00"/>
    <n v="35"/>
    <n v="8"/>
    <n v="2020"/>
    <s v="Project Management"/>
    <s v="Rudimar Castro"/>
    <s v="Web"/>
    <s v="Laravel"/>
    <s v="Web Browser"/>
    <n v="2"/>
    <s v="Supervisor"/>
    <m/>
    <n v="1"/>
    <s v="HR Strategic Planning"/>
    <n v="3"/>
    <n v="6"/>
  </r>
  <r>
    <x v="0"/>
    <s v="TiBaan"/>
    <x v="3"/>
    <d v="2020-08-26T00:00:00"/>
    <n v="35"/>
    <n v="8"/>
    <n v="2020"/>
    <s v="Project Managemen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3"/>
    <d v="2020-08-27T00:00:00"/>
    <n v="35"/>
    <n v="8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3"/>
    <d v="2020-08-28T00:00:00"/>
    <n v="35"/>
    <n v="8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3"/>
    <d v="2020-08-29T00:00:00"/>
    <n v="35"/>
    <n v="8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0"/>
    <d v="2020-08-23T00:00:00"/>
    <n v="35"/>
    <n v="8"/>
    <n v="2020"/>
    <s v="Full Stack"/>
    <s v="Ricardo Acurero"/>
    <s v="Mobile"/>
    <s v="Android"/>
    <s v="Android Studio"/>
    <n v="3"/>
    <s v="Employee"/>
    <m/>
    <n v="1"/>
    <s v="HR Strategic Planning"/>
    <n v="3"/>
    <n v="9"/>
  </r>
  <r>
    <x v="0"/>
    <s v="TiBaan"/>
    <x v="0"/>
    <d v="2020-08-07T00:00:00"/>
    <n v="32"/>
    <n v="8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0"/>
    <d v="2020-08-08T00:00:00"/>
    <n v="32"/>
    <n v="8"/>
    <n v="2020"/>
    <s v="Full Stack"/>
    <s v="Ricardo Acurero"/>
    <s v="Mobile"/>
    <s v="Android"/>
    <s v="Android Studio"/>
    <n v="3"/>
    <s v="Administrator"/>
    <m/>
    <n v="1"/>
    <s v="HR Strategic Planning"/>
    <n v="3"/>
    <n v="9"/>
  </r>
  <r>
    <x v="0"/>
    <s v="TiBaan"/>
    <x v="0"/>
    <d v="2020-08-09T00:00:00"/>
    <n v="33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0"/>
    <d v="2020-08-10T00:00:00"/>
    <n v="33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0"/>
    <d v="2020-08-11T00:00:00"/>
    <n v="33"/>
    <n v="8"/>
    <n v="2020"/>
    <s v="Project Management"/>
    <s v="Rudimar Castro"/>
    <s v="Mobile"/>
    <s v="Android"/>
    <s v="Android Studio"/>
    <n v="2"/>
    <s v="Administrator"/>
    <m/>
    <n v="1"/>
    <s v="HR Strategic Planning"/>
    <n v="3"/>
    <n v="6"/>
  </r>
  <r>
    <x v="0"/>
    <s v="TiBaan"/>
    <x v="0"/>
    <d v="2020-08-12T00:00:00"/>
    <n v="33"/>
    <n v="8"/>
    <n v="2020"/>
    <s v="Project Management"/>
    <s v="Rudimar Castro"/>
    <s v="Mobile"/>
    <s v="Android"/>
    <s v="Android Studio"/>
    <n v="2"/>
    <s v="Employee"/>
    <m/>
    <n v="1"/>
    <s v="HR Strategic Planning"/>
    <n v="3"/>
    <n v="6"/>
  </r>
  <r>
    <x v="0"/>
    <s v="TiBaan"/>
    <x v="0"/>
    <d v="2020-08-13T00:00:00"/>
    <n v="33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0"/>
    <d v="2020-08-14T00:00:00"/>
    <n v="33"/>
    <n v="8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0"/>
    <d v="2020-08-15T00:00:00"/>
    <n v="33"/>
    <n v="8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0"/>
    <d v="2020-08-16T00:00:00"/>
    <n v="34"/>
    <n v="8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0"/>
    <d v="2020-08-17T00:00:00"/>
    <n v="34"/>
    <n v="8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1"/>
    <d v="2020-08-18T00:00:00"/>
    <n v="34"/>
    <n v="8"/>
    <n v="2020"/>
    <s v="Full Stack"/>
    <s v="Ricardo Acurero"/>
    <s v="Mobile"/>
    <s v="Android"/>
    <s v="Android Studio"/>
    <n v="1"/>
    <s v="Employee"/>
    <m/>
    <n v="1"/>
    <s v="HR Strategic Planning"/>
    <n v="3"/>
    <n v="3"/>
  </r>
  <r>
    <x v="0"/>
    <s v="TiBaan"/>
    <x v="1"/>
    <d v="2020-08-19T00:00:00"/>
    <n v="34"/>
    <n v="8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1"/>
    <d v="2020-08-20T00:00:00"/>
    <n v="34"/>
    <n v="8"/>
    <n v="2020"/>
    <s v="Full Stack"/>
    <s v="Ricardo Acurero"/>
    <s v="Mobile"/>
    <s v="Android"/>
    <s v="Android Studio"/>
    <n v="3"/>
    <s v="Administrator"/>
    <m/>
    <n v="1"/>
    <s v="HR Strategic Planning"/>
    <n v="3"/>
    <n v="9"/>
  </r>
  <r>
    <x v="0"/>
    <s v="TiBaan"/>
    <x v="1"/>
    <d v="2020-08-21T00:00:00"/>
    <n v="34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8-22T00:00:00"/>
    <n v="34"/>
    <n v="8"/>
    <n v="2020"/>
    <s v="Project Management"/>
    <s v="Rudimar Castro"/>
    <s v="Mobile"/>
    <s v="Android"/>
    <s v="Android Studio"/>
    <n v="2"/>
    <s v="Supervisor"/>
    <m/>
    <n v="1"/>
    <s v="HR Strategic Planning"/>
    <n v="3"/>
    <n v="6"/>
  </r>
  <r>
    <x v="0"/>
    <s v="TiBaan"/>
    <x v="1"/>
    <d v="2020-08-23T00:00:00"/>
    <n v="35"/>
    <n v="8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1"/>
    <d v="2020-08-24T00:00:00"/>
    <n v="35"/>
    <n v="8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8-25T00:00:00"/>
    <n v="35"/>
    <n v="8"/>
    <n v="2020"/>
    <s v="Project Management"/>
    <s v="Rudimar Castro"/>
    <s v="Mobile"/>
    <s v="Android"/>
    <s v="Android Studio"/>
    <n v="2"/>
    <s v="Supervisor"/>
    <m/>
    <n v="1"/>
    <s v="HR Strategic Planning"/>
    <n v="3"/>
    <n v="6"/>
  </r>
  <r>
    <x v="0"/>
    <s v="TiBaan"/>
    <x v="1"/>
    <d v="2020-08-26T00:00:00"/>
    <n v="35"/>
    <n v="8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1"/>
    <d v="2020-08-27T00:00:00"/>
    <n v="35"/>
    <n v="8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1"/>
    <d v="2020-08-28T00:00:00"/>
    <n v="35"/>
    <n v="8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1"/>
    <d v="2020-08-29T00:00:00"/>
    <n v="35"/>
    <n v="8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2"/>
    <d v="2020-08-01T00:00:00"/>
    <n v="31"/>
    <n v="8"/>
    <n v="2020"/>
    <s v="Full Stack"/>
    <s v="Ricardo Acurero"/>
    <s v="Mobile"/>
    <s v="Android"/>
    <s v="Android Studio"/>
    <n v="1"/>
    <s v="Employee"/>
    <m/>
    <n v="1"/>
    <s v="HR Strategic Planning"/>
    <n v="3"/>
    <n v="3"/>
  </r>
  <r>
    <x v="0"/>
    <s v="TiBaan"/>
    <x v="2"/>
    <d v="2020-08-02T00:00:00"/>
    <n v="32"/>
    <n v="8"/>
    <n v="2020"/>
    <s v="Full Stack"/>
    <s v="Ricardo Acure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8-03T00:00:00"/>
    <n v="32"/>
    <n v="8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2"/>
    <d v="2020-08-04T00:00:00"/>
    <n v="32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8-05T00:00:00"/>
    <n v="32"/>
    <n v="8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2"/>
    <d v="2020-08-06T00:00:00"/>
    <n v="32"/>
    <n v="8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2"/>
    <d v="2020-08-07T00:00:00"/>
    <n v="32"/>
    <n v="8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8-08T00:00:00"/>
    <n v="32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8-09T00:00:00"/>
    <n v="33"/>
    <n v="8"/>
    <n v="2020"/>
    <s v="Project Management"/>
    <s v="Rudimar Castro"/>
    <s v="Mobile"/>
    <s v="Android"/>
    <s v="Android Studio"/>
    <n v="2"/>
    <s v="Administrator"/>
    <m/>
    <n v="1"/>
    <s v="HR Strategic Planning"/>
    <n v="3"/>
    <n v="6"/>
  </r>
  <r>
    <x v="0"/>
    <s v="TiBaan"/>
    <x v="2"/>
    <d v="2020-08-10T00:00:00"/>
    <n v="33"/>
    <n v="8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2"/>
    <d v="2020-08-11T00:00:00"/>
    <n v="33"/>
    <n v="8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2"/>
    <d v="2020-08-12T00:00:00"/>
    <n v="33"/>
    <n v="8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3"/>
    <d v="2020-08-13T00:00:00"/>
    <n v="33"/>
    <n v="8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3"/>
    <d v="2020-08-14T00:00:00"/>
    <n v="33"/>
    <n v="8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3"/>
    <d v="2020-08-15T00:00:00"/>
    <n v="33"/>
    <n v="8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3"/>
    <d v="2020-08-16T00:00:00"/>
    <n v="34"/>
    <n v="8"/>
    <n v="2020"/>
    <s v="Project Management"/>
    <s v="Rudimar Castro"/>
    <s v="Mobile"/>
    <s v="Android"/>
    <s v="Android Studio"/>
    <n v="2"/>
    <s v="Employee"/>
    <m/>
    <n v="1"/>
    <s v="HR Strategic Planning"/>
    <n v="3"/>
    <n v="6"/>
  </r>
  <r>
    <x v="0"/>
    <s v="TiBaan"/>
    <x v="3"/>
    <d v="2020-08-17T00:00:00"/>
    <n v="34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3"/>
    <d v="2020-08-18T00:00:00"/>
    <n v="34"/>
    <n v="8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3"/>
    <d v="2020-08-19T00:00:00"/>
    <n v="34"/>
    <n v="8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8-20T00:00:00"/>
    <n v="34"/>
    <n v="8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3"/>
    <d v="2020-08-21T00:00:00"/>
    <n v="34"/>
    <n v="8"/>
    <n v="2020"/>
    <s v="Project Management"/>
    <s v="Rudimar Castro"/>
    <s v="Mobile"/>
    <s v="Android"/>
    <s v="Android Studio"/>
    <n v="1"/>
    <s v="Administrator"/>
    <m/>
    <n v="1"/>
    <s v="HR Strategic Planning"/>
    <n v="3"/>
    <n v="3"/>
  </r>
  <r>
    <x v="0"/>
    <s v="TiBaan"/>
    <x v="3"/>
    <d v="2020-08-22T00:00:00"/>
    <n v="34"/>
    <n v="8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3"/>
    <d v="2020-08-23T00:00:00"/>
    <n v="35"/>
    <n v="8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3"/>
    <d v="2020-08-24T00:00:00"/>
    <n v="35"/>
    <n v="8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0"/>
    <d v="2020-08-08T00:00:00"/>
    <n v="32"/>
    <n v="8"/>
    <n v="2020"/>
    <s v="Full Stack"/>
    <s v="Kelvin Marcano"/>
    <s v="Web"/>
    <s v="Laravel"/>
    <s v="Web Browser"/>
    <n v="5"/>
    <s v="Employee"/>
    <m/>
    <n v="1"/>
    <s v="HR Strategic Planning"/>
    <n v="3"/>
    <n v="15"/>
  </r>
  <r>
    <x v="0"/>
    <s v="TiBaan"/>
    <x v="0"/>
    <d v="2020-08-02T00:00:00"/>
    <n v="32"/>
    <n v="8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0"/>
    <d v="2020-08-03T00:00:00"/>
    <n v="32"/>
    <n v="8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0"/>
    <d v="2020-08-04T00:00:00"/>
    <n v="32"/>
    <n v="8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8-05T00:00:00"/>
    <n v="32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0"/>
    <d v="2020-08-06T00:00:00"/>
    <n v="32"/>
    <n v="8"/>
    <n v="2020"/>
    <s v="Project Management"/>
    <s v="Rudimar Castro"/>
    <s v="Web"/>
    <s v="Laravel"/>
    <s v="Web Browser"/>
    <n v="2"/>
    <s v="Administrator"/>
    <m/>
    <n v="1"/>
    <s v="HR Strategic Planning"/>
    <n v="3"/>
    <n v="6"/>
  </r>
  <r>
    <x v="0"/>
    <s v="TiBaan"/>
    <x v="0"/>
    <d v="2020-08-07T00:00:00"/>
    <n v="32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8-08T00:00:00"/>
    <n v="32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0"/>
    <d v="2020-08-09T00:00:00"/>
    <n v="33"/>
    <n v="8"/>
    <n v="2020"/>
    <s v="Project Managemen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0"/>
    <d v="2020-08-10T00:00:00"/>
    <n v="33"/>
    <n v="8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0"/>
    <d v="2020-08-11T00:00:00"/>
    <n v="33"/>
    <n v="8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0"/>
    <d v="2020-08-12T00:00:00"/>
    <n v="33"/>
    <n v="8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1"/>
    <d v="2020-08-13T00:00:00"/>
    <n v="33"/>
    <n v="8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1"/>
    <d v="2020-08-14T00:00:00"/>
    <n v="33"/>
    <n v="8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1"/>
    <d v="2020-08-15T00:00:00"/>
    <n v="33"/>
    <n v="8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1"/>
    <d v="2020-08-16T00:00:00"/>
    <n v="34"/>
    <n v="8"/>
    <n v="2020"/>
    <s v="Project Management"/>
    <s v="Rudimar Castro"/>
    <s v="Web"/>
    <s v="Laravel"/>
    <s v="Web Browser"/>
    <n v="2"/>
    <s v="Employee"/>
    <m/>
    <n v="1"/>
    <s v="HR Strategic Planning"/>
    <n v="3"/>
    <n v="6"/>
  </r>
  <r>
    <x v="0"/>
    <s v="TiBaan"/>
    <x v="1"/>
    <d v="2020-08-17T00:00:00"/>
    <n v="34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8-18T00:00:00"/>
    <n v="34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1"/>
    <d v="2020-08-19T00:00:00"/>
    <n v="34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8-20T00:00:00"/>
    <n v="34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1"/>
    <d v="2020-08-21T00:00:00"/>
    <n v="34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1"/>
    <d v="2020-08-22T00:00:00"/>
    <n v="34"/>
    <n v="8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1"/>
    <d v="2020-08-23T00:00:00"/>
    <n v="35"/>
    <n v="8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1"/>
    <d v="2020-08-24T00:00:00"/>
    <n v="35"/>
    <n v="8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2"/>
    <d v="2020-08-17T00:00:00"/>
    <n v="34"/>
    <n v="8"/>
    <n v="2020"/>
    <s v="Full Stack"/>
    <s v="Kelvin Marcano"/>
    <s v="Web"/>
    <s v="Laravel"/>
    <s v="Web Browser"/>
    <n v="5"/>
    <s v="Employee"/>
    <m/>
    <n v="1"/>
    <s v="HR Strategic Planning"/>
    <n v="3"/>
    <n v="15"/>
  </r>
  <r>
    <x v="0"/>
    <s v="TiBaan"/>
    <x v="2"/>
    <d v="2020-08-18T00:00:00"/>
    <n v="34"/>
    <n v="8"/>
    <n v="2020"/>
    <s v="Full Stack"/>
    <s v="Kelvin Marcano"/>
    <s v="Web"/>
    <s v="Laravel"/>
    <s v="Web Browser"/>
    <n v="5"/>
    <s v="Supervisor"/>
    <m/>
    <n v="1"/>
    <s v="HR Strategic Planning"/>
    <n v="3"/>
    <n v="15"/>
  </r>
  <r>
    <x v="0"/>
    <s v="TiBaan"/>
    <x v="2"/>
    <d v="2020-08-19T00:00:00"/>
    <n v="34"/>
    <n v="8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2"/>
    <d v="2020-08-20T00:00:00"/>
    <n v="34"/>
    <n v="8"/>
    <n v="2020"/>
    <s v="Project Management"/>
    <s v="Rudimar Castro"/>
    <s v="Web"/>
    <s v="Laravel"/>
    <s v="Web Browser"/>
    <n v="1"/>
    <s v="Employee"/>
    <m/>
    <n v="1"/>
    <s v="HR Strategic Planning"/>
    <n v="3"/>
    <n v="3"/>
  </r>
  <r>
    <x v="0"/>
    <s v="TiBaan"/>
    <x v="2"/>
    <d v="2020-08-21T00:00:00"/>
    <n v="34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2"/>
    <d v="2020-08-22T00:00:00"/>
    <n v="34"/>
    <n v="8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2"/>
    <d v="2020-08-23T00:00:00"/>
    <n v="35"/>
    <n v="8"/>
    <n v="2020"/>
    <s v="Project Management"/>
    <s v="Rudimar Castro"/>
    <s v="Web"/>
    <s v="Laravel"/>
    <s v="Web Browser"/>
    <n v="1"/>
    <s v="Employee"/>
    <m/>
    <n v="1"/>
    <s v="HR Strategic Planning"/>
    <n v="3"/>
    <n v="3"/>
  </r>
  <r>
    <x v="0"/>
    <s v="TiBaan"/>
    <x v="2"/>
    <d v="2020-08-24T00:00:00"/>
    <n v="35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8-25T00:00:00"/>
    <n v="35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2"/>
    <d v="2020-08-26T00:00:00"/>
    <n v="35"/>
    <n v="8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2"/>
    <d v="2020-08-27T00:00:00"/>
    <n v="35"/>
    <n v="8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2"/>
    <d v="2020-07-08T00:00:00"/>
    <n v="28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3"/>
    <d v="2020-06-09T00:00:00"/>
    <n v="24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3"/>
    <d v="2020-06-11T00:00:00"/>
    <n v="24"/>
    <n v="6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3"/>
    <d v="2020-06-12T00:00:00"/>
    <n v="24"/>
    <n v="6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3"/>
    <d v="2020-06-13T00:00:00"/>
    <n v="24"/>
    <n v="6"/>
    <n v="2020"/>
    <s v="Project Management"/>
    <s v="Rudimar Castro"/>
    <s v="Web"/>
    <s v="Laravel"/>
    <s v="Web Browser"/>
    <n v="2.4"/>
    <s v="Employee"/>
    <m/>
    <n v="1"/>
    <s v="HR Strategic Planning"/>
    <n v="3"/>
    <n v="7.1999999999999993"/>
  </r>
  <r>
    <x v="0"/>
    <s v="TiBaan"/>
    <x v="3"/>
    <d v="2020-06-14T00:00:00"/>
    <n v="25"/>
    <n v="6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3"/>
    <d v="2020-06-15T00:00:00"/>
    <n v="25"/>
    <n v="6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3"/>
    <d v="2020-06-16T00:00:00"/>
    <n v="25"/>
    <n v="6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3"/>
    <d v="2020-06-17T00:00:00"/>
    <n v="25"/>
    <n v="6"/>
    <n v="2020"/>
    <s v="Project Management"/>
    <s v="Rudimar Castro"/>
    <s v="Web"/>
    <s v="Laravel"/>
    <s v="Web Browser"/>
    <n v="2.4"/>
    <s v="Supervisor"/>
    <m/>
    <n v="1"/>
    <s v="HR Strategic Planning"/>
    <n v="3"/>
    <n v="7.1999999999999993"/>
  </r>
  <r>
    <x v="0"/>
    <s v="TiBaan"/>
    <x v="3"/>
    <d v="2020-06-18T00:00:00"/>
    <n v="25"/>
    <n v="6"/>
    <n v="2020"/>
    <s v="Project Managemen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3"/>
    <d v="2020-06-19T00:00:00"/>
    <n v="25"/>
    <n v="6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3"/>
    <d v="2020-06-20T00:00:00"/>
    <n v="25"/>
    <n v="6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3"/>
    <d v="2020-06-21T00:00:00"/>
    <n v="26"/>
    <n v="6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0"/>
    <d v="2020-08-25T00:00:00"/>
    <n v="35"/>
    <n v="8"/>
    <n v="2020"/>
    <s v="Full Stack"/>
    <s v="Ricardo Acurero"/>
    <s v="Mobile"/>
    <s v="Android"/>
    <s v="Android Studio"/>
    <n v="2"/>
    <s v="Employee"/>
    <m/>
    <n v="1"/>
    <s v="HR Strategic Planning"/>
    <n v="3"/>
    <n v="6"/>
  </r>
  <r>
    <x v="0"/>
    <s v="TiBaan"/>
    <x v="0"/>
    <d v="2020-08-18T00:00:00"/>
    <n v="34"/>
    <n v="8"/>
    <n v="2020"/>
    <s v="Full Stack"/>
    <s v="Ricardo Acurero"/>
    <s v="Mobile"/>
    <s v="Android"/>
    <s v="Android Studio"/>
    <n v="5"/>
    <s v="Supervisor"/>
    <m/>
    <n v="1"/>
    <s v="HR Strategic Planning"/>
    <n v="3"/>
    <n v="15"/>
  </r>
  <r>
    <x v="0"/>
    <s v="TiBaan"/>
    <x v="0"/>
    <d v="2020-08-19T00:00:00"/>
    <n v="34"/>
    <n v="8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0"/>
    <d v="2020-08-20T00:00:00"/>
    <n v="34"/>
    <n v="8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0"/>
    <d v="2020-08-24T00:00:00"/>
    <n v="35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0"/>
    <d v="2020-08-25T00:00:00"/>
    <n v="35"/>
    <n v="8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0"/>
    <d v="2020-08-26T00:00:00"/>
    <n v="35"/>
    <n v="8"/>
    <n v="2020"/>
    <s v="QA"/>
    <s v="Javier Alvarez"/>
    <s v="Mobile"/>
    <s v="Android"/>
    <s v="Android Studio"/>
    <n v="1"/>
    <s v="Employee"/>
    <m/>
    <n v="1"/>
    <s v="HR Strategic Planning"/>
    <n v="1.5"/>
    <n v="1.5"/>
  </r>
  <r>
    <x v="0"/>
    <s v="TiBaan"/>
    <x v="0"/>
    <d v="2020-08-27T00:00:00"/>
    <n v="35"/>
    <n v="8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0"/>
    <d v="2020-08-28T00:00:00"/>
    <n v="35"/>
    <n v="8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1"/>
    <d v="2020-07-08T00:00:00"/>
    <n v="28"/>
    <n v="7"/>
    <n v="2020"/>
    <s v="Full Stack"/>
    <s v="Ricardo Acurero"/>
    <s v="Mobile"/>
    <s v="Android"/>
    <s v="Android Studio"/>
    <n v="3"/>
    <s v="Employee"/>
    <m/>
    <n v="1"/>
    <s v="HR Strategic Planning"/>
    <n v="3"/>
    <n v="9"/>
  </r>
  <r>
    <x v="0"/>
    <s v="TiBaan"/>
    <x v="1"/>
    <d v="2020-06-10T00:00:00"/>
    <n v="24"/>
    <n v="6"/>
    <n v="2020"/>
    <s v="Full Stack"/>
    <s v="Ricardo Acurero"/>
    <s v="Mobile"/>
    <s v="Android"/>
    <s v="Android Studio"/>
    <n v="3"/>
    <s v="Supervisor"/>
    <m/>
    <n v="1"/>
    <s v="HR Strategic Planning"/>
    <n v="3"/>
    <n v="9"/>
  </r>
  <r>
    <x v="0"/>
    <s v="TiBaan"/>
    <x v="1"/>
    <d v="2020-06-12T00:00:00"/>
    <n v="24"/>
    <n v="6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1"/>
    <d v="2020-06-13T00:00:00"/>
    <n v="24"/>
    <n v="6"/>
    <n v="2020"/>
    <s v="Project Management"/>
    <s v="Rudimar Castro"/>
    <s v="Mobile"/>
    <s v="Android"/>
    <s v="Android Studio"/>
    <n v="2.4"/>
    <s v="Employee"/>
    <m/>
    <n v="1"/>
    <s v="HR Strategic Planning"/>
    <n v="3"/>
    <n v="7.1999999999999993"/>
  </r>
  <r>
    <x v="0"/>
    <s v="TiBaan"/>
    <x v="1"/>
    <d v="2020-06-14T00:00:00"/>
    <n v="25"/>
    <n v="6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1"/>
    <d v="2020-06-15T00:00:00"/>
    <n v="25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1"/>
    <d v="2020-06-16T00:00:00"/>
    <n v="25"/>
    <n v="6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1"/>
    <d v="2020-06-17T00:00:00"/>
    <n v="25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1"/>
    <d v="2020-06-18T00:00:00"/>
    <n v="25"/>
    <n v="6"/>
    <n v="2020"/>
    <s v="Project Management"/>
    <s v="Rudimar Castro"/>
    <s v="Mobile"/>
    <s v="Android"/>
    <s v="Android Studio"/>
    <n v="2.4"/>
    <s v="Administrator"/>
    <m/>
    <n v="1"/>
    <s v="HR Strategic Planning"/>
    <n v="3"/>
    <n v="7.1999999999999993"/>
  </r>
  <r>
    <x v="0"/>
    <s v="TiBaan"/>
    <x v="1"/>
    <d v="2020-06-19T00:00:00"/>
    <n v="25"/>
    <n v="6"/>
    <n v="2020"/>
    <s v="QA"/>
    <s v="Javier Alvarez"/>
    <s v="Mobile"/>
    <s v="Android"/>
    <s v="Android Studio"/>
    <n v="1"/>
    <s v="Employee"/>
    <m/>
    <n v="1"/>
    <s v="HR Strategic Planning"/>
    <n v="1.5"/>
    <n v="1.5"/>
  </r>
  <r>
    <x v="0"/>
    <s v="TiBaan"/>
    <x v="1"/>
    <d v="2020-06-20T00:00:00"/>
    <n v="25"/>
    <n v="6"/>
    <n v="2020"/>
    <s v="QA"/>
    <s v="Javier Alvarez"/>
    <s v="Mobile"/>
    <s v="Android"/>
    <s v="Android Studio"/>
    <n v="1"/>
    <s v="Supervisor"/>
    <m/>
    <n v="1"/>
    <s v="HR Strategic Planning"/>
    <n v="1.5"/>
    <n v="1.5"/>
  </r>
  <r>
    <x v="0"/>
    <s v="TiBaan"/>
    <x v="1"/>
    <d v="2020-06-21T00:00:00"/>
    <n v="26"/>
    <n v="6"/>
    <n v="2020"/>
    <s v="QA"/>
    <s v="Javier Alvarez"/>
    <s v="Mobile"/>
    <s v="Android"/>
    <s v="Android Studio"/>
    <n v="1"/>
    <s v="Administrator"/>
    <m/>
    <n v="1"/>
    <s v="HR Strategic Planning"/>
    <n v="1.5"/>
    <n v="1.5"/>
  </r>
  <r>
    <x v="0"/>
    <s v="TiBaan"/>
    <x v="2"/>
    <d v="2020-06-22T00:00:00"/>
    <n v="26"/>
    <n v="6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2"/>
    <d v="2020-08-26T00:00:00"/>
    <n v="35"/>
    <n v="8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2"/>
    <d v="2020-08-19T00:00:00"/>
    <n v="34"/>
    <n v="8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2"/>
    <d v="2020-08-09T00:00:00"/>
    <n v="33"/>
    <n v="8"/>
    <n v="2020"/>
    <s v="Project Management"/>
    <s v="Rudimar Castro"/>
    <s v="Mobile"/>
    <s v="Android"/>
    <s v="Android Studio"/>
    <n v="1"/>
    <s v="Employee"/>
    <m/>
    <n v="1"/>
    <s v="HR Strategic Planning"/>
    <n v="3"/>
    <n v="3"/>
  </r>
  <r>
    <x v="0"/>
    <s v="TiBaan"/>
    <x v="2"/>
    <d v="2020-08-10T00:00:00"/>
    <n v="33"/>
    <n v="8"/>
    <n v="2020"/>
    <s v="Project Management"/>
    <s v="Rudimar Castro"/>
    <s v="Mobile"/>
    <s v="Android"/>
    <s v="Android Studio"/>
    <n v="1"/>
    <s v="Supervisor"/>
    <m/>
    <n v="1"/>
    <s v="HR Strategic Planning"/>
    <n v="3"/>
    <n v="3"/>
  </r>
  <r>
    <x v="0"/>
    <s v="TiBaan"/>
    <x v="2"/>
    <d v="2020-08-11T00:00:00"/>
    <n v="33"/>
    <n v="8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2"/>
    <d v="2020-08-12T00:00:00"/>
    <n v="33"/>
    <n v="8"/>
    <n v="2020"/>
    <s v="Project Managemen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2"/>
    <d v="2020-07-14T00:00:00"/>
    <n v="29"/>
    <n v="7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2"/>
    <d v="2020-07-16T00:00:00"/>
    <n v="29"/>
    <n v="7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2"/>
    <d v="2020-06-11T00:00:00"/>
    <n v="24"/>
    <n v="6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2"/>
    <d v="2020-06-12T00:00:00"/>
    <n v="24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2"/>
    <d v="2020-06-11T00:00:00"/>
    <n v="24"/>
    <n v="6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3"/>
    <d v="2020-06-12T00:00:00"/>
    <n v="24"/>
    <n v="6"/>
    <n v="2020"/>
    <s v="Full Stack"/>
    <s v="Ricardo Acurero"/>
    <s v="Mobile"/>
    <s v="Android"/>
    <s v="Android Studio"/>
    <n v="4"/>
    <s v="Employee"/>
    <m/>
    <n v="1"/>
    <s v="HR Strategic Planning"/>
    <n v="3"/>
    <n v="12"/>
  </r>
  <r>
    <x v="0"/>
    <s v="TiBaan"/>
    <x v="3"/>
    <d v="2020-06-13T00:00:00"/>
    <n v="24"/>
    <n v="6"/>
    <n v="2020"/>
    <s v="Full Stack"/>
    <s v="Ricardo Acurero"/>
    <s v="Mobile"/>
    <s v="Android"/>
    <s v="Android Studio"/>
    <n v="4"/>
    <s v="Supervisor"/>
    <m/>
    <n v="1"/>
    <s v="HR Strategic Planning"/>
    <n v="3"/>
    <n v="12"/>
  </r>
  <r>
    <x v="0"/>
    <s v="TiBaan"/>
    <x v="3"/>
    <d v="2020-06-14T00:00:00"/>
    <n v="25"/>
    <n v="6"/>
    <n v="2020"/>
    <s v="Full Stack"/>
    <s v="Ricardo Acurero"/>
    <s v="Mobile"/>
    <s v="Android"/>
    <s v="Android Studio"/>
    <n v="4"/>
    <s v="Administrator"/>
    <m/>
    <n v="1"/>
    <s v="HR Strategic Planning"/>
    <n v="3"/>
    <n v="12"/>
  </r>
  <r>
    <x v="0"/>
    <s v="TiBaan"/>
    <x v="3"/>
    <d v="2020-06-15T00:00:00"/>
    <n v="25"/>
    <n v="6"/>
    <n v="2020"/>
    <s v="Software Architect"/>
    <s v="Pedro Marcano"/>
    <s v="Mobile"/>
    <s v="Android"/>
    <s v="Android Studio"/>
    <n v="2.4"/>
    <s v="Employee"/>
    <m/>
    <n v="1"/>
    <s v="HR Strategic Planning"/>
    <n v="0"/>
    <n v="0"/>
  </r>
  <r>
    <x v="0"/>
    <s v="TiBaan"/>
    <x v="3"/>
    <d v="2020-06-16T00:00:00"/>
    <n v="25"/>
    <n v="6"/>
    <n v="2020"/>
    <s v="Software Architect"/>
    <s v="Pedro Marcano"/>
    <s v="Mobile"/>
    <s v="Android"/>
    <s v="Android Studio"/>
    <n v="2.4"/>
    <s v="Supervisor"/>
    <m/>
    <n v="1"/>
    <s v="HR Strategic Planning"/>
    <n v="0"/>
    <n v="0"/>
  </r>
  <r>
    <x v="0"/>
    <s v="TiBaan"/>
    <x v="3"/>
    <d v="2020-06-09T00:00:00"/>
    <n v="24"/>
    <n v="6"/>
    <n v="2020"/>
    <s v="Software Architec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3"/>
    <d v="2020-06-10T00:00:00"/>
    <n v="24"/>
    <n v="6"/>
    <n v="2020"/>
    <s v="Project Management"/>
    <s v="Rudimar Castro"/>
    <s v="Mobile"/>
    <s v="Android"/>
    <s v="Android Studio"/>
    <n v="2.4"/>
    <s v="Employee"/>
    <m/>
    <n v="1"/>
    <s v="HR Strategic Planning"/>
    <n v="3"/>
    <n v="7.1999999999999993"/>
  </r>
  <r>
    <x v="0"/>
    <s v="TiBaan"/>
    <x v="3"/>
    <d v="2020-06-11T00:00:00"/>
    <n v="24"/>
    <n v="6"/>
    <n v="2020"/>
    <s v="Project Management"/>
    <s v="Rudimar Castro"/>
    <s v="Mobile"/>
    <s v="Android"/>
    <s v="Android Studio"/>
    <n v="2.4"/>
    <s v="Supervisor"/>
    <m/>
    <n v="1"/>
    <s v="HR Strategic Planning"/>
    <n v="3"/>
    <n v="7.1999999999999993"/>
  </r>
  <r>
    <x v="0"/>
    <s v="TiBaan"/>
    <x v="3"/>
    <d v="2020-06-12T00:00:00"/>
    <n v="24"/>
    <n v="6"/>
    <n v="2020"/>
    <s v="Project Management"/>
    <s v="Pedro Marcano"/>
    <s v="Mobile"/>
    <s v="Android"/>
    <s v="Android Studio"/>
    <n v="2.4"/>
    <s v="Administrator"/>
    <m/>
    <n v="1"/>
    <s v="HR Strategic Planning"/>
    <n v="0"/>
    <n v="0"/>
  </r>
  <r>
    <x v="0"/>
    <s v="TiBaan"/>
    <x v="3"/>
    <d v="2020-06-07T00:00:00"/>
    <n v="24"/>
    <n v="6"/>
    <n v="2020"/>
    <s v="QA"/>
    <s v="Javier Alvarez"/>
    <s v="Mobile"/>
    <s v="Android"/>
    <s v="Android Studio"/>
    <n v="2.5"/>
    <s v="Employee"/>
    <m/>
    <n v="1"/>
    <s v="HR Strategic Planning"/>
    <n v="1.5"/>
    <n v="3.75"/>
  </r>
  <r>
    <x v="0"/>
    <s v="TiBaan"/>
    <x v="3"/>
    <d v="2020-06-08T00:00:00"/>
    <n v="24"/>
    <n v="6"/>
    <n v="2020"/>
    <s v="QA"/>
    <s v="Javier Alvarez"/>
    <s v="Mobile"/>
    <s v="Android"/>
    <s v="Android Studio"/>
    <n v="2.5"/>
    <s v="Supervisor"/>
    <m/>
    <n v="1"/>
    <s v="HR Strategic Planning"/>
    <n v="1.5"/>
    <n v="3.75"/>
  </r>
  <r>
    <x v="0"/>
    <s v="TiBaan"/>
    <x v="3"/>
    <d v="2020-06-09T00:00:00"/>
    <n v="24"/>
    <n v="6"/>
    <n v="2020"/>
    <s v="QA"/>
    <s v="Javier Alvarez"/>
    <s v="Mobile"/>
    <s v="Android"/>
    <s v="Android Studio"/>
    <n v="2.5"/>
    <s v="Administrator"/>
    <m/>
    <n v="1"/>
    <s v="HR Strategic Planning"/>
    <n v="1.5"/>
    <n v="3.75"/>
  </r>
  <r>
    <x v="0"/>
    <s v="TiBaan"/>
    <x v="0"/>
    <d v="2020-06-22T00:00:00"/>
    <n v="26"/>
    <n v="6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0"/>
    <d v="2020-06-23T00:00:00"/>
    <n v="26"/>
    <n v="6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0"/>
    <d v="2020-08-27T00:00:00"/>
    <n v="35"/>
    <n v="8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0"/>
    <d v="2020-08-20T00:00:00"/>
    <n v="34"/>
    <n v="8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8-10T00:00:00"/>
    <n v="33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0"/>
    <d v="2020-06-22T00:00:00"/>
    <n v="26"/>
    <n v="6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0"/>
    <d v="2020-06-23T00:00:00"/>
    <n v="26"/>
    <n v="6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0"/>
    <d v="2020-07-09T00:00:00"/>
    <n v="28"/>
    <n v="7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0"/>
    <d v="2020-07-25T00:00:00"/>
    <n v="30"/>
    <n v="7"/>
    <n v="2020"/>
    <s v="Project Managemen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0"/>
    <d v="2020-07-11T00:00:00"/>
    <n v="28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0"/>
    <d v="2020-07-12T00:00:00"/>
    <n v="29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0"/>
    <d v="2020-07-13T00:00:00"/>
    <n v="29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1"/>
    <d v="2020-07-14T00:00:00"/>
    <n v="29"/>
    <n v="7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1"/>
    <d v="2020-07-15T00:00:00"/>
    <n v="29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1"/>
    <d v="2020-07-16T00:00:00"/>
    <n v="29"/>
    <n v="7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1"/>
    <d v="2020-07-17T00:00:00"/>
    <n v="29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7-18T00:00:00"/>
    <n v="29"/>
    <n v="7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1"/>
    <d v="2020-07-19T00:00:00"/>
    <n v="30"/>
    <n v="7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1"/>
    <d v="2020-07-20T00:00:00"/>
    <n v="30"/>
    <n v="7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1"/>
    <d v="2020-07-21T00:00:00"/>
    <n v="30"/>
    <n v="7"/>
    <n v="2020"/>
    <s v="Project Management"/>
    <s v="Rudimar Castro"/>
    <s v="Web"/>
    <s v="Laravel"/>
    <s v="Web Browser"/>
    <n v="2.4"/>
    <s v="Supervisor"/>
    <m/>
    <n v="1"/>
    <s v="HR Strategic Planning"/>
    <n v="3"/>
    <n v="7.1999999999999993"/>
  </r>
  <r>
    <x v="0"/>
    <s v="TiBaan"/>
    <x v="1"/>
    <d v="2020-07-22T00:00:00"/>
    <n v="30"/>
    <n v="7"/>
    <n v="2020"/>
    <s v="Project Management"/>
    <s v="Rudimar Castro"/>
    <s v="Web"/>
    <s v="Laravel"/>
    <s v="Web Browser"/>
    <n v="2.4"/>
    <s v="Administrator"/>
    <m/>
    <n v="1"/>
    <s v="HR Strategic Planning"/>
    <n v="3"/>
    <n v="7.1999999999999993"/>
  </r>
  <r>
    <x v="0"/>
    <s v="TiBaan"/>
    <x v="1"/>
    <d v="2020-07-23T00:00:00"/>
    <n v="30"/>
    <n v="7"/>
    <n v="2020"/>
    <s v="QA"/>
    <s v="Javier Alvarez"/>
    <s v="Web"/>
    <s v="Laravel"/>
    <s v="Web Browser"/>
    <n v="2.5"/>
    <s v="Employee"/>
    <m/>
    <n v="1"/>
    <s v="HR Strategic Planning"/>
    <n v="1.5"/>
    <n v="3.75"/>
  </r>
  <r>
    <x v="0"/>
    <s v="TiBaan"/>
    <x v="1"/>
    <d v="2020-07-24T00:00:00"/>
    <n v="30"/>
    <n v="7"/>
    <n v="2020"/>
    <s v="QA"/>
    <s v="Javier Alvarez"/>
    <s v="Web"/>
    <s v="Laravel"/>
    <s v="Web Browser"/>
    <n v="2.5"/>
    <s v="Supervisor"/>
    <m/>
    <n v="1"/>
    <s v="HR Strategic Planning"/>
    <n v="1.5"/>
    <n v="3.75"/>
  </r>
  <r>
    <x v="0"/>
    <s v="TiBaan"/>
    <x v="1"/>
    <d v="2020-07-25T00:00:00"/>
    <n v="30"/>
    <n v="7"/>
    <n v="2020"/>
    <s v="QA"/>
    <s v="Javier Alvarez"/>
    <s v="Web"/>
    <s v="Laravel"/>
    <s v="Web Browser"/>
    <n v="2.5"/>
    <s v="Administrator"/>
    <m/>
    <n v="1"/>
    <s v="HR Strategic Planning"/>
    <n v="1.5"/>
    <n v="3.75"/>
  </r>
  <r>
    <x v="0"/>
    <s v="TiBaan"/>
    <x v="2"/>
    <d v="2020-07-26T00:00:00"/>
    <n v="31"/>
    <n v="7"/>
    <n v="2020"/>
    <s v="Full Stack"/>
    <s v="Kelvin Marcano"/>
    <s v="Web"/>
    <s v="Laravel"/>
    <s v="Web Browser"/>
    <n v="3"/>
    <s v="Employee"/>
    <m/>
    <n v="1"/>
    <s v="HR Strategic Planning"/>
    <n v="3"/>
    <n v="9"/>
  </r>
  <r>
    <x v="0"/>
    <s v="TiBaan"/>
    <x v="2"/>
    <d v="2020-07-27T00:00:00"/>
    <n v="31"/>
    <n v="7"/>
    <n v="2020"/>
    <s v="Full Stack"/>
    <s v="Kelvin Marcano"/>
    <s v="Web"/>
    <s v="Laravel"/>
    <s v="Web Browser"/>
    <n v="3"/>
    <s v="Supervisor"/>
    <m/>
    <n v="1"/>
    <s v="HR Strategic Planning"/>
    <n v="3"/>
    <n v="9"/>
  </r>
  <r>
    <x v="0"/>
    <s v="TiBaan"/>
    <x v="2"/>
    <d v="2020-07-28T00:00:00"/>
    <n v="31"/>
    <n v="7"/>
    <n v="2020"/>
    <s v="Full Stack"/>
    <s v="Kelvin Marcano"/>
    <s v="Web"/>
    <s v="Laravel"/>
    <s v="Web Browser"/>
    <n v="3"/>
    <s v="Administrator"/>
    <m/>
    <n v="1"/>
    <s v="HR Strategic Planning"/>
    <n v="3"/>
    <n v="9"/>
  </r>
  <r>
    <x v="0"/>
    <s v="TiBaan"/>
    <x v="2"/>
    <d v="2020-07-29T00:00:00"/>
    <n v="31"/>
    <n v="7"/>
    <n v="2020"/>
    <s v="Software Architec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8-01T00:00:00"/>
    <n v="31"/>
    <n v="8"/>
    <n v="2020"/>
    <s v="Software Architect"/>
    <s v="Pedro Marcano"/>
    <s v="Web"/>
    <s v="Laravel"/>
    <s v="Web Browser"/>
    <n v="2.4"/>
    <s v="Supervisor"/>
    <m/>
    <n v="1"/>
    <s v="HR Strategic Planning"/>
    <n v="0"/>
    <n v="0"/>
  </r>
  <r>
    <x v="0"/>
    <s v="TiBaan"/>
    <x v="2"/>
    <d v="2020-08-02T00:00:00"/>
    <n v="32"/>
    <n v="8"/>
    <n v="2020"/>
    <s v="Software Architect"/>
    <s v="Pedro Marcano"/>
    <s v="Web"/>
    <s v="Laravel"/>
    <s v="Web Browser"/>
    <n v="2.4"/>
    <s v="Administrator"/>
    <m/>
    <n v="1"/>
    <s v="HR Strategic Planning"/>
    <n v="0"/>
    <n v="0"/>
  </r>
  <r>
    <x v="0"/>
    <s v="TiBaan"/>
    <x v="2"/>
    <d v="2020-08-03T00:00:00"/>
    <n v="32"/>
    <n v="8"/>
    <n v="2020"/>
    <s v="Project Management"/>
    <s v="Pedro Marcano"/>
    <s v="Web"/>
    <s v="Laravel"/>
    <s v="Web Browser"/>
    <n v="2.4"/>
    <s v="Employee"/>
    <m/>
    <n v="1"/>
    <s v="HR Strategic Planning"/>
    <n v="0"/>
    <n v="0"/>
  </r>
  <r>
    <x v="0"/>
    <s v="TiBaan"/>
    <x v="2"/>
    <d v="2020-08-04T00:00:00"/>
    <n v="32"/>
    <n v="8"/>
    <n v="2020"/>
    <s v="Project Management"/>
    <s v="Rudimar Castro"/>
    <s v="Web"/>
    <s v="Laravel"/>
    <s v="Web Browser"/>
    <n v="1"/>
    <s v="Supervisor"/>
    <m/>
    <n v="1"/>
    <s v="HR Strategic Planning"/>
    <n v="3"/>
    <n v="3"/>
  </r>
  <r>
    <x v="0"/>
    <s v="TiBaan"/>
    <x v="2"/>
    <d v="2020-08-05T00:00:00"/>
    <n v="32"/>
    <n v="8"/>
    <n v="2020"/>
    <s v="Project Management"/>
    <s v="Rudimar Castro"/>
    <s v="Web"/>
    <s v="Laravel"/>
    <s v="Web Browser"/>
    <n v="1"/>
    <s v="Administrator"/>
    <m/>
    <n v="1"/>
    <s v="HR Strategic Planning"/>
    <n v="3"/>
    <n v="3"/>
  </r>
  <r>
    <x v="0"/>
    <s v="TiBaan"/>
    <x v="2"/>
    <d v="2020-08-06T00:00:00"/>
    <n v="32"/>
    <n v="8"/>
    <n v="2020"/>
    <s v="QA"/>
    <s v="Javier Alvarez"/>
    <s v="Web"/>
    <s v="Laravel"/>
    <s v="Web Browser"/>
    <n v="1"/>
    <s v="Employee"/>
    <m/>
    <n v="1"/>
    <s v="HR Strategic Planning"/>
    <n v="1.5"/>
    <n v="1.5"/>
  </r>
  <r>
    <x v="0"/>
    <s v="TiBaan"/>
    <x v="2"/>
    <d v="2020-08-07T00:00:00"/>
    <n v="32"/>
    <n v="8"/>
    <n v="2020"/>
    <s v="QA"/>
    <s v="Javier Alvarez"/>
    <s v="Web"/>
    <s v="Laravel"/>
    <s v="Web Browser"/>
    <n v="1"/>
    <s v="Supervisor"/>
    <m/>
    <n v="1"/>
    <s v="HR Strategic Planning"/>
    <n v="1.5"/>
    <n v="1.5"/>
  </r>
  <r>
    <x v="0"/>
    <s v="TiBaan"/>
    <x v="2"/>
    <d v="2020-08-08T00:00:00"/>
    <n v="32"/>
    <n v="8"/>
    <n v="2020"/>
    <s v="QA"/>
    <s v="Javier Alvarez"/>
    <s v="Web"/>
    <s v="Laravel"/>
    <s v="Web Browser"/>
    <n v="1"/>
    <s v="Administrator"/>
    <m/>
    <n v="1"/>
    <s v="HR Strategic Planning"/>
    <n v="1.5"/>
    <n v="1.5"/>
  </r>
  <r>
    <x v="0"/>
    <s v="TiBaan"/>
    <x v="3"/>
    <d v="2020-08-09T00:00:00"/>
    <n v="33"/>
    <n v="8"/>
    <n v="2020"/>
    <s v="Full Stack"/>
    <s v="Kelvin Marcano"/>
    <s v="Web"/>
    <s v="Laravel"/>
    <s v="Web Browser"/>
    <n v="5"/>
    <s v="Employee"/>
    <m/>
    <n v="1"/>
    <m/>
    <n v="3"/>
    <n v="15"/>
  </r>
  <r>
    <x v="0"/>
    <s v="TiBaan"/>
    <x v="3"/>
    <d v="2020-08-10T00:00:00"/>
    <n v="33"/>
    <n v="8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3"/>
    <d v="2020-08-11T00:00:00"/>
    <n v="33"/>
    <n v="8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3"/>
    <d v="2020-08-12T00:00:00"/>
    <n v="33"/>
    <n v="8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3"/>
    <d v="2020-08-13T00:00:00"/>
    <n v="33"/>
    <n v="8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3"/>
    <d v="2020-08-14T00:00:00"/>
    <n v="33"/>
    <n v="8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3"/>
    <d v="2020-08-15T00:00:00"/>
    <n v="33"/>
    <n v="8"/>
    <n v="2020"/>
    <s v="Project Management"/>
    <s v="Pedro Marcano"/>
    <s v="Web"/>
    <s v="Laravel"/>
    <s v="Web Browser"/>
    <n v="2.4"/>
    <s v="Employee"/>
    <m/>
    <n v="1"/>
    <m/>
    <n v="0"/>
    <n v="0"/>
  </r>
  <r>
    <x v="0"/>
    <s v="TiBaan"/>
    <x v="3"/>
    <d v="2020-08-16T00:00:00"/>
    <n v="34"/>
    <n v="8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8-17T00:00:00"/>
    <n v="34"/>
    <n v="8"/>
    <n v="2020"/>
    <s v="Project Management"/>
    <s v="Rudimar Castro"/>
    <s v="Web"/>
    <s v="Laravel"/>
    <s v="Web Browser"/>
    <n v="1"/>
    <s v="Administrator"/>
    <m/>
    <n v="1"/>
    <m/>
    <n v="3"/>
    <n v="3"/>
  </r>
  <r>
    <x v="0"/>
    <s v="TiBaan"/>
    <x v="3"/>
    <d v="2020-08-18T00:00:00"/>
    <n v="34"/>
    <n v="8"/>
    <n v="2020"/>
    <s v="QA"/>
    <s v="Javier Alvarez"/>
    <s v="Web"/>
    <s v="Laravel"/>
    <s v="Web Browser"/>
    <n v="1"/>
    <s v="Employee"/>
    <m/>
    <n v="1"/>
    <m/>
    <n v="1.5"/>
    <n v="1.5"/>
  </r>
  <r>
    <x v="0"/>
    <s v="TiBaan"/>
    <x v="3"/>
    <d v="2020-08-19T00:00:00"/>
    <n v="34"/>
    <n v="8"/>
    <n v="2020"/>
    <s v="QA"/>
    <s v="Javier Alvarez"/>
    <s v="Web"/>
    <s v="Laravel"/>
    <s v="Web Browser"/>
    <n v="1"/>
    <s v="Supervisor"/>
    <m/>
    <n v="1"/>
    <m/>
    <n v="1.5"/>
    <n v="1.5"/>
  </r>
  <r>
    <x v="0"/>
    <s v="TiBaan"/>
    <x v="3"/>
    <d v="2020-08-20T00:00:00"/>
    <n v="34"/>
    <n v="8"/>
    <n v="2020"/>
    <s v="QA"/>
    <s v="Javier Alvarez"/>
    <s v="Web"/>
    <s v="Laravel"/>
    <s v="Web Browser"/>
    <n v="1"/>
    <s v="Administrator"/>
    <m/>
    <n v="1"/>
    <m/>
    <n v="1.5"/>
    <n v="1.5"/>
  </r>
  <r>
    <x v="0"/>
    <s v="TiBaan"/>
    <x v="0"/>
    <d v="2020-07-02T00:00:00"/>
    <n v="27"/>
    <n v="7"/>
    <n v="2020"/>
    <s v="Full Stack"/>
    <s v="Ricardo Acurero"/>
    <s v="Mobile"/>
    <s v="Android"/>
    <s v="Android Studio"/>
    <n v="4"/>
    <s v="Employee"/>
    <m/>
    <n v="1"/>
    <m/>
    <n v="3"/>
    <n v="12"/>
  </r>
  <r>
    <x v="0"/>
    <s v="TiBaan"/>
    <x v="0"/>
    <d v="2020-07-03T00:00:00"/>
    <n v="27"/>
    <n v="7"/>
    <n v="2020"/>
    <s v="Full Stack"/>
    <s v="Ricardo Acurero"/>
    <s v="Mobile"/>
    <s v="Android"/>
    <s v="Android Studio"/>
    <n v="3"/>
    <s v="Supervisor"/>
    <m/>
    <n v="1"/>
    <m/>
    <n v="3"/>
    <n v="9"/>
  </r>
  <r>
    <x v="0"/>
    <s v="TiBaan"/>
    <x v="0"/>
    <d v="2020-07-04T00:00:00"/>
    <n v="27"/>
    <n v="7"/>
    <n v="2020"/>
    <s v="Full Stack"/>
    <s v="Ricardo Acurero"/>
    <s v="Mobile"/>
    <s v="Android"/>
    <s v="Android Studio"/>
    <n v="4"/>
    <s v="Administrator"/>
    <m/>
    <n v="1"/>
    <m/>
    <n v="3"/>
    <n v="12"/>
  </r>
  <r>
    <x v="0"/>
    <s v="TiBaan"/>
    <x v="0"/>
    <d v="2020-07-05T00:00:00"/>
    <n v="28"/>
    <n v="7"/>
    <n v="2020"/>
    <s v="Software Architect"/>
    <s v="Pedro Marcano"/>
    <s v="Mobile"/>
    <s v="Android"/>
    <s v="Android Studio"/>
    <n v="2.4"/>
    <s v="Employee"/>
    <m/>
    <n v="1"/>
    <m/>
    <n v="0"/>
    <n v="0"/>
  </r>
  <r>
    <x v="0"/>
    <s v="TiBaan"/>
    <x v="0"/>
    <d v="2020-07-06T00:00:00"/>
    <n v="28"/>
    <n v="7"/>
    <n v="2020"/>
    <s v="Software Architect"/>
    <s v="Pedro Marcano"/>
    <s v="Mobile"/>
    <s v="Android"/>
    <s v="Android Studio"/>
    <n v="2.4"/>
    <s v="Supervisor"/>
    <m/>
    <n v="1"/>
    <m/>
    <n v="0"/>
    <n v="0"/>
  </r>
  <r>
    <x v="0"/>
    <s v="TiBaan"/>
    <x v="0"/>
    <d v="2020-07-07T00:00:00"/>
    <n v="28"/>
    <n v="7"/>
    <n v="2020"/>
    <s v="Project Management"/>
    <s v="Rudimar Castro"/>
    <s v="Mobile"/>
    <s v="Android"/>
    <s v="Android Studio"/>
    <n v="2.4"/>
    <s v="Administrator"/>
    <m/>
    <n v="1"/>
    <m/>
    <n v="3"/>
    <n v="7.1999999999999993"/>
  </r>
  <r>
    <x v="0"/>
    <s v="TiBaan"/>
    <x v="0"/>
    <d v="2020-08-14T00:00:00"/>
    <n v="33"/>
    <n v="8"/>
    <n v="2020"/>
    <s v="Project Management"/>
    <s v="Rudimar Castro"/>
    <s v="Mobile"/>
    <s v="Android"/>
    <s v="Android Studio"/>
    <n v="1"/>
    <s v="Employee"/>
    <m/>
    <n v="1"/>
    <m/>
    <n v="3"/>
    <n v="3"/>
  </r>
  <r>
    <x v="0"/>
    <s v="TiBaan"/>
    <x v="0"/>
    <d v="2020-08-15T00:00:00"/>
    <n v="33"/>
    <n v="8"/>
    <n v="2020"/>
    <s v="Project Management"/>
    <s v="Rudimar Castro"/>
    <s v="Mobile"/>
    <s v="Android"/>
    <s v="Android Studio"/>
    <n v="1"/>
    <s v="Supervisor"/>
    <m/>
    <n v="1"/>
    <m/>
    <n v="3"/>
    <n v="3"/>
  </r>
  <r>
    <x v="0"/>
    <s v="TiBaan"/>
    <x v="0"/>
    <d v="2020-08-16T00:00:00"/>
    <n v="34"/>
    <n v="8"/>
    <n v="2020"/>
    <s v="Project Management"/>
    <s v="Rudimar Castro"/>
    <s v="Mobile"/>
    <s v="Android"/>
    <s v="Android Studio"/>
    <n v="2.4"/>
    <s v="Administrator"/>
    <m/>
    <n v="1"/>
    <m/>
    <n v="3"/>
    <n v="7.1999999999999993"/>
  </r>
  <r>
    <x v="0"/>
    <s v="TiBaan"/>
    <x v="0"/>
    <d v="2020-08-17T00:00:00"/>
    <n v="34"/>
    <n v="8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0"/>
    <d v="2020-08-18T00:00:00"/>
    <n v="34"/>
    <n v="8"/>
    <n v="2020"/>
    <s v="QA"/>
    <s v="Javier Alvarez"/>
    <s v="Mobile"/>
    <s v="Android"/>
    <s v="Android Studio"/>
    <n v="2.5"/>
    <s v="Supervisor"/>
    <m/>
    <n v="1"/>
    <m/>
    <n v="1.5"/>
    <n v="3.75"/>
  </r>
  <r>
    <x v="0"/>
    <s v="TiBaan"/>
    <x v="0"/>
    <d v="2020-08-19T00:00:00"/>
    <n v="34"/>
    <n v="8"/>
    <n v="2020"/>
    <s v="QA"/>
    <s v="Javier Alvarez"/>
    <s v="Mobile"/>
    <s v="Android"/>
    <s v="Android Studio"/>
    <n v="2.5"/>
    <s v="Administrator"/>
    <m/>
    <n v="1"/>
    <m/>
    <n v="1.5"/>
    <n v="3.75"/>
  </r>
  <r>
    <x v="0"/>
    <s v="TiBaan"/>
    <x v="1"/>
    <d v="2020-08-20T00:00:00"/>
    <n v="34"/>
    <n v="8"/>
    <n v="2020"/>
    <s v="Full Stack"/>
    <s v="Ricardo Acurero"/>
    <s v="Mobile"/>
    <s v="Android"/>
    <s v="Android Studio"/>
    <n v="3"/>
    <s v="Employee"/>
    <m/>
    <n v="1"/>
    <m/>
    <n v="3"/>
    <n v="9"/>
  </r>
  <r>
    <x v="0"/>
    <s v="TiBaan"/>
    <x v="1"/>
    <d v="2020-08-21T00:00:00"/>
    <n v="34"/>
    <n v="8"/>
    <n v="2020"/>
    <s v="Full Stack"/>
    <s v="Ricardo Acurero"/>
    <s v="Mobile"/>
    <s v="Android"/>
    <s v="Android Studio"/>
    <n v="4"/>
    <s v="Supervisor"/>
    <m/>
    <n v="1"/>
    <m/>
    <n v="3"/>
    <n v="12"/>
  </r>
  <r>
    <x v="0"/>
    <s v="TiBaan"/>
    <x v="1"/>
    <d v="2020-08-22T00:00:00"/>
    <n v="34"/>
    <n v="8"/>
    <n v="2020"/>
    <s v="Full Stack"/>
    <s v="Ricardo Acurero"/>
    <s v="Mobile"/>
    <s v="Android"/>
    <s v="Android Studio"/>
    <n v="4"/>
    <s v="Administrator"/>
    <m/>
    <n v="1"/>
    <m/>
    <n v="3"/>
    <n v="12"/>
  </r>
  <r>
    <x v="0"/>
    <s v="TiBaan"/>
    <x v="1"/>
    <d v="2020-08-23T00:00:00"/>
    <n v="35"/>
    <n v="8"/>
    <n v="2020"/>
    <s v="Project Management"/>
    <s v="Rudimar Castro"/>
    <s v="Mobile"/>
    <s v="Android"/>
    <s v="Android Studio"/>
    <n v="1"/>
    <s v="Employee"/>
    <m/>
    <n v="1"/>
    <m/>
    <n v="3"/>
    <n v="3"/>
  </r>
  <r>
    <x v="0"/>
    <s v="TiBaan"/>
    <x v="1"/>
    <d v="2020-08-24T00:00:00"/>
    <n v="35"/>
    <n v="8"/>
    <n v="2020"/>
    <s v="Software Architect"/>
    <s v="Pedro Marcano"/>
    <s v="Mobile"/>
    <s v="Android"/>
    <s v="Android Studio"/>
    <n v="2.4"/>
    <s v="Supervisor"/>
    <m/>
    <n v="1"/>
    <m/>
    <n v="0"/>
    <n v="0"/>
  </r>
  <r>
    <x v="0"/>
    <s v="TiBaan"/>
    <x v="1"/>
    <d v="2020-08-26T00:00:00"/>
    <n v="35"/>
    <n v="8"/>
    <n v="2020"/>
    <s v="Project Management"/>
    <s v="Pedro Marcano"/>
    <s v="Mobile"/>
    <s v="Android"/>
    <s v="Android Studio"/>
    <n v="2.4"/>
    <s v="Employee"/>
    <m/>
    <n v="1"/>
    <m/>
    <n v="0"/>
    <n v="0"/>
  </r>
  <r>
    <x v="0"/>
    <s v="TiBaan"/>
    <x v="1"/>
    <d v="2020-08-27T00:00:00"/>
    <n v="35"/>
    <n v="8"/>
    <n v="2020"/>
    <s v="Project Management"/>
    <s v="Rudimar Castro"/>
    <s v="Mobile"/>
    <s v="Android"/>
    <s v="Android Studio"/>
    <n v="2.4"/>
    <s v="Supervisor"/>
    <m/>
    <n v="1"/>
    <m/>
    <n v="3"/>
    <n v="7.1999999999999993"/>
  </r>
  <r>
    <x v="0"/>
    <s v="TiBaan"/>
    <x v="1"/>
    <d v="2020-08-28T00:00:00"/>
    <n v="35"/>
    <n v="8"/>
    <n v="2020"/>
    <s v="Project Management"/>
    <s v="Pedro Marcano"/>
    <s v="Mobile"/>
    <s v="Android"/>
    <s v="Android Studio"/>
    <n v="2.4"/>
    <s v="Administrator"/>
    <m/>
    <n v="1"/>
    <m/>
    <n v="0"/>
    <n v="0"/>
  </r>
  <r>
    <x v="0"/>
    <s v="TiBaan"/>
    <x v="1"/>
    <d v="2020-08-29T00:00:00"/>
    <n v="35"/>
    <n v="8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1"/>
    <d v="2020-08-30T00:00:00"/>
    <n v="36"/>
    <n v="8"/>
    <n v="2020"/>
    <s v="QA"/>
    <s v="Javier Alvarez"/>
    <s v="Mobile"/>
    <s v="Android"/>
    <s v="Android Studio"/>
    <n v="2.5"/>
    <s v="Supervisor"/>
    <m/>
    <n v="1"/>
    <m/>
    <n v="1.5"/>
    <n v="3.75"/>
  </r>
  <r>
    <x v="0"/>
    <s v="TiBaan"/>
    <x v="1"/>
    <d v="2020-08-31T00:00:00"/>
    <n v="36"/>
    <n v="8"/>
    <n v="2020"/>
    <s v="QA"/>
    <s v="Javier Alvarez"/>
    <s v="Mobile"/>
    <s v="Android"/>
    <s v="Android Studio"/>
    <n v="2.5"/>
    <s v="Administrator"/>
    <m/>
    <n v="1"/>
    <m/>
    <n v="1.5"/>
    <n v="3.75"/>
  </r>
  <r>
    <x v="0"/>
    <s v="TiBaan"/>
    <x v="2"/>
    <d v="2020-08-31T00:00:00"/>
    <n v="36"/>
    <n v="8"/>
    <n v="2020"/>
    <s v="Full Stack"/>
    <s v="Ricardo Acurero"/>
    <s v="Mobile"/>
    <s v="Android"/>
    <s v="Android Studio"/>
    <n v="2"/>
    <s v="Employee"/>
    <m/>
    <n v="1"/>
    <m/>
    <n v="3"/>
    <n v="6"/>
  </r>
  <r>
    <x v="0"/>
    <s v="TiBaan"/>
    <x v="2"/>
    <d v="2020-08-03T00:00:00"/>
    <n v="32"/>
    <n v="8"/>
    <n v="2020"/>
    <s v="Full Stack"/>
    <s v="Ricardo Acurero"/>
    <s v="Mobile"/>
    <s v="Android"/>
    <s v="Android Studio"/>
    <n v="5"/>
    <s v="Supervisor"/>
    <m/>
    <n v="1"/>
    <m/>
    <n v="3"/>
    <n v="15"/>
  </r>
  <r>
    <x v="0"/>
    <s v="TiBaan"/>
    <x v="2"/>
    <d v="2020-08-04T00:00:00"/>
    <n v="32"/>
    <n v="8"/>
    <n v="2020"/>
    <s v="Full Stack"/>
    <s v="Ricardo Acurero"/>
    <s v="Mobile"/>
    <s v="Android"/>
    <s v="Android Studio"/>
    <n v="2"/>
    <s v="Administrator"/>
    <m/>
    <n v="1"/>
    <m/>
    <n v="3"/>
    <n v="6"/>
  </r>
  <r>
    <x v="0"/>
    <s v="TiBaan"/>
    <x v="2"/>
    <d v="2020-08-25T00:00:00"/>
    <n v="35"/>
    <n v="8"/>
    <n v="2020"/>
    <s v="Project Management"/>
    <s v="Pedro Marcano"/>
    <s v="Mobile"/>
    <s v="Android"/>
    <s v="Android Studio"/>
    <n v="2.4"/>
    <s v="Employee"/>
    <m/>
    <n v="1"/>
    <m/>
    <n v="0"/>
    <n v="0"/>
  </r>
  <r>
    <x v="0"/>
    <s v="TiBaan"/>
    <x v="2"/>
    <d v="2020-08-17T00:00:00"/>
    <n v="34"/>
    <n v="8"/>
    <n v="2020"/>
    <s v="Project Management"/>
    <s v="Rudimar Castro"/>
    <s v="Mobile"/>
    <s v="Android"/>
    <s v="Android Studio"/>
    <n v="2.4"/>
    <s v="Supervisor"/>
    <m/>
    <n v="1"/>
    <m/>
    <n v="3"/>
    <n v="7.1999999999999993"/>
  </r>
  <r>
    <x v="0"/>
    <s v="TiBaan"/>
    <x v="2"/>
    <d v="2020-08-30T00:00:00"/>
    <n v="36"/>
    <n v="8"/>
    <n v="2020"/>
    <s v="Software Architect"/>
    <s v="Pedro Marcano"/>
    <s v="Mobile"/>
    <s v="Android"/>
    <s v="Android Studio"/>
    <n v="2.4"/>
    <s v="Administrator"/>
    <m/>
    <n v="1"/>
    <m/>
    <n v="0"/>
    <n v="0"/>
  </r>
  <r>
    <x v="0"/>
    <s v="TiBaan"/>
    <x v="2"/>
    <d v="2020-08-20T00:00:00"/>
    <n v="34"/>
    <n v="8"/>
    <n v="2020"/>
    <s v="Project Management"/>
    <s v="Rudimar Castro"/>
    <s v="Mobile"/>
    <s v="Android"/>
    <s v="Android Studio"/>
    <n v="1"/>
    <s v="Employee"/>
    <m/>
    <n v="1"/>
    <m/>
    <n v="3"/>
    <n v="3"/>
  </r>
  <r>
    <x v="0"/>
    <s v="TiBaan"/>
    <x v="2"/>
    <d v="2020-08-21T00:00:00"/>
    <n v="34"/>
    <n v="8"/>
    <n v="2020"/>
    <s v="Project Management"/>
    <s v="Rudimar Castro"/>
    <s v="Mobile"/>
    <s v="Android"/>
    <s v="Android Studio"/>
    <n v="2.4"/>
    <s v="Supervisor"/>
    <m/>
    <n v="1"/>
    <m/>
    <n v="3"/>
    <n v="7.1999999999999993"/>
  </r>
  <r>
    <x v="0"/>
    <s v="TiBaan"/>
    <x v="2"/>
    <d v="2020-08-23T00:00:00"/>
    <n v="35"/>
    <n v="8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2"/>
    <d v="2020-08-24T00:00:00"/>
    <n v="35"/>
    <n v="8"/>
    <n v="2020"/>
    <s v="QA"/>
    <s v="Javier Alvarez"/>
    <s v="Mobile"/>
    <s v="Android"/>
    <s v="Android Studio"/>
    <n v="2.5"/>
    <s v="Supervisor"/>
    <m/>
    <n v="1"/>
    <m/>
    <n v="1.5"/>
    <n v="3.75"/>
  </r>
  <r>
    <x v="0"/>
    <s v="TiBaan"/>
    <x v="2"/>
    <d v="2020-08-25T00:00:00"/>
    <n v="35"/>
    <n v="8"/>
    <n v="2020"/>
    <s v="QA"/>
    <s v="Javier Alvarez"/>
    <s v="Mobile"/>
    <s v="Android"/>
    <s v="Android Studio"/>
    <n v="2.5"/>
    <s v="Administrator"/>
    <m/>
    <n v="1"/>
    <m/>
    <n v="1.5"/>
    <n v="3.75"/>
  </r>
  <r>
    <x v="0"/>
    <s v="TiBaan"/>
    <x v="3"/>
    <d v="2020-08-26T00:00:00"/>
    <n v="35"/>
    <n v="8"/>
    <n v="2020"/>
    <s v="Full Stack"/>
    <s v="Ricardo Acurero"/>
    <s v="Mobile"/>
    <s v="Android"/>
    <s v="Android Studio"/>
    <n v="4"/>
    <s v="Employee"/>
    <m/>
    <n v="1"/>
    <m/>
    <n v="3"/>
    <n v="12"/>
  </r>
  <r>
    <x v="0"/>
    <s v="TiBaan"/>
    <x v="3"/>
    <d v="2020-08-26T00:00:00"/>
    <n v="35"/>
    <n v="8"/>
    <n v="2020"/>
    <s v="Full Stack"/>
    <s v="Ricardo Acurero"/>
    <s v="Mobile"/>
    <s v="Android"/>
    <s v="Android Studio"/>
    <n v="2"/>
    <s v="Supervisor"/>
    <m/>
    <n v="1"/>
    <m/>
    <n v="3"/>
    <n v="6"/>
  </r>
  <r>
    <x v="0"/>
    <s v="TiBaan"/>
    <x v="3"/>
    <d v="2020-07-21T00:00:00"/>
    <n v="30"/>
    <n v="7"/>
    <n v="2020"/>
    <s v="Full Stack"/>
    <s v="Ricardo Acurero"/>
    <s v="Mobile"/>
    <s v="Android"/>
    <s v="Android Studio"/>
    <n v="4"/>
    <s v="Administrator"/>
    <m/>
    <n v="1"/>
    <m/>
    <n v="3"/>
    <n v="12"/>
  </r>
  <r>
    <x v="0"/>
    <s v="TiBaan"/>
    <x v="3"/>
    <d v="2020-07-06T00:00:00"/>
    <n v="28"/>
    <n v="7"/>
    <n v="2020"/>
    <s v="Project Management"/>
    <s v="Rudimar Castro"/>
    <s v="Mobile"/>
    <s v="Android"/>
    <s v="Android Studio"/>
    <n v="2.4"/>
    <s v="Employee"/>
    <m/>
    <n v="1"/>
    <m/>
    <n v="3"/>
    <n v="7.1999999999999993"/>
  </r>
  <r>
    <x v="0"/>
    <s v="TiBaan"/>
    <x v="3"/>
    <d v="2020-07-14T00:00:00"/>
    <n v="29"/>
    <n v="7"/>
    <n v="2020"/>
    <s v="Project Management"/>
    <s v="Rudimar Castro"/>
    <s v="Mobile"/>
    <s v="Android"/>
    <s v="Android Studio"/>
    <n v="1"/>
    <s v="Supervisor"/>
    <m/>
    <n v="1"/>
    <m/>
    <n v="3"/>
    <n v="3"/>
  </r>
  <r>
    <x v="0"/>
    <s v="TiBaan"/>
    <x v="3"/>
    <d v="2020-07-15T00:00:00"/>
    <n v="29"/>
    <n v="7"/>
    <n v="2020"/>
    <s v="Project Management"/>
    <s v="Pedro Marcano"/>
    <s v="Mobile"/>
    <s v="Android"/>
    <s v="Android Studio"/>
    <n v="2.4"/>
    <s v="Administrator"/>
    <m/>
    <n v="1"/>
    <m/>
    <n v="0"/>
    <n v="0"/>
  </r>
  <r>
    <x v="0"/>
    <s v="TiBaan"/>
    <x v="3"/>
    <d v="2020-07-16T00:00:00"/>
    <n v="29"/>
    <n v="7"/>
    <n v="2020"/>
    <s v="Project Management"/>
    <s v="Rudimar Castro"/>
    <s v="Mobile"/>
    <s v="Android"/>
    <s v="Android Studio"/>
    <n v="2.4"/>
    <s v="Employee"/>
    <m/>
    <n v="1"/>
    <m/>
    <n v="3"/>
    <n v="7.1999999999999993"/>
  </r>
  <r>
    <x v="0"/>
    <s v="TiBaan"/>
    <x v="3"/>
    <d v="2020-07-24T00:00:00"/>
    <n v="30"/>
    <n v="7"/>
    <n v="2020"/>
    <s v="Project Management"/>
    <s v="Rudimar Castro"/>
    <s v="Mobile"/>
    <s v="Android"/>
    <s v="Android Studio"/>
    <n v="2.4"/>
    <s v="Supervisor"/>
    <m/>
    <n v="1"/>
    <m/>
    <n v="3"/>
    <n v="7.1999999999999993"/>
  </r>
  <r>
    <x v="0"/>
    <s v="TiBaan"/>
    <x v="3"/>
    <d v="2020-07-25T00:00:00"/>
    <n v="30"/>
    <n v="7"/>
    <n v="2020"/>
    <s v="Project Management"/>
    <s v="Pedro Marcano"/>
    <s v="Mobile"/>
    <s v="Android"/>
    <s v="Android Studio"/>
    <n v="2.4"/>
    <s v="Administrator"/>
    <m/>
    <n v="1"/>
    <m/>
    <n v="0"/>
    <n v="0"/>
  </r>
  <r>
    <x v="0"/>
    <s v="TiBaan"/>
    <x v="3"/>
    <d v="2020-07-26T00:00:00"/>
    <n v="31"/>
    <n v="7"/>
    <n v="2020"/>
    <s v="QA"/>
    <s v="Javier Alvarez"/>
    <s v="Mobile"/>
    <s v="Android"/>
    <s v="Android Studio"/>
    <n v="2.5"/>
    <s v="Employee"/>
    <m/>
    <n v="1"/>
    <m/>
    <n v="1.5"/>
    <n v="3.75"/>
  </r>
  <r>
    <x v="0"/>
    <s v="TiBaan"/>
    <x v="3"/>
    <d v="2020-07-27T00:00:00"/>
    <n v="31"/>
    <n v="7"/>
    <n v="2020"/>
    <s v="QA"/>
    <s v="Javier Alvarez"/>
    <s v="Mobile"/>
    <s v="Android"/>
    <s v="Android Studio"/>
    <n v="1"/>
    <s v="Supervisor"/>
    <m/>
    <n v="1"/>
    <m/>
    <n v="1.5"/>
    <n v="1.5"/>
  </r>
  <r>
    <x v="0"/>
    <s v="TiBaan"/>
    <x v="3"/>
    <d v="2020-08-13T00:00:00"/>
    <n v="33"/>
    <n v="8"/>
    <n v="2020"/>
    <s v="QA"/>
    <s v="Javier Alvarez"/>
    <s v="Mobile"/>
    <s v="Android"/>
    <s v="Android Studio"/>
    <n v="1"/>
    <s v="Administrator"/>
    <m/>
    <n v="1"/>
    <m/>
    <n v="1.5"/>
    <n v="1.5"/>
  </r>
  <r>
    <x v="0"/>
    <s v="TiBaan"/>
    <x v="0"/>
    <d v="2020-07-02T00:00:00"/>
    <n v="27"/>
    <n v="7"/>
    <n v="2020"/>
    <s v="Full Stack"/>
    <s v="Kelvin Marcano"/>
    <s v="Web"/>
    <s v="Laravel"/>
    <s v="Web Browser"/>
    <n v="5"/>
    <s v="Employee"/>
    <m/>
    <n v="1"/>
    <m/>
    <n v="3"/>
    <n v="15"/>
  </r>
  <r>
    <x v="0"/>
    <s v="TiBaan"/>
    <x v="0"/>
    <d v="2020-07-03T00:00:00"/>
    <n v="27"/>
    <n v="7"/>
    <n v="2020"/>
    <s v="Full Stack"/>
    <s v="Kelvin Marcano"/>
    <s v="Web"/>
    <s v="Laravel"/>
    <s v="Web Browser"/>
    <n v="5"/>
    <s v="Supervisor"/>
    <m/>
    <n v="1"/>
    <m/>
    <n v="3"/>
    <n v="15"/>
  </r>
  <r>
    <x v="0"/>
    <s v="TiBaan"/>
    <x v="0"/>
    <d v="2020-07-04T00:00:00"/>
    <n v="27"/>
    <n v="7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0"/>
    <d v="2020-07-05T00:00:00"/>
    <n v="28"/>
    <n v="7"/>
    <n v="2020"/>
    <s v="Project Management"/>
    <s v="Pedro Marcano"/>
    <s v="Web"/>
    <s v="Laravel"/>
    <s v="Web Browser"/>
    <n v="2.4"/>
    <s v="Employee"/>
    <m/>
    <n v="1"/>
    <m/>
    <n v="0"/>
    <n v="0"/>
  </r>
  <r>
    <x v="0"/>
    <s v="TiBaan"/>
    <x v="0"/>
    <d v="2020-07-06T00:00:00"/>
    <n v="28"/>
    <n v="7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0"/>
    <d v="2020-07-07T00:00:00"/>
    <n v="28"/>
    <n v="7"/>
    <n v="2020"/>
    <s v="Project Management"/>
    <s v="Rudimar Castro"/>
    <s v="Web"/>
    <s v="Laravel"/>
    <s v="Web Browser"/>
    <n v="2.4"/>
    <s v="Administrator"/>
    <m/>
    <n v="1"/>
    <m/>
    <n v="3"/>
    <n v="7.1999999999999993"/>
  </r>
  <r>
    <x v="0"/>
    <s v="TiBaan"/>
    <x v="0"/>
    <d v="2020-07-08T00:00:00"/>
    <n v="28"/>
    <n v="7"/>
    <n v="2020"/>
    <s v="Project Management"/>
    <s v="Rudimar Castro"/>
    <s v="Web"/>
    <s v="Laravel"/>
    <s v="Web Browser"/>
    <n v="1"/>
    <s v="Employee"/>
    <m/>
    <n v="1"/>
    <m/>
    <n v="3"/>
    <n v="3"/>
  </r>
  <r>
    <x v="0"/>
    <s v="TiBaan"/>
    <x v="0"/>
    <d v="2020-07-09T00:00:00"/>
    <n v="28"/>
    <n v="7"/>
    <n v="2020"/>
    <s v="Project Management"/>
    <s v="Rudimar Castro"/>
    <s v="Web"/>
    <s v="Laravel"/>
    <s v="Web Browser"/>
    <n v="2.4"/>
    <s v="Supervisor"/>
    <m/>
    <n v="1"/>
    <m/>
    <n v="3"/>
    <n v="7.1999999999999993"/>
  </r>
  <r>
    <x v="0"/>
    <s v="TiBaan"/>
    <x v="0"/>
    <d v="2020-07-10T00:00:00"/>
    <n v="28"/>
    <n v="7"/>
    <n v="2020"/>
    <s v="Project Management"/>
    <s v="Pedro Marcano"/>
    <s v="Web"/>
    <s v="Laravel"/>
    <s v="Web Browser"/>
    <n v="2.4"/>
    <s v="Administrator"/>
    <m/>
    <n v="1"/>
    <m/>
    <n v="0"/>
    <n v="0"/>
  </r>
  <r>
    <x v="0"/>
    <s v="TiBaan"/>
    <x v="0"/>
    <d v="2020-07-11T00:00:00"/>
    <n v="28"/>
    <n v="7"/>
    <n v="2020"/>
    <s v="QA"/>
    <s v="Javier Alvarez"/>
    <s v="Web"/>
    <s v="Laravel"/>
    <s v="Web Browser"/>
    <n v="1"/>
    <s v="Employee"/>
    <m/>
    <n v="1"/>
    <m/>
    <n v="1.5"/>
    <n v="1.5"/>
  </r>
  <r>
    <x v="0"/>
    <s v="TiBaan"/>
    <x v="0"/>
    <d v="2020-07-12T00:00:00"/>
    <n v="29"/>
    <n v="7"/>
    <n v="2020"/>
    <s v="QA"/>
    <s v="Javier Alvarez"/>
    <s v="Web"/>
    <s v="Laravel"/>
    <s v="Web Browser"/>
    <n v="1"/>
    <s v="Supervisor"/>
    <m/>
    <n v="1"/>
    <m/>
    <n v="1.5"/>
    <n v="1.5"/>
  </r>
  <r>
    <x v="0"/>
    <s v="TiBaan"/>
    <x v="0"/>
    <d v="2020-07-13T00:00:00"/>
    <n v="29"/>
    <n v="7"/>
    <n v="2020"/>
    <s v="QA"/>
    <s v="Javier Alvarez"/>
    <s v="Web"/>
    <s v="Laravel"/>
    <s v="Web Browser"/>
    <n v="1"/>
    <s v="Administrator"/>
    <m/>
    <n v="1"/>
    <m/>
    <n v="1.5"/>
    <n v="1.5"/>
  </r>
  <r>
    <x v="0"/>
    <s v="TiBaan"/>
    <x v="1"/>
    <d v="2020-07-14T00:00:00"/>
    <n v="29"/>
    <n v="7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1"/>
    <d v="2020-07-15T00:00:00"/>
    <n v="29"/>
    <n v="7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1"/>
    <d v="2020-07-16T00:00:00"/>
    <n v="29"/>
    <n v="7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1"/>
    <d v="2020-07-17T00:00:00"/>
    <n v="29"/>
    <n v="7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1"/>
    <d v="2020-07-18T00:00:00"/>
    <n v="29"/>
    <n v="7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1"/>
    <d v="2020-07-19T00:00:00"/>
    <n v="30"/>
    <n v="7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1"/>
    <d v="2020-07-20T00:00:00"/>
    <n v="30"/>
    <n v="7"/>
    <n v="2020"/>
    <s v="Project Management"/>
    <s v="Rudimar Castro"/>
    <s v="Web"/>
    <s v="Laravel"/>
    <s v="Web Browser"/>
    <n v="2.4"/>
    <s v="Employee"/>
    <m/>
    <n v="1"/>
    <m/>
    <n v="3"/>
    <n v="7.1999999999999993"/>
  </r>
  <r>
    <x v="0"/>
    <s v="TiBaan"/>
    <x v="1"/>
    <d v="2020-07-21T00:00:00"/>
    <n v="30"/>
    <n v="7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1"/>
    <d v="2020-07-22T00:00:00"/>
    <n v="30"/>
    <n v="7"/>
    <n v="2020"/>
    <s v="Project Management"/>
    <s v="Rudimar Castro"/>
    <s v="Web"/>
    <s v="Laravel"/>
    <s v="Web Browser"/>
    <n v="2.4"/>
    <s v="Administrator"/>
    <m/>
    <n v="1"/>
    <m/>
    <n v="3"/>
    <n v="7.1999999999999993"/>
  </r>
  <r>
    <x v="0"/>
    <s v="TiBaan"/>
    <x v="1"/>
    <d v="2020-07-23T00:00:00"/>
    <n v="30"/>
    <n v="7"/>
    <n v="2020"/>
    <s v="QA"/>
    <s v="Javier Alvarez"/>
    <s v="Web"/>
    <s v="Laravel"/>
    <s v="Web Browser"/>
    <n v="1"/>
    <s v="Employee"/>
    <m/>
    <n v="1"/>
    <m/>
    <n v="1.5"/>
    <n v="1.5"/>
  </r>
  <r>
    <x v="0"/>
    <s v="TiBaan"/>
    <x v="1"/>
    <d v="2020-07-24T00:00:00"/>
    <n v="30"/>
    <n v="7"/>
    <n v="2020"/>
    <s v="QA"/>
    <s v="Javier Alvarez"/>
    <s v="Web"/>
    <s v="Laravel"/>
    <s v="Web Browser"/>
    <n v="1"/>
    <s v="Supervisor"/>
    <m/>
    <n v="1"/>
    <m/>
    <n v="1.5"/>
    <n v="1.5"/>
  </r>
  <r>
    <x v="0"/>
    <s v="TiBaan"/>
    <x v="1"/>
    <d v="2020-07-25T00:00:00"/>
    <n v="30"/>
    <n v="7"/>
    <n v="2020"/>
    <s v="QA"/>
    <s v="Javier Alvarez"/>
    <s v="Web"/>
    <s v="Laravel"/>
    <s v="Web Browser"/>
    <n v="1"/>
    <s v="Administrator"/>
    <m/>
    <n v="1"/>
    <m/>
    <n v="1.5"/>
    <n v="1.5"/>
  </r>
  <r>
    <x v="0"/>
    <s v="TiBaan"/>
    <x v="2"/>
    <d v="2020-07-26T00:00:00"/>
    <n v="31"/>
    <n v="7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2"/>
    <d v="2020-07-27T00:00:00"/>
    <n v="31"/>
    <n v="7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2"/>
    <d v="2020-07-28T00:00:00"/>
    <n v="31"/>
    <n v="7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2"/>
    <d v="2020-07-29T00:00:00"/>
    <n v="31"/>
    <n v="7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2"/>
    <d v="2020-07-30T00:00:00"/>
    <n v="31"/>
    <n v="7"/>
    <n v="2020"/>
    <s v="Software Architect"/>
    <s v="Pedro Marcano"/>
    <s v="Web"/>
    <s v="Laravel"/>
    <s v="Web Browser"/>
    <n v="2.4"/>
    <s v="Supervisor"/>
    <m/>
    <n v="1"/>
    <m/>
    <n v="0"/>
    <n v="0"/>
  </r>
  <r>
    <x v="0"/>
    <s v="TiBaan"/>
    <x v="2"/>
    <d v="2020-08-02T00:00:00"/>
    <n v="32"/>
    <n v="8"/>
    <n v="2020"/>
    <s v="Software Architect"/>
    <s v="Pedro Marcano"/>
    <s v="Web"/>
    <s v="Laravel"/>
    <s v="Web Browser"/>
    <n v="2.4"/>
    <s v="Administrator"/>
    <m/>
    <n v="1"/>
    <m/>
    <n v="0"/>
    <n v="0"/>
  </r>
  <r>
    <x v="0"/>
    <s v="TiBaan"/>
    <x v="2"/>
    <d v="2020-07-03T00:00:00"/>
    <n v="27"/>
    <n v="7"/>
    <n v="2020"/>
    <s v="Project Management"/>
    <s v="Pedro Marcano"/>
    <s v="Web"/>
    <s v="Laravel"/>
    <s v="Web Browser"/>
    <n v="2.4"/>
    <s v="Employee"/>
    <m/>
    <n v="1"/>
    <m/>
    <n v="0"/>
    <n v="0"/>
  </r>
  <r>
    <x v="0"/>
    <s v="TiBaan"/>
    <x v="2"/>
    <d v="2020-07-11T00:00:00"/>
    <n v="28"/>
    <n v="7"/>
    <n v="2020"/>
    <s v="Project Management"/>
    <s v="Rudimar Castro"/>
    <s v="Web"/>
    <s v="Laravel"/>
    <s v="Web Browser"/>
    <n v="2.4"/>
    <s v="Supervisor"/>
    <m/>
    <n v="1"/>
    <m/>
    <n v="3"/>
    <n v="7.1999999999999993"/>
  </r>
  <r>
    <x v="0"/>
    <s v="TiBaan"/>
    <x v="2"/>
    <d v="2020-07-12T00:00:00"/>
    <n v="29"/>
    <n v="7"/>
    <n v="2020"/>
    <s v="Project Management"/>
    <s v="Pedro Marcano"/>
    <s v="Web"/>
    <s v="Laravel"/>
    <s v="Web Browser"/>
    <n v="2.4"/>
    <s v="Administrator"/>
    <m/>
    <n v="1"/>
    <m/>
    <n v="0"/>
    <n v="0"/>
  </r>
  <r>
    <x v="0"/>
    <s v="TiBaan"/>
    <x v="2"/>
    <d v="2020-07-13T00:00:00"/>
    <n v="29"/>
    <n v="7"/>
    <n v="2020"/>
    <s v="QA"/>
    <s v="Javier Alvarez"/>
    <s v="Web"/>
    <s v="Laravel"/>
    <s v="Web Browser"/>
    <n v="1"/>
    <s v="Employee"/>
    <m/>
    <n v="1"/>
    <m/>
    <n v="1.5"/>
    <n v="1.5"/>
  </r>
  <r>
    <x v="0"/>
    <s v="TiBaan"/>
    <x v="2"/>
    <d v="2020-07-14T00:00:00"/>
    <n v="29"/>
    <n v="7"/>
    <n v="2020"/>
    <s v="QA"/>
    <s v="Javier Alvarez"/>
    <s v="Web"/>
    <s v="Laravel"/>
    <s v="Web Browser"/>
    <n v="1"/>
    <s v="Supervisor"/>
    <m/>
    <n v="1"/>
    <m/>
    <n v="1.5"/>
    <n v="1.5"/>
  </r>
  <r>
    <x v="0"/>
    <s v="TiBaan"/>
    <x v="2"/>
    <d v="2020-07-15T00:00:00"/>
    <n v="29"/>
    <n v="7"/>
    <n v="2020"/>
    <s v="QA"/>
    <s v="Javier Alvarez"/>
    <s v="Web"/>
    <s v="Laravel"/>
    <s v="Web Browser"/>
    <n v="1"/>
    <s v="Administrator"/>
    <m/>
    <n v="1"/>
    <m/>
    <n v="1.5"/>
    <n v="1.5"/>
  </r>
  <r>
    <x v="0"/>
    <s v="TiBaan"/>
    <x v="3"/>
    <d v="2020-07-16T00:00:00"/>
    <n v="29"/>
    <n v="7"/>
    <n v="2020"/>
    <s v="Full Stack"/>
    <s v="Kelvin Marcano"/>
    <s v="Web"/>
    <s v="Laravel"/>
    <s v="Web Browser"/>
    <n v="3"/>
    <s v="Employee"/>
    <m/>
    <n v="1"/>
    <m/>
    <n v="3"/>
    <n v="9"/>
  </r>
  <r>
    <x v="0"/>
    <s v="TiBaan"/>
    <x v="3"/>
    <d v="2020-07-17T00:00:00"/>
    <n v="29"/>
    <n v="7"/>
    <n v="2020"/>
    <s v="Full Stack"/>
    <s v="Kelvin Marcano"/>
    <s v="Web"/>
    <s v="Laravel"/>
    <s v="Web Browser"/>
    <n v="3"/>
    <s v="Supervisor"/>
    <m/>
    <n v="1"/>
    <m/>
    <n v="3"/>
    <n v="9"/>
  </r>
  <r>
    <x v="0"/>
    <s v="TiBaan"/>
    <x v="3"/>
    <d v="2020-07-18T00:00:00"/>
    <n v="29"/>
    <n v="7"/>
    <n v="2020"/>
    <s v="Full Stack"/>
    <s v="Kelvin Marcano"/>
    <s v="Web"/>
    <s v="Laravel"/>
    <s v="Web Browser"/>
    <n v="3"/>
    <s v="Administrator"/>
    <m/>
    <n v="1"/>
    <m/>
    <n v="3"/>
    <n v="9"/>
  </r>
  <r>
    <x v="0"/>
    <s v="TiBaan"/>
    <x v="3"/>
    <d v="2020-07-19T00:00:00"/>
    <n v="30"/>
    <n v="7"/>
    <n v="2020"/>
    <s v="Software Architect"/>
    <s v="Pedro Marcano"/>
    <s v="Web"/>
    <s v="Laravel"/>
    <s v="Web Browser"/>
    <n v="2.4"/>
    <s v="Employee"/>
    <m/>
    <n v="1"/>
    <m/>
    <n v="0"/>
    <n v="0"/>
  </r>
  <r>
    <x v="0"/>
    <s v="TiBaan"/>
    <x v="3"/>
    <d v="2020-07-20T00:00:00"/>
    <n v="30"/>
    <n v="7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7-28T00:00:00"/>
    <n v="31"/>
    <n v="7"/>
    <n v="2020"/>
    <s v="Project Management"/>
    <s v="Rudimar Castro"/>
    <s v="Web"/>
    <s v="Laravel"/>
    <s v="Web Browser"/>
    <n v="2.4"/>
    <s v="Administrator"/>
    <m/>
    <n v="1"/>
    <m/>
    <n v="3"/>
    <n v="7.1999999999999993"/>
  </r>
  <r>
    <x v="0"/>
    <s v="TiBaan"/>
    <x v="3"/>
    <d v="2020-07-29T00:00:00"/>
    <n v="31"/>
    <n v="7"/>
    <n v="2020"/>
    <s v="Project Management"/>
    <s v="Rudimar Castro"/>
    <s v="Web"/>
    <s v="Laravel"/>
    <s v="Web Browser"/>
    <n v="2.4"/>
    <s v="Employee"/>
    <m/>
    <n v="1"/>
    <m/>
    <n v="3"/>
    <n v="7.1999999999999993"/>
  </r>
  <r>
    <x v="0"/>
    <s v="TiBaan"/>
    <x v="3"/>
    <d v="2020-07-30T00:00:00"/>
    <n v="31"/>
    <n v="7"/>
    <n v="2020"/>
    <s v="Project Management"/>
    <s v="Rudimar Castro"/>
    <s v="Web"/>
    <s v="Laravel"/>
    <s v="Web Browser"/>
    <n v="1"/>
    <s v="Supervisor"/>
    <m/>
    <n v="1"/>
    <m/>
    <n v="3"/>
    <n v="3"/>
  </r>
  <r>
    <x v="0"/>
    <s v="TiBaan"/>
    <x v="3"/>
    <d v="2020-07-09T00:00:00"/>
    <n v="28"/>
    <n v="7"/>
    <n v="2020"/>
    <s v="Project Management"/>
    <s v="Rudimar Castro"/>
    <s v="Web"/>
    <s v="Laravel"/>
    <s v="Web Browser"/>
    <n v="2.4"/>
    <s v="Administrator"/>
    <m/>
    <n v="1"/>
    <m/>
    <n v="3"/>
    <n v="7.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FB8B0-A3A4-4869-A4BA-986CD056C1DC}" name="PivotTable5" cacheId="180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">
  <location ref="E33:F39" firstHeaderRow="1" firstDataRow="1" firstDataCol="1" rowPageCount="1" colPageCount="1"/>
  <pivotFields count="19">
    <pivotField axis="axisPage" showAll="0">
      <items count="3">
        <item m="1" x="1"/>
        <item x="0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1" hier="-1"/>
  </pageFields>
  <dataFields count="1">
    <dataField name="Amount " fld="18" baseField="2" baseItem="2" numFmtId="165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CFE5F-CBE1-4AE0-A625-E498B72FF0D4}" name="PivotTable1" cacheId="180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6:CP16" firstHeaderRow="1" firstDataRow="3" firstDataCol="3" rowPageCount="4" colPageCount="1"/>
  <pivotFields count="19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h="1" x="5"/>
        <item h="1" x="4"/>
      </items>
    </pivotField>
    <pivotField axis="axisCol" compact="0" outline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6"/>
        <item x="47"/>
        <item x="48"/>
        <item x="49"/>
        <item x="50"/>
        <item x="5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75"/>
        <item x="86"/>
        <item x="87"/>
        <item x="84"/>
        <item x="85"/>
        <item x="79"/>
        <item x="80"/>
        <item x="81"/>
        <item x="67"/>
        <item x="68"/>
        <item x="69"/>
        <item x="70"/>
        <item x="71"/>
        <item x="72"/>
        <item x="73"/>
        <item x="74"/>
        <item x="88"/>
        <item x="89"/>
        <item x="66"/>
        <item x="76"/>
        <item x="64"/>
        <item x="77"/>
        <item x="78"/>
        <item x="82"/>
        <item x="83"/>
        <item x="90"/>
        <item x="65"/>
        <item x="91"/>
        <item t="default"/>
      </items>
    </pivotField>
    <pivotField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/>
    <pivotField axis="axisPage" compact="0" outline="0" showAll="0" defaultSubtotal="0">
      <items count="10">
        <item m="1" x="7"/>
        <item m="1" x="8"/>
        <item x="3"/>
        <item x="4"/>
        <item x="6"/>
        <item x="5"/>
        <item x="2"/>
        <item x="0"/>
        <item m="1" x="9"/>
        <item x="1"/>
      </items>
    </pivotField>
    <pivotField axis="axisPage" compact="0" outline="0" multipleItemSelectionAllowed="1" showAll="0">
      <items count="9">
        <item x="4"/>
        <item x="5"/>
        <item x="2"/>
        <item x="1"/>
        <item x="6"/>
        <item x="0"/>
        <item x="3"/>
        <item x="7"/>
        <item t="default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dataField="1" compact="0" outline="0" showAll="0"/>
    <pivotField axis="axisPage"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axis="axisPage" compact="0" outline="0" multipleItemSelectionAllowed="1" showAll="0">
      <items count="4">
        <item x="0"/>
        <item h="1" m="1" x="2"/>
        <item h="1" x="1"/>
        <item t="default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</pivotFields>
  <rowFields count="3">
    <field x="1"/>
    <field x="2"/>
    <field x="9"/>
  </rowFields>
  <rowItems count="8">
    <i>
      <x/>
      <x/>
      <x/>
    </i>
    <i r="2">
      <x v="2"/>
    </i>
    <i r="1">
      <x v="1"/>
      <x/>
    </i>
    <i r="2">
      <x v="2"/>
    </i>
    <i r="1">
      <x v="2"/>
      <x/>
    </i>
    <i r="2">
      <x v="2"/>
    </i>
    <i r="1">
      <x v="3"/>
      <x/>
    </i>
    <i r="2">
      <x v="2"/>
    </i>
  </rowItems>
  <colFields count="2">
    <field x="5"/>
    <field x="3"/>
  </colFields>
  <colItems count="91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</colItems>
  <pageFields count="4">
    <pageField fld="15" hier="-1"/>
    <pageField fld="8" hier="-1"/>
    <pageField fld="7" hier="-1"/>
    <pageField fld="13" hier="-1"/>
  </pageFields>
  <dataFields count="1">
    <dataField name="Sum of Estimate Hours" fld="12" baseField="0" baseItem="0"/>
  </dataFields>
  <formats count="64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4" type="button" dataOnly="0" labelOnly="1" outline="0"/>
    </format>
    <format dxfId="72">
      <pivotArea type="topRight" dataOnly="0" labelOnly="1" outline="0" fieldPosition="0"/>
    </format>
    <format dxfId="71">
      <pivotArea field="16" type="button" dataOnly="0" labelOnly="1" outline="0"/>
    </format>
    <format dxfId="70">
      <pivotArea field="1" type="button" dataOnly="0" labelOnly="1" outline="0" axis="axisRow" fieldPosition="0"/>
    </format>
    <format dxfId="69">
      <pivotArea field="11" type="button" dataOnly="0" labelOnly="1" outline="0"/>
    </format>
    <format dxfId="68">
      <pivotArea field="7" type="button" dataOnly="0" labelOnly="1" outline="0" axis="axisPage" fieldPosition="2"/>
    </format>
    <format dxfId="67">
      <pivotArea field="13" type="button" dataOnly="0" labelOnly="1" outline="0" axis="axisPage" fieldPosition="3"/>
    </format>
    <format dxfId="66">
      <pivotArea field="2" type="button" dataOnly="0" labelOnly="1" outline="0" axis="axisRow" fieldPosition="1"/>
    </format>
    <format dxfId="65">
      <pivotArea dataOnly="0" labelOnly="1" grandRow="1" outline="0" fieldPosition="0"/>
    </format>
    <format dxfId="64">
      <pivotArea dataOnly="0" labelOnly="1" grandCol="1" outline="0" fieldPosition="0"/>
    </format>
    <format dxfId="63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50" selected="0"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2" selected="0">
            <x v="1"/>
            <x v="2"/>
          </reference>
          <reference field="9" count="1" selected="0">
            <x v="0"/>
          </reference>
        </references>
      </pivotArea>
    </format>
    <format dxfId="62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23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61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50" selected="0"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2" selected="0">
            <x v="1"/>
            <x v="2"/>
          </reference>
          <reference field="9" count="1" selected="0">
            <x v="2"/>
          </reference>
        </references>
      </pivotArea>
    </format>
    <format dxfId="60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8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  <x v="79"/>
          </reference>
          <reference field="5" count="1" selected="0">
            <x v="3"/>
          </reference>
          <reference field="9" count="1" selected="0">
            <x v="2"/>
          </reference>
        </references>
      </pivotArea>
    </format>
    <format dxfId="59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5" selected="0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</reference>
          <reference field="5" count="1" selected="0">
            <x v="1"/>
          </reference>
          <reference field="9" count="1" selected="0">
            <x v="0"/>
          </reference>
        </references>
      </pivotArea>
    </format>
    <format dxfId="58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27" selected="0"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1" selected="0">
            <x v="2"/>
          </reference>
          <reference field="9" count="1" selected="0">
            <x v="0"/>
          </reference>
        </references>
      </pivotArea>
    </format>
    <format dxfId="57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25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7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56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2" selected="0"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</reference>
          <reference field="5" count="1" selected="0">
            <x v="1"/>
          </reference>
          <reference field="9" count="1" selected="0">
            <x v="2"/>
          </reference>
        </references>
      </pivotArea>
    </format>
    <format dxfId="55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27" selected="0"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1" selected="0">
            <x v="2"/>
          </reference>
          <reference field="9" count="1" selected="0">
            <x v="2"/>
          </reference>
        </references>
      </pivotArea>
    </format>
    <format dxfId="54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7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</reference>
          <reference field="5" count="1" selected="0">
            <x v="3"/>
          </reference>
          <reference field="9" count="1" selected="0">
            <x v="2"/>
          </reference>
        </references>
      </pivotArea>
    </format>
    <format dxfId="53">
      <pivotArea outline="0" fieldPosition="0">
        <references count="4">
          <reference field="1" count="1" selected="0">
            <x v="0"/>
          </reference>
          <reference field="2" count="2" selected="0">
            <x v="2"/>
            <x v="3"/>
          </reference>
          <reference field="3" count="50" selected="0"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2" selected="0">
            <x v="1"/>
            <x v="2"/>
          </reference>
        </references>
      </pivotArea>
    </format>
    <format dxfId="52">
      <pivotArea outline="0" fieldPosition="0">
        <references count="4">
          <reference field="1" count="1" selected="0">
            <x v="0"/>
          </reference>
          <reference field="2" count="2" selected="0">
            <x v="2"/>
            <x v="3"/>
          </reference>
          <reference field="3" count="24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</reference>
          <reference field="5" count="1" selected="0">
            <x v="3"/>
          </reference>
        </references>
      </pivotArea>
    </format>
    <format dxfId="51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3" selected="0">
            <x v="87"/>
            <x v="89"/>
            <x v="90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50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50" selected="0"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7"/>
            <x v="28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</reference>
          <reference field="5" count="2" selected="0">
            <x v="1"/>
            <x v="2"/>
          </reference>
        </references>
      </pivotArea>
    </format>
    <format dxfId="49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24" selected="0"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</reference>
          <reference field="5" count="1" selected="0">
            <x v="3"/>
          </reference>
        </references>
      </pivotArea>
    </format>
    <format dxfId="48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5" selected="0">
            <x v="85"/>
            <x v="86"/>
            <x v="87"/>
            <x v="88"/>
            <x v="89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47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5" selected="0">
            <x v="86"/>
            <x v="87"/>
            <x v="88"/>
            <x v="89"/>
            <x v="90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46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5" selected="0">
            <x v="79"/>
            <x v="80"/>
            <x v="81"/>
            <x v="82"/>
            <x v="83"/>
          </reference>
          <reference field="5" count="1" selected="0">
            <x v="3"/>
          </reference>
          <reference field="9" count="1" selected="0">
            <x v="2"/>
          </reference>
        </references>
      </pivotArea>
    </format>
    <format dxfId="45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75"/>
          </reference>
          <reference field="5" count="1" selected="0">
            <x v="3"/>
          </reference>
          <reference field="9" count="2" selected="0">
            <x v="0"/>
            <x v="2"/>
          </reference>
        </references>
      </pivotArea>
    </format>
    <format dxfId="44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67"/>
          </reference>
          <reference field="5" count="1" selected="0">
            <x v="3"/>
          </reference>
          <reference field="9" count="2" selected="0">
            <x v="0"/>
            <x v="2"/>
          </reference>
        </references>
      </pivotArea>
    </format>
    <format dxfId="43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56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42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51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41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36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40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6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39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6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5" count="2" selected="0">
            <x v="1"/>
            <x v="2"/>
          </reference>
          <reference field="9" count="2" selected="0">
            <x v="0"/>
            <x v="2"/>
          </reference>
        </references>
      </pivotArea>
    </format>
    <format dxfId="38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29" selected="0"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  <reference field="5" count="1" selected="0">
            <x v="3"/>
          </reference>
          <reference field="9" count="2" selected="0">
            <x v="0"/>
            <x v="2"/>
          </reference>
        </references>
      </pivotArea>
    </format>
    <format dxfId="37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21" selected="0"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5" count="1" selected="0">
            <x v="1"/>
          </reference>
          <reference field="9" count="2" selected="0">
            <x v="0"/>
            <x v="2"/>
          </reference>
        </references>
      </pivotArea>
    </format>
    <format dxfId="36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31" selected="0"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35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24" selected="0"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  <reference field="5" count="1" selected="0">
            <x v="3"/>
          </reference>
          <reference field="9" count="2" selected="0">
            <x v="0"/>
            <x v="2"/>
          </reference>
        </references>
      </pivotArea>
    </format>
    <format dxfId="34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3" selected="0">
            <x v="3"/>
            <x v="4"/>
            <x v="5"/>
          </reference>
          <reference field="5" count="1" selected="0">
            <x v="1"/>
          </reference>
          <reference field="9" count="2" selected="0">
            <x v="0"/>
            <x v="2"/>
          </reference>
        </references>
      </pivotArea>
    </format>
    <format dxfId="33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3" selected="0">
            <x v="6"/>
            <x v="7"/>
            <x v="8"/>
          </reference>
          <reference field="5" count="1" selected="0">
            <x v="1"/>
          </reference>
          <reference field="9" count="1" selected="0">
            <x v="0"/>
          </reference>
        </references>
      </pivotArea>
    </format>
    <format dxfId="32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5" selected="0">
            <x v="8"/>
            <x v="9"/>
            <x v="10"/>
            <x v="11"/>
            <x v="12"/>
          </reference>
          <reference field="5" count="1" selected="0">
            <x v="1"/>
          </reference>
          <reference field="9" count="1" selected="0">
            <x v="2"/>
          </reference>
        </references>
      </pivotArea>
    </format>
    <format dxfId="31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5" count="1" selected="0">
            <x v="1"/>
          </reference>
          <reference field="9" count="1" selected="0">
            <x v="2"/>
          </reference>
        </references>
      </pivotArea>
    </format>
    <format dxfId="30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2" selected="0">
            <x v="8"/>
            <x v="9"/>
          </reference>
          <reference field="5" count="1" selected="0">
            <x v="1"/>
          </reference>
          <reference field="9" count="2" selected="0">
            <x v="0"/>
            <x v="2"/>
          </reference>
        </references>
      </pivotArea>
    </format>
    <format dxfId="29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5" count="1" selected="0">
            <x v="1"/>
          </reference>
        </references>
      </pivotArea>
    </format>
    <format dxfId="28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5" count="1" selected="0">
            <x v="1"/>
          </reference>
        </references>
      </pivotArea>
    </format>
    <format dxfId="27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5" selected="0">
            <x v="24"/>
            <x v="25"/>
            <x v="26"/>
            <x v="27"/>
            <x v="28"/>
          </reference>
          <reference field="5" count="1" selected="0">
            <x v="1"/>
          </reference>
          <reference field="9" count="2" selected="0">
            <x v="0"/>
            <x v="2"/>
          </reference>
        </references>
      </pivotArea>
    </format>
    <format dxfId="26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29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25">
      <pivotArea outline="0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3" selected="0">
            <x v="4"/>
            <x v="5"/>
            <x v="6"/>
          </reference>
          <reference field="5" count="1" selected="0">
            <x v="1"/>
          </reference>
          <reference field="9" count="1" selected="0">
            <x v="2"/>
          </reference>
        </references>
      </pivotArea>
    </format>
    <format dxfId="24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1" selected="0">
            <x v="36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23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4" selected="0">
            <x v="25"/>
            <x v="26"/>
            <x v="27"/>
            <x v="28"/>
          </reference>
          <reference field="5" count="1" selected="0">
            <x v="1"/>
          </reference>
        </references>
      </pivotArea>
    </format>
    <format dxfId="22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8" selected="0">
            <x v="29"/>
            <x v="30"/>
            <x v="31"/>
            <x v="32"/>
            <x v="33"/>
            <x v="34"/>
            <x v="35"/>
            <x v="36"/>
          </reference>
          <reference field="5" count="1" selected="0">
            <x v="2"/>
          </reference>
        </references>
      </pivotArea>
    </format>
    <format dxfId="21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6" selected="0">
            <x v="51"/>
            <x v="52"/>
            <x v="53"/>
            <x v="54"/>
            <x v="55"/>
            <x v="56"/>
          </reference>
          <reference field="5" count="1" selected="0">
            <x v="2"/>
          </reference>
        </references>
      </pivotArea>
    </format>
    <format dxfId="20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6" selected="0">
            <x v="51"/>
            <x v="52"/>
            <x v="53"/>
            <x v="54"/>
            <x v="55"/>
            <x v="56"/>
          </reference>
          <reference field="5" count="1" selected="0">
            <x v="2"/>
          </reference>
          <reference field="9" count="2" selected="0">
            <x v="0"/>
            <x v="2"/>
          </reference>
        </references>
      </pivotArea>
    </format>
    <format dxfId="19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9" selected="0">
            <x v="67"/>
            <x v="68"/>
            <x v="69"/>
            <x v="70"/>
            <x v="71"/>
            <x v="72"/>
            <x v="73"/>
            <x v="74"/>
            <x v="75"/>
          </reference>
          <reference field="5" count="1" selected="0">
            <x v="3"/>
          </reference>
          <reference field="9" count="2" selected="0">
            <x v="0"/>
            <x v="2"/>
          </reference>
        </references>
      </pivotArea>
    </format>
    <format dxfId="18">
      <pivotArea outline="0" fieldPosition="0">
        <references count="4">
          <reference field="1" count="1" selected="0">
            <x v="0"/>
          </reference>
          <reference field="2" count="1" selected="0">
            <x v="3"/>
          </reference>
          <reference field="3" count="20" selected="0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  <reference field="5" count="1" selected="0">
            <x v="3"/>
          </reference>
        </references>
      </pivotArea>
    </format>
    <format dxfId="17">
      <pivotArea outline="0" fieldPosition="0">
        <references count="5">
          <reference field="1" count="1" selected="0">
            <x v="0"/>
          </reference>
          <reference field="2" count="1" selected="0">
            <x v="3"/>
          </reference>
          <reference field="3" count="2" selected="0">
            <x v="87"/>
            <x v="88"/>
          </reference>
          <reference field="5" count="1" selected="0">
            <x v="3"/>
          </reference>
          <reference field="9" count="1" selected="0">
            <x v="2"/>
          </reference>
        </references>
      </pivotArea>
    </format>
    <format dxfId="16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4" selected="0">
            <x v="86"/>
            <x v="87"/>
            <x v="88"/>
            <x v="89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15">
      <pivotArea outline="0" fieldPosition="0">
        <references count="5">
          <reference field="1" count="1" selected="0">
            <x v="0"/>
          </reference>
          <reference field="2" count="1" selected="0">
            <x v="2"/>
          </reference>
          <reference field="3" count="5" selected="0">
            <x v="82"/>
            <x v="83"/>
            <x v="84"/>
            <x v="85"/>
            <x v="86"/>
          </reference>
          <reference field="5" count="1" selected="0">
            <x v="3"/>
          </reference>
          <reference field="9" count="1" selected="0">
            <x v="2"/>
          </reference>
        </references>
      </pivotArea>
    </format>
    <format dxfId="14">
      <pivotArea outline="0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8" selected="0">
            <x v="83"/>
            <x v="84"/>
            <x v="85"/>
            <x v="86"/>
            <x v="87"/>
            <x v="88"/>
            <x v="89"/>
            <x v="90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  <format dxfId="13">
      <pivotArea outline="0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89"/>
          </reference>
          <reference field="5" count="1" selected="0">
            <x v="3"/>
          </reference>
          <reference field="9" count="1" selected="0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8662E-9EF5-4805-A3A0-D6D4469ED6AD}" name="PivotTable2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0:S28" firstHeaderRow="1" firstDataRow="3" firstDataCol="1" rowPageCount="1" colPageCount="1"/>
  <pivotFields count="19">
    <pivotField compact="0" outline="0" showAll="0"/>
    <pivotField axis="axisPage" compact="0" outline="0" showAll="0" defaultSubtotal="0">
      <items count="2">
        <item x="0"/>
        <item x="1"/>
      </items>
    </pivotField>
    <pivotField axis="axisRow" compact="0" outline="0" multipleItemSelectionAllowed="1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axis="axisCol"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/>
    <pivotField compact="0" outline="0" multipleItemSelectionAllowed="1" showAll="0" defaultSubtotal="0">
      <items count="10">
        <item m="1" x="7"/>
        <item m="1" x="8"/>
        <item x="3"/>
        <item x="4"/>
        <item h="1" x="6"/>
        <item x="5"/>
        <item x="2"/>
        <item x="0"/>
        <item h="1" m="1" x="9"/>
        <item x="1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compact="0" outline="0" multipleItemSelectionAllowed="1" showAll="0"/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2">
    <field x="5"/>
    <field x="4"/>
  </colFields>
  <colItems count="17">
    <i>
      <x v="1"/>
      <x v="22"/>
    </i>
    <i r="1">
      <x v="23"/>
    </i>
    <i r="1">
      <x v="24"/>
    </i>
    <i r="1">
      <x v="25"/>
    </i>
    <i r="1">
      <x v="26"/>
    </i>
    <i>
      <x v="2"/>
      <x v="26"/>
    </i>
    <i r="1">
      <x v="27"/>
    </i>
    <i r="1">
      <x v="28"/>
    </i>
    <i r="1">
      <x v="29"/>
    </i>
    <i r="1">
      <x v="30"/>
    </i>
    <i>
      <x v="3"/>
      <x v="30"/>
    </i>
    <i r="1">
      <x v="31"/>
    </i>
    <i r="1">
      <x v="32"/>
    </i>
    <i r="1">
      <x v="33"/>
    </i>
    <i r="1">
      <x v="34"/>
    </i>
    <i r="1">
      <x v="35"/>
    </i>
    <i t="grand">
      <x/>
    </i>
  </colItems>
  <pageFields count="1">
    <pageField fld="1" item="0" hier="-1"/>
  </pageFields>
  <dataFields count="1">
    <dataField name="Amount " fld="18" baseField="7" baseItem="0" numFmtId="4"/>
  </dataFields>
  <formats count="14"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4" type="button" dataOnly="0" labelOnly="1" outline="0" axis="axisCol" fieldPosition="1"/>
    </format>
    <format dxfId="181">
      <pivotArea type="topRight" dataOnly="0" labelOnly="1" outline="0" fieldPosition="0"/>
    </format>
    <format dxfId="180">
      <pivotArea field="16" type="button" dataOnly="0" labelOnly="1" outline="0"/>
    </format>
    <format dxfId="179">
      <pivotArea field="1" type="button" dataOnly="0" labelOnly="1" outline="0" axis="axisPage" fieldPosition="0"/>
    </format>
    <format dxfId="178">
      <pivotArea field="11" type="button" dataOnly="0" labelOnly="1" outline="0"/>
    </format>
    <format dxfId="177">
      <pivotArea field="7" type="button" dataOnly="0" labelOnly="1" outline="0"/>
    </format>
    <format dxfId="176">
      <pivotArea field="13" type="button" dataOnly="0" labelOnly="1" outline="0"/>
    </format>
    <format dxfId="175">
      <pivotArea field="2" type="button" dataOnly="0" labelOnly="1" outline="0" axis="axisRow" fieldPosition="0"/>
    </format>
    <format dxfId="174">
      <pivotArea dataOnly="0" labelOnly="1" grandRow="1" outline="0" fieldPosition="0"/>
    </format>
    <format dxfId="173">
      <pivotArea dataOnly="0" labelOnly="1" grandCol="1" outline="0" fieldPosition="0"/>
    </format>
    <format dxfId="17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914F2-D004-4B72-A8E2-89EAB71E2D4A}" name="PivotTable4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14:Q16" firstHeaderRow="1" firstDataRow="2" firstDataCol="1" rowPageCount="3" colPageCount="1"/>
  <pivotFields count="19">
    <pivotField compact="0" outline="0" showAll="0"/>
    <pivotField axis="axisPage" compact="0" outline="0" showAll="0" defaultSubtotal="0">
      <items count="2">
        <item x="0"/>
        <item x="1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axis="axisCol"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Page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/>
    <pivotField compact="0" outline="0" multipleItemSelectionAllowed="1" showAll="0" defaultSubtotal="0">
      <items count="10">
        <item m="1" x="7"/>
        <item m="1" x="8"/>
        <item x="3"/>
        <item x="4"/>
        <item h="1" x="6"/>
        <item x="5"/>
        <item x="2"/>
        <item x="0"/>
        <item h="1" m="1" x="9"/>
        <item x="1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compact="0" outline="0" multipleItemSelectionAllowed="1" showAll="0"/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Items count="1">
    <i/>
  </rowItems>
  <colFields count="1">
    <field x="4"/>
  </colFields>
  <colItems count="15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pageFields count="3">
    <pageField fld="1" item="0" hier="-1"/>
    <pageField fld="2" hier="-1"/>
    <pageField fld="5" hier="-1"/>
  </pageFields>
  <dataFields count="1">
    <dataField name="Amount " fld="18" baseField="7" baseItem="0" numFmtId="4"/>
  </dataFields>
  <formats count="14"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4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16" type="button" dataOnly="0" labelOnly="1" outline="0"/>
    </format>
    <format dxfId="193">
      <pivotArea field="1" type="button" dataOnly="0" labelOnly="1" outline="0" axis="axisPage" fieldPosition="0"/>
    </format>
    <format dxfId="192">
      <pivotArea field="11" type="button" dataOnly="0" labelOnly="1" outline="0"/>
    </format>
    <format dxfId="191">
      <pivotArea field="7" type="button" dataOnly="0" labelOnly="1" outline="0"/>
    </format>
    <format dxfId="190">
      <pivotArea field="13" type="button" dataOnly="0" labelOnly="1" outline="0"/>
    </format>
    <format dxfId="189">
      <pivotArea field="2" type="button" dataOnly="0" labelOnly="1" outline="0" axis="axisPage" fieldPosition="1"/>
    </format>
    <format dxfId="188">
      <pivotArea dataOnly="0" labelOnly="1" grandRow="1" outline="0" fieldPosition="0"/>
    </format>
    <format dxfId="187">
      <pivotArea dataOnly="0" labelOnly="1" grandCol="1" outline="0" fieldPosition="0"/>
    </format>
    <format dxfId="18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E98E1-16E1-440D-A1D7-0EEE25CC9F9F}" name="PivotTable3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7:F9" firstHeaderRow="1" firstDataRow="2" firstDataCol="1" rowPageCount="2" colPageCount="1"/>
  <pivotFields count="19">
    <pivotField compact="0" outline="0" showAll="0"/>
    <pivotField axis="axisPage" compact="0" outline="0" showAll="0" defaultSubtotal="0">
      <items count="2">
        <item x="0"/>
        <item x="1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/>
    <pivotField compact="0" outline="0" multipleItemSelectionAllowed="1" showAll="0" defaultSubtotal="0">
      <items count="10">
        <item m="1" x="7"/>
        <item m="1" x="8"/>
        <item x="3"/>
        <item x="4"/>
        <item h="1" x="6"/>
        <item x="5"/>
        <item x="2"/>
        <item x="0"/>
        <item h="1" m="1" x="9"/>
        <item x="1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compact="0" outline="0" multipleItemSelectionAllowed="1" showAll="0"/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Items count="1">
    <i/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" item="0" hier="-1"/>
    <pageField fld="2" hier="-1"/>
  </pageFields>
  <dataFields count="1">
    <dataField name="Amount " fld="18" baseField="7" baseItem="0" numFmtId="4"/>
  </dataFields>
  <formats count="14"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origin" dataOnly="0" labelOnly="1" outline="0" fieldPosition="0"/>
    </format>
    <format dxfId="210">
      <pivotArea field="4" type="button" dataOnly="0" labelOnly="1" outline="0"/>
    </format>
    <format dxfId="209">
      <pivotArea type="topRight" dataOnly="0" labelOnly="1" outline="0" fieldPosition="0"/>
    </format>
    <format dxfId="208">
      <pivotArea field="16" type="button" dataOnly="0" labelOnly="1" outline="0"/>
    </format>
    <format dxfId="207">
      <pivotArea field="1" type="button" dataOnly="0" labelOnly="1" outline="0" axis="axisPage" fieldPosition="0"/>
    </format>
    <format dxfId="206">
      <pivotArea field="11" type="button" dataOnly="0" labelOnly="1" outline="0"/>
    </format>
    <format dxfId="205">
      <pivotArea field="7" type="button" dataOnly="0" labelOnly="1" outline="0"/>
    </format>
    <format dxfId="204">
      <pivotArea field="13" type="button" dataOnly="0" labelOnly="1" outline="0"/>
    </format>
    <format dxfId="203">
      <pivotArea field="2" type="button" dataOnly="0" labelOnly="1" outline="0" axis="axisPage" fieldPosition="1"/>
    </format>
    <format dxfId="202">
      <pivotArea dataOnly="0" labelOnly="1" grandRow="1" outline="0" fieldPosition="0"/>
    </format>
    <format dxfId="201">
      <pivotArea dataOnly="0" labelOnly="1" grandCol="1" outline="0" fieldPosition="0"/>
    </format>
    <format dxfId="2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80435-FD83-4940-AFAD-867B25E25293}" name="PivotTable1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7:W23" firstHeaderRow="1" firstDataRow="3" firstDataCol="3" rowPageCount="2" colPageCount="1"/>
  <pivotFields count="19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multipleItemSelectionAllowed="1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axis="axisCol"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>
      <items count="8">
        <item m="1" x="4"/>
        <item x="0"/>
        <item x="1"/>
        <item x="2"/>
        <item m="1" x="5"/>
        <item m="1" x="6"/>
        <item x="3"/>
        <item t="default"/>
      </items>
    </pivotField>
    <pivotField compact="0" outline="0" showAll="0"/>
    <pivotField axis="axisPage" compact="0" outline="0" multipleItemSelectionAllowed="1" showAll="0" defaultSubtotal="0">
      <items count="10">
        <item m="1" x="7"/>
        <item m="1" x="8"/>
        <item x="3"/>
        <item x="4"/>
        <item h="1" x="6"/>
        <item x="5"/>
        <item x="2"/>
        <item x="0"/>
        <item h="1" m="1" x="9"/>
        <item x="1"/>
      </items>
    </pivotField>
    <pivotField compact="0" outline="0" multipleItemSelectionAllowed="1" showAll="0"/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axis="axisRow"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axis="axisPage" compact="0" outline="0" multipleItemSelectionAllowed="1" showAll="0">
      <items count="4">
        <item x="0"/>
        <item h="1" m="1" x="2"/>
        <item h="1" x="1"/>
        <item t="default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Fields count="3">
    <field x="1"/>
    <field x="13"/>
    <field x="2"/>
  </rowFields>
  <rowItems count="1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4"/>
      <x v="5"/>
    </i>
    <i t="grand">
      <x/>
    </i>
  </rowItems>
  <colFields count="2">
    <field x="5"/>
    <field x="4"/>
  </colFields>
  <colItems count="20">
    <i>
      <x v="1"/>
      <x v="22"/>
    </i>
    <i r="1">
      <x v="23"/>
    </i>
    <i r="1">
      <x v="24"/>
    </i>
    <i r="1">
      <x v="25"/>
    </i>
    <i r="1">
      <x v="26"/>
    </i>
    <i t="default">
      <x v="1"/>
    </i>
    <i>
      <x v="2"/>
      <x v="26"/>
    </i>
    <i r="1">
      <x v="27"/>
    </i>
    <i r="1">
      <x v="28"/>
    </i>
    <i r="1">
      <x v="29"/>
    </i>
    <i r="1">
      <x v="30"/>
    </i>
    <i t="default">
      <x v="2"/>
    </i>
    <i>
      <x v="3"/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 t="grand">
      <x/>
    </i>
  </colItems>
  <pageFields count="2">
    <pageField fld="15" hier="-1"/>
    <pageField fld="7" hier="-1"/>
  </pageFields>
  <dataFields count="1">
    <dataField name="Amount " fld="18" baseField="7" baseItem="0" numFmtId="4"/>
  </dataFields>
  <formats count="14"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4" type="button" dataOnly="0" labelOnly="1" outline="0" axis="axisCol" fieldPosition="1"/>
    </format>
    <format dxfId="146">
      <pivotArea type="topRight" dataOnly="0" labelOnly="1" outline="0" fieldPosition="0"/>
    </format>
    <format dxfId="145">
      <pivotArea field="16" type="button" dataOnly="0" labelOnly="1" outline="0"/>
    </format>
    <format dxfId="144">
      <pivotArea field="1" type="button" dataOnly="0" labelOnly="1" outline="0" axis="axisRow" fieldPosition="0"/>
    </format>
    <format dxfId="143">
      <pivotArea field="11" type="button" dataOnly="0" labelOnly="1" outline="0"/>
    </format>
    <format dxfId="142">
      <pivotArea field="7" type="button" dataOnly="0" labelOnly="1" outline="0" axis="axisPage" fieldPosition="1"/>
    </format>
    <format dxfId="141">
      <pivotArea field="13" type="button" dataOnly="0" labelOnly="1" outline="0" axis="axisRow" fieldPosition="1"/>
    </format>
    <format dxfId="140">
      <pivotArea field="2" type="button" dataOnly="0" labelOnly="1" outline="0" axis="axisRow" fieldPosition="2"/>
    </format>
    <format dxfId="139">
      <pivotArea dataOnly="0" labelOnly="1" grandRow="1" outline="0" fieldPosition="0"/>
    </format>
    <format dxfId="138">
      <pivotArea dataOnly="0" labelOnly="1" grandCol="1" outline="0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A31C0-FFC3-4B23-860D-7D3621BE5912}" name="PivotTable1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7:F17" firstHeaderRow="1" firstDataRow="2" firstDataCol="2" rowPageCount="4" colPageCount="1"/>
  <pivotFields count="19">
    <pivotField compact="0" outline="0" showAll="0"/>
    <pivotField axis="axisPage" compact="0" outline="0" showAll="0" defaultSubtotal="0">
      <items count="2">
        <item x="0"/>
        <item x="1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>
      <items count="8">
        <item m="1" x="4"/>
        <item x="0"/>
        <item x="1"/>
        <item x="2"/>
        <item m="1" x="5"/>
        <item m="1" x="6"/>
        <item x="3"/>
        <item t="default"/>
      </items>
    </pivotField>
    <pivotField compact="0" outline="0" showAll="0"/>
    <pivotField axis="axisRow" compact="0" outline="0" multipleItemSelectionAllowed="1" showAll="0" defaultSubtotal="0">
      <items count="10">
        <item m="1" x="7"/>
        <item m="1" x="8"/>
        <item x="3"/>
        <item x="4"/>
        <item x="6"/>
        <item x="5"/>
        <item x="2"/>
        <item x="0"/>
        <item m="1" x="9"/>
        <item x="1"/>
      </items>
    </pivotField>
    <pivotField axis="axisRow" compact="0" outline="0" multipleItemSelectionAllowed="1" showAll="0" defaultSubtotal="0">
      <items count="8">
        <item x="4"/>
        <item x="5"/>
        <item x="2"/>
        <item x="6"/>
        <item x="0"/>
        <item x="3"/>
        <item x="1"/>
        <item h="1" x="7"/>
      </items>
    </pivotField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axis="axisPage"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axis="axisPage" compact="0" outline="0" multipleItemSelectionAllowed="1" showAll="0">
      <items count="4">
        <item x="0"/>
        <item h="1" m="1" x="2"/>
        <item h="1" x="1"/>
        <item t="default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Fields count="2">
    <field x="8"/>
    <field x="7"/>
  </rowFields>
  <rowItems count="9">
    <i>
      <x/>
      <x v="3"/>
    </i>
    <i>
      <x v="1"/>
      <x v="7"/>
    </i>
    <i>
      <x v="2"/>
      <x v="6"/>
    </i>
    <i>
      <x v="3"/>
      <x v="5"/>
    </i>
    <i>
      <x v="4"/>
      <x v="7"/>
    </i>
    <i>
      <x v="5"/>
      <x v="2"/>
    </i>
    <i>
      <x v="6"/>
      <x v="2"/>
    </i>
    <i r="1">
      <x v="9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4">
    <pageField fld="15" hier="-1"/>
    <pageField fld="13" hier="-1"/>
    <pageField fld="2" hier="-1"/>
    <pageField fld="1" hier="-1"/>
  </pageFields>
  <dataFields count="1">
    <dataField name="Amount " fld="18" baseField="7" baseItem="0" numFmtId="4"/>
  </dataFields>
  <formats count="14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4" type="button" dataOnly="0" labelOnly="1" outline="0"/>
    </format>
    <format dxfId="132">
      <pivotArea type="topRight" dataOnly="0" labelOnly="1" outline="0" fieldPosition="0"/>
    </format>
    <format dxfId="131">
      <pivotArea field="16" type="button" dataOnly="0" labelOnly="1" outline="0"/>
    </format>
    <format dxfId="130">
      <pivotArea field="1" type="button" dataOnly="0" labelOnly="1" outline="0" axis="axisPage" fieldPosition="3"/>
    </format>
    <format dxfId="129">
      <pivotArea field="11" type="button" dataOnly="0" labelOnly="1" outline="0"/>
    </format>
    <format dxfId="128">
      <pivotArea field="7" type="button" dataOnly="0" labelOnly="1" outline="0" axis="axisRow" fieldPosition="1"/>
    </format>
    <format dxfId="127">
      <pivotArea field="13" type="button" dataOnly="0" labelOnly="1" outline="0" axis="axisPage" fieldPosition="1"/>
    </format>
    <format dxfId="126">
      <pivotArea field="2" type="button" dataOnly="0" labelOnly="1" outline="0" axis="axisPage" fieldPosition="2"/>
    </format>
    <format dxfId="125">
      <pivotArea dataOnly="0" labelOnly="1" grandRow="1" outline="0" fieldPosition="0"/>
    </format>
    <format dxfId="124">
      <pivotArea dataOnly="0" labelOnly="1" grandCol="1" outline="0" fieldPosition="0"/>
    </format>
    <format dxfId="1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4ADF2-71EC-4419-918E-27236B1AC4D9}" name="PivotTable1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X35" firstHeaderRow="1" firstDataRow="3" firstDataCol="4" rowPageCount="2" colPageCount="1"/>
  <pivotFields count="19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/>
    <pivotField axis="axisCol"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>
      <items count="8">
        <item m="1" x="4"/>
        <item x="0"/>
        <item x="1"/>
        <item x="2"/>
        <item m="1" x="5"/>
        <item m="1" x="6"/>
        <item x="3"/>
        <item t="default"/>
      </items>
    </pivotField>
    <pivotField compact="0" outline="0" showAll="0"/>
    <pivotField axis="axisRow" compact="0" outline="0" showAll="0" defaultSubtotal="0">
      <items count="10">
        <item m="1" x="7"/>
        <item m="1" x="8"/>
        <item x="3"/>
        <item x="4"/>
        <item h="1" x="6"/>
        <item x="5"/>
        <item x="2"/>
        <item h="1" x="0"/>
        <item h="1" m="1" x="9"/>
        <item h="1" x="1"/>
      </items>
    </pivotField>
    <pivotField axis="axisPage" compact="0" outline="0" multipleItemSelectionAllowed="1" showAll="0">
      <items count="9">
        <item x="4"/>
        <item x="5"/>
        <item x="2"/>
        <item h="1" x="1"/>
        <item x="6"/>
        <item x="0"/>
        <item x="3"/>
        <item h="1" x="7"/>
        <item t="default"/>
      </items>
    </pivotField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compact="0" outline="0" showAll="0"/>
    <pivotField axis="axisRow"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axis="axisPage" compact="0" outline="0" multipleItemSelectionAllowed="1" showAll="0">
      <items count="4">
        <item x="0"/>
        <item h="1" m="1" x="2"/>
        <item h="1" x="1"/>
        <item t="default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/>
    <pivotField dataField="1" compact="0" outline="0" showAll="0"/>
  </pivotFields>
  <rowFields count="4">
    <field x="1"/>
    <field x="13"/>
    <field x="7"/>
    <field x="2"/>
  </rowFields>
  <rowItems count="29">
    <i>
      <x/>
      <x/>
      <x v="2"/>
      <x/>
    </i>
    <i r="3">
      <x v="1"/>
    </i>
    <i r="3">
      <x v="2"/>
    </i>
    <i r="3">
      <x v="3"/>
    </i>
    <i r="2">
      <x v="3"/>
      <x/>
    </i>
    <i r="3">
      <x v="1"/>
    </i>
    <i r="3">
      <x v="2"/>
    </i>
    <i r="3">
      <x v="3"/>
    </i>
    <i r="2">
      <x v="6"/>
      <x/>
    </i>
    <i r="1">
      <x v="1"/>
      <x v="2"/>
      <x/>
    </i>
    <i r="3">
      <x v="1"/>
    </i>
    <i r="3">
      <x v="2"/>
    </i>
    <i r="3">
      <x v="3"/>
    </i>
    <i r="2">
      <x v="3"/>
      <x/>
    </i>
    <i r="3">
      <x v="1"/>
    </i>
    <i r="3">
      <x v="2"/>
    </i>
    <i r="3">
      <x v="3"/>
    </i>
    <i r="2">
      <x v="6"/>
      <x/>
    </i>
    <i r="1">
      <x v="2"/>
      <x v="2"/>
      <x/>
    </i>
    <i r="3">
      <x v="1"/>
    </i>
    <i r="3">
      <x v="2"/>
    </i>
    <i r="3">
      <x v="3"/>
    </i>
    <i r="2">
      <x v="3"/>
      <x/>
    </i>
    <i r="3">
      <x v="1"/>
    </i>
    <i r="3">
      <x v="2"/>
    </i>
    <i r="3">
      <x v="3"/>
    </i>
    <i r="2">
      <x v="6"/>
      <x/>
    </i>
    <i r="1">
      <x v="4"/>
      <x v="5"/>
      <x v="5"/>
    </i>
    <i t="grand">
      <x/>
    </i>
  </rowItems>
  <colFields count="2">
    <field x="5"/>
    <field x="4"/>
  </colFields>
  <colItems count="20">
    <i>
      <x v="1"/>
      <x v="22"/>
    </i>
    <i r="1">
      <x v="23"/>
    </i>
    <i r="1">
      <x v="24"/>
    </i>
    <i r="1">
      <x v="25"/>
    </i>
    <i r="1">
      <x v="26"/>
    </i>
    <i t="default">
      <x v="1"/>
    </i>
    <i>
      <x v="2"/>
      <x v="26"/>
    </i>
    <i r="1">
      <x v="27"/>
    </i>
    <i r="1">
      <x v="28"/>
    </i>
    <i r="1">
      <x v="29"/>
    </i>
    <i r="1">
      <x v="30"/>
    </i>
    <i t="default">
      <x v="2"/>
    </i>
    <i>
      <x v="3"/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 t="grand">
      <x/>
    </i>
  </colItems>
  <pageFields count="2">
    <pageField fld="15" hier="-1"/>
    <pageField fld="8" hier="-1"/>
  </pageFields>
  <dataFields count="1">
    <dataField name="Amount " fld="18" baseField="7" baseItem="0" numFmtId="4"/>
  </dataFields>
  <formats count="16"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4" type="button" dataOnly="0" labelOnly="1" outline="0" axis="axisCol" fieldPosition="1"/>
    </format>
    <format dxfId="118">
      <pivotArea type="topRight" dataOnly="0" labelOnly="1" outline="0" fieldPosition="0"/>
    </format>
    <format dxfId="117">
      <pivotArea field="16" type="button" dataOnly="0" labelOnly="1" outline="0"/>
    </format>
    <format dxfId="116">
      <pivotArea field="1" type="button" dataOnly="0" labelOnly="1" outline="0" axis="axisRow" fieldPosition="0"/>
    </format>
    <format dxfId="115">
      <pivotArea field="11" type="button" dataOnly="0" labelOnly="1" outline="0"/>
    </format>
    <format dxfId="114">
      <pivotArea field="7" type="button" dataOnly="0" labelOnly="1" outline="0" axis="axisRow" fieldPosition="2"/>
    </format>
    <format dxfId="113">
      <pivotArea field="13" type="button" dataOnly="0" labelOnly="1" outline="0" axis="axisRow" fieldPosition="1"/>
    </format>
    <format dxfId="112">
      <pivotArea field="2" type="button" dataOnly="0" labelOnly="1" outline="0" axis="axisRow" fieldPosition="3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09">
      <pivotArea dataOnly="0" labelOnly="1" outline="0" fieldPosition="0">
        <references count="1">
          <reference field="4" count="2">
            <x v="51"/>
            <x v="52"/>
          </reference>
        </references>
      </pivotArea>
    </format>
    <format dxfId="108">
      <pivotArea dataOnly="0" labelOnly="1" grandCol="1" outline="0" fieldPosition="0"/>
    </format>
    <format dxfId="10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41BCD-9E26-4F4F-997E-034142CF34B5}" name="PivotTable1" cacheId="180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T57" firstHeaderRow="1" firstDataRow="3" firstDataCol="4" rowPageCount="1" colPageCount="1"/>
  <pivotFields count="19">
    <pivotField compact="0" outline="0" subtotalTop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h="1" x="5"/>
        <item x="4"/>
      </items>
    </pivotField>
    <pivotField compact="0" outline="0" showAll="0" defaultSubtotal="0"/>
    <pivotField axis="axisCol" compact="0" outline="0" showAll="0" defaultSubtotal="0">
      <items count="54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</items>
    </pivotField>
    <pivotField axis="axisCol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 defaultSubtotal="0"/>
    <pivotField axis="axisRow" compact="0" outline="0" showAll="0" defaultSubtotal="0">
      <items count="10">
        <item m="1" x="7"/>
        <item m="1" x="8"/>
        <item x="3"/>
        <item x="4"/>
        <item x="6"/>
        <item x="5"/>
        <item x="2"/>
        <item x="0"/>
        <item m="1" x="9"/>
        <item x="1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>
      <items count="4">
        <item m="1" x="3"/>
        <item x="1"/>
        <item x="2"/>
        <item x="0"/>
      </items>
    </pivotField>
    <pivotField dataField="1" compact="0" outline="0" showAll="0" defaultSubtotal="0"/>
    <pivotField axis="axisRow" compact="0" outline="0" showAll="0" defaultSubtotal="0">
      <items count="5">
        <item x="2"/>
        <item x="0"/>
        <item x="1"/>
        <item x="4"/>
        <item x="3"/>
      </items>
    </pivotField>
    <pivotField compact="0" outline="0" subtotalTop="0" showAll="0" defaultSubtotal="0"/>
    <pivotField axis="axisPage" compact="0" outline="0" multipleItemSelectionAllowed="1" showAll="0" defaultSubtotal="0">
      <items count="3">
        <item x="0"/>
        <item h="1" m="1" x="2"/>
        <item h="1" x="1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</pivotFields>
  <rowFields count="4">
    <field x="1"/>
    <field x="13"/>
    <field x="2"/>
    <field x="7"/>
  </rowFields>
  <rowItems count="52">
    <i>
      <x/>
      <x/>
      <x/>
      <x v="2"/>
    </i>
    <i r="3">
      <x v="3"/>
    </i>
    <i r="3">
      <x v="6"/>
    </i>
    <i r="3">
      <x v="7"/>
    </i>
    <i r="3">
      <x v="9"/>
    </i>
    <i r="2">
      <x v="1"/>
      <x v="2"/>
    </i>
    <i r="3">
      <x v="3"/>
    </i>
    <i r="3">
      <x v="7"/>
    </i>
    <i r="3">
      <x v="9"/>
    </i>
    <i r="2">
      <x v="2"/>
      <x v="2"/>
    </i>
    <i r="3">
      <x v="3"/>
    </i>
    <i r="3">
      <x v="7"/>
    </i>
    <i r="3">
      <x v="9"/>
    </i>
    <i r="2">
      <x v="3"/>
      <x v="2"/>
    </i>
    <i r="3">
      <x v="3"/>
    </i>
    <i r="3">
      <x v="7"/>
    </i>
    <i r="3">
      <x v="9"/>
    </i>
    <i r="1">
      <x v="1"/>
      <x/>
      <x v="2"/>
    </i>
    <i r="3">
      <x v="3"/>
    </i>
    <i r="3">
      <x v="6"/>
    </i>
    <i r="3">
      <x v="7"/>
    </i>
    <i r="3">
      <x v="9"/>
    </i>
    <i r="2">
      <x v="1"/>
      <x v="2"/>
    </i>
    <i r="3">
      <x v="3"/>
    </i>
    <i r="3">
      <x v="7"/>
    </i>
    <i r="3">
      <x v="9"/>
    </i>
    <i r="2">
      <x v="2"/>
      <x v="2"/>
    </i>
    <i r="3">
      <x v="3"/>
    </i>
    <i r="3">
      <x v="7"/>
    </i>
    <i r="3">
      <x v="9"/>
    </i>
    <i r="2">
      <x v="3"/>
      <x v="2"/>
    </i>
    <i r="3">
      <x v="3"/>
    </i>
    <i r="3">
      <x v="7"/>
    </i>
    <i r="3">
      <x v="9"/>
    </i>
    <i r="1">
      <x v="2"/>
      <x/>
      <x v="2"/>
    </i>
    <i r="3">
      <x v="3"/>
    </i>
    <i r="3">
      <x v="6"/>
    </i>
    <i r="3">
      <x v="7"/>
    </i>
    <i r="3">
      <x v="9"/>
    </i>
    <i r="2">
      <x v="1"/>
      <x v="2"/>
    </i>
    <i r="3">
      <x v="3"/>
    </i>
    <i r="3">
      <x v="7"/>
    </i>
    <i r="3">
      <x v="9"/>
    </i>
    <i r="2">
      <x v="2"/>
      <x v="2"/>
    </i>
    <i r="3">
      <x v="3"/>
    </i>
    <i r="3">
      <x v="7"/>
    </i>
    <i r="3">
      <x v="9"/>
    </i>
    <i r="2">
      <x v="3"/>
      <x v="2"/>
    </i>
    <i r="3">
      <x v="3"/>
    </i>
    <i r="3">
      <x v="7"/>
    </i>
    <i r="3">
      <x v="9"/>
    </i>
    <i r="1">
      <x v="4"/>
      <x v="5"/>
      <x v="5"/>
    </i>
  </rowItems>
  <colFields count="2">
    <field x="5"/>
    <field x="4"/>
  </colFields>
  <colItems count="16">
    <i>
      <x v="1"/>
      <x v="22"/>
    </i>
    <i r="1">
      <x v="23"/>
    </i>
    <i r="1">
      <x v="24"/>
    </i>
    <i r="1">
      <x v="25"/>
    </i>
    <i r="1">
      <x v="26"/>
    </i>
    <i>
      <x v="2"/>
      <x v="26"/>
    </i>
    <i r="1">
      <x v="27"/>
    </i>
    <i r="1">
      <x v="28"/>
    </i>
    <i r="1">
      <x v="29"/>
    </i>
    <i r="1">
      <x v="30"/>
    </i>
    <i>
      <x v="3"/>
      <x v="30"/>
    </i>
    <i r="1">
      <x v="31"/>
    </i>
    <i r="1">
      <x v="32"/>
    </i>
    <i r="1">
      <x v="33"/>
    </i>
    <i r="1">
      <x v="34"/>
    </i>
    <i r="1">
      <x v="35"/>
    </i>
  </colItems>
  <pageFields count="1">
    <pageField fld="15" hier="-1"/>
  </pageFields>
  <dataFields count="1">
    <dataField name="Sum of Estimate Hours" fld="12" baseField="0" baseItem="0"/>
  </dataFields>
  <formats count="15"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4" type="button" dataOnly="0" labelOnly="1" outline="0" axis="axisCol" fieldPosition="1"/>
    </format>
    <format dxfId="102">
      <pivotArea type="topRight" dataOnly="0" labelOnly="1" outline="0" fieldPosition="0"/>
    </format>
    <format dxfId="101">
      <pivotArea field="16" type="button" dataOnly="0" labelOnly="1" outline="0"/>
    </format>
    <format dxfId="100">
      <pivotArea field="1" type="button" dataOnly="0" labelOnly="1" outline="0" axis="axisRow" fieldPosition="0"/>
    </format>
    <format dxfId="99">
      <pivotArea field="11" type="button" dataOnly="0" labelOnly="1" outline="0"/>
    </format>
    <format dxfId="98">
      <pivotArea field="7" type="button" dataOnly="0" labelOnly="1" outline="0" axis="axisRow" fieldPosition="3"/>
    </format>
    <format dxfId="97">
      <pivotArea field="13" type="button" dataOnly="0" labelOnly="1" outline="0" axis="axisRow" fieldPosition="1"/>
    </format>
    <format dxfId="96">
      <pivotArea field="2" type="button" dataOnly="0" labelOnly="1" outline="0" axis="axisRow" fieldPosition="2"/>
    </format>
    <format dxfId="95">
      <pivotArea dataOnly="0" labelOnly="1" grandRow="1" outline="0" fieldPosition="0"/>
    </format>
    <format dxfId="94">
      <pivotArea dataOnly="0" labelOnly="1" outline="0" fieldPosition="0">
        <references count="1">
          <reference field="4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93">
      <pivotArea dataOnly="0" labelOnly="1" outline="0" fieldPosition="0">
        <references count="1">
          <reference field="4" count="2">
            <x v="51"/>
            <x v="52"/>
          </reference>
        </references>
      </pivotArea>
    </format>
    <format dxfId="92">
      <pivotArea dataOnly="0" labelOnly="1" grandCol="1" outline="0" fieldPosition="0"/>
    </format>
  </formats>
  <conditionalFormats count="1">
    <conditionalFormat priority="2">
      <pivotAreas count="1">
        <pivotArea type="data" outline="0" collapsedLevelsAreSubtotals="1" fieldPosition="0">
          <references count="5">
            <reference field="4294967294" count="1" selected="0">
              <x v="0"/>
            </reference>
            <reference field="1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7" count="5" selected="0">
              <x v="0"/>
              <x v="1"/>
              <x v="2"/>
              <x v="3"/>
              <x v="5"/>
            </reference>
            <reference field="13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E4AD2-3814-4342-A493-219FE3C4CBF9}" name="PivotTable1" cacheId="18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U30" firstHeaderRow="1" firstDataRow="3" firstDataCol="4" rowPageCount="2" colPageCount="1"/>
  <pivotFields count="19"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h="1" x="5"/>
        <item h="1" x="4"/>
      </items>
    </pivotField>
    <pivotField compact="0" outline="0" showAll="0"/>
    <pivotField axis="axisCol" compact="0" outline="0" showAll="0">
      <items count="55">
        <item m="1" x="38"/>
        <item m="1" x="23"/>
        <item m="1" x="39"/>
        <item m="1" x="52"/>
        <item m="1" x="17"/>
        <item m="1" x="25"/>
        <item m="1" x="33"/>
        <item m="1" x="40"/>
        <item m="1" x="43"/>
        <item m="1" x="46"/>
        <item m="1" x="49"/>
        <item m="1" x="53"/>
        <item m="1" x="15"/>
        <item m="1" x="18"/>
        <item m="1" x="21"/>
        <item m="1" x="26"/>
        <item m="1" x="28"/>
        <item m="1" x="30"/>
        <item m="1" x="32"/>
        <item m="1" x="34"/>
        <item m="1" x="35"/>
        <item m="1" x="36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0"/>
        <item x="11"/>
        <item m="1" x="37"/>
        <item m="1" x="16"/>
        <item m="1" x="41"/>
        <item m="1" x="19"/>
        <item m="1" x="42"/>
        <item m="1" x="20"/>
        <item m="1" x="44"/>
        <item m="1" x="22"/>
        <item m="1" x="45"/>
        <item m="1" x="24"/>
        <item m="1" x="47"/>
        <item m="1" x="27"/>
        <item m="1" x="48"/>
        <item m="1" x="29"/>
        <item m="1" x="50"/>
        <item m="1" x="31"/>
        <item m="1" x="51"/>
        <item x="14"/>
        <item t="default"/>
      </items>
    </pivotField>
    <pivotField axis="axisCol" compact="0" outline="0" showAll="0" defaultSubtotal="0">
      <items count="7">
        <item m="1" x="4"/>
        <item x="0"/>
        <item x="1"/>
        <item x="2"/>
        <item m="1" x="5"/>
        <item m="1" x="6"/>
        <item x="3"/>
      </items>
    </pivotField>
    <pivotField compact="0" outline="0" showAll="0"/>
    <pivotField axis="axisRow" compact="0" outline="0" showAll="0" defaultSubtotal="0">
      <items count="10">
        <item m="1" x="7"/>
        <item m="1" x="8"/>
        <item x="3"/>
        <item x="4"/>
        <item x="6"/>
        <item x="5"/>
        <item x="2"/>
        <item x="0"/>
        <item m="1" x="9"/>
        <item x="1"/>
      </items>
    </pivotField>
    <pivotField axis="axisPage" compact="0" outline="0" multipleItemSelectionAllowed="1" showAll="0">
      <items count="9">
        <item h="1" x="4"/>
        <item h="1" x="5"/>
        <item h="1" x="2"/>
        <item x="1"/>
        <item h="1" x="6"/>
        <item h="1" x="0"/>
        <item h="1" x="3"/>
        <item h="1" x="7"/>
        <item t="default"/>
      </items>
    </pivotField>
    <pivotField compact="0" outline="0" showAll="0"/>
    <pivotField compact="0" outline="0" showAll="0"/>
    <pivotField compact="0" outline="0" showAll="0" defaultSubtotal="0">
      <items count="4">
        <item m="1" x="3"/>
        <item x="1"/>
        <item x="2"/>
        <item x="0"/>
      </items>
    </pivotField>
    <pivotField dataField="1" compact="0" outline="0" showAll="0"/>
    <pivotField axis="axisRow" compact="0" outline="0" showAll="0" defaultSubtotal="0">
      <items count="5">
        <item x="2"/>
        <item x="0"/>
        <item x="1"/>
        <item x="4"/>
        <item x="3"/>
      </items>
    </pivotField>
    <pivotField compact="0" outline="0" showAll="0"/>
    <pivotField axis="axisPage" compact="0" outline="0" multipleItemSelectionAllowed="1" showAll="0">
      <items count="4">
        <item x="0"/>
        <item h="1" m="1" x="2"/>
        <item h="1" x="1"/>
        <item t="default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</pivotFields>
  <rowFields count="4">
    <field x="1"/>
    <field x="13"/>
    <field x="7"/>
    <field x="2"/>
  </rowFields>
  <rowItems count="24">
    <i>
      <x/>
      <x/>
      <x v="2"/>
      <x/>
    </i>
    <i r="3">
      <x v="1"/>
    </i>
    <i r="3">
      <x v="2"/>
    </i>
    <i r="3">
      <x v="3"/>
    </i>
    <i r="2">
      <x v="9"/>
      <x/>
    </i>
    <i r="3">
      <x v="1"/>
    </i>
    <i r="3">
      <x v="2"/>
    </i>
    <i r="3">
      <x v="3"/>
    </i>
    <i r="1">
      <x v="1"/>
      <x v="2"/>
      <x/>
    </i>
    <i r="3">
      <x v="1"/>
    </i>
    <i r="3">
      <x v="2"/>
    </i>
    <i r="3">
      <x v="3"/>
    </i>
    <i r="2">
      <x v="9"/>
      <x/>
    </i>
    <i r="3">
      <x v="1"/>
    </i>
    <i r="3">
      <x v="2"/>
    </i>
    <i r="3">
      <x v="3"/>
    </i>
    <i r="1">
      <x v="2"/>
      <x v="2"/>
      <x/>
    </i>
    <i r="3">
      <x v="1"/>
    </i>
    <i r="3">
      <x v="3"/>
    </i>
    <i r="2">
      <x v="9"/>
      <x/>
    </i>
    <i r="3">
      <x v="1"/>
    </i>
    <i r="3">
      <x v="2"/>
    </i>
    <i r="3">
      <x v="3"/>
    </i>
    <i t="grand">
      <x/>
    </i>
  </rowItems>
  <colFields count="2">
    <field x="5"/>
    <field x="4"/>
  </colFields>
  <colItems count="17">
    <i>
      <x v="1"/>
      <x v="22"/>
    </i>
    <i r="1">
      <x v="23"/>
    </i>
    <i r="1">
      <x v="24"/>
    </i>
    <i r="1">
      <x v="25"/>
    </i>
    <i r="1">
      <x v="26"/>
    </i>
    <i>
      <x v="2"/>
      <x v="26"/>
    </i>
    <i r="1">
      <x v="27"/>
    </i>
    <i r="1">
      <x v="28"/>
    </i>
    <i r="1">
      <x v="29"/>
    </i>
    <i r="1">
      <x v="30"/>
    </i>
    <i>
      <x v="3"/>
      <x v="30"/>
    </i>
    <i r="1">
      <x v="31"/>
    </i>
    <i r="1">
      <x v="32"/>
    </i>
    <i r="1">
      <x v="33"/>
    </i>
    <i r="1">
      <x v="34"/>
    </i>
    <i r="1">
      <x v="35"/>
    </i>
    <i t="grand">
      <x/>
    </i>
  </colItems>
  <pageFields count="2">
    <pageField fld="15" hier="-1"/>
    <pageField fld="8" hier="-1"/>
  </pageFields>
  <dataFields count="1">
    <dataField name="Hours" fld="12" baseField="0" baseItem="0"/>
  </dataFields>
  <formats count="15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4" type="button" dataOnly="0" labelOnly="1" outline="0" axis="axisCol" fieldPosition="1"/>
    </format>
    <format dxfId="87">
      <pivotArea type="topRight" dataOnly="0" labelOnly="1" outline="0" fieldPosition="0"/>
    </format>
    <format dxfId="86">
      <pivotArea field="16" type="button" dataOnly="0" labelOnly="1" outline="0"/>
    </format>
    <format dxfId="85">
      <pivotArea field="1" type="button" dataOnly="0" labelOnly="1" outline="0" axis="axisRow" fieldPosition="0"/>
    </format>
    <format dxfId="84">
      <pivotArea field="11" type="button" dataOnly="0" labelOnly="1" outline="0"/>
    </format>
    <format dxfId="83">
      <pivotArea field="7" type="button" dataOnly="0" labelOnly="1" outline="0" axis="axisRow" fieldPosition="2"/>
    </format>
    <format dxfId="82">
      <pivotArea field="13" type="button" dataOnly="0" labelOnly="1" outline="0" axis="axisRow" fieldPosition="1"/>
    </format>
    <format dxfId="81">
      <pivotArea field="2" type="button" dataOnly="0" labelOnly="1" outline="0" axis="axisRow" fieldPosition="3"/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8">
      <pivotArea dataOnly="0" labelOnly="1" outline="0" fieldPosition="0">
        <references count="1">
          <reference field="4" count="2">
            <x v="51"/>
            <x v="52"/>
          </reference>
        </references>
      </pivotArea>
    </format>
    <format dxfId="77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2DD8E-354C-A240-B63D-A6C5199A8B4A}" name="Table1" displayName="Table1" ref="A10:H40" totalsRowShown="0" headerRowDxfId="0" dataDxfId="1" headerRowCellStyle="Currency">
  <autoFilter ref="A10:H40" xr:uid="{CEF2DD8E-354C-A240-B63D-A6C5199A8B4A}"/>
  <tableColumns count="8">
    <tableColumn id="1" xr3:uid="{12647890-C287-604A-9A70-440D7F6F8EA1}" name="Column1" dataDxfId="9"/>
    <tableColumn id="2" xr3:uid="{B95683DD-CD63-8345-AEAC-B2D8292824A9}" name="Column2" dataDxfId="8"/>
    <tableColumn id="3" xr3:uid="{42758C6C-EF9D-0D43-A59F-E0CCB5423C53}" name="Column3" dataDxfId="7"/>
    <tableColumn id="4" xr3:uid="{CAF47EAE-4826-5945-9844-9549F3FF6539}" name="Column4" dataDxfId="6"/>
    <tableColumn id="5" xr3:uid="{B5412D86-2E32-9F45-9DFC-A3C88019C51B}" name="Column5" dataDxfId="5"/>
    <tableColumn id="6" xr3:uid="{1EF8D7DE-999D-254D-89FF-D4746344F6E9}" name="Column6" dataDxfId="4"/>
    <tableColumn id="7" xr3:uid="{5BDFFC55-554E-EB4F-82D3-187BC88F144E}" name="Column7" dataDxfId="3" dataCellStyle="Currency"/>
    <tableColumn id="8" xr3:uid="{3D273BBE-2556-EE49-BF3F-047CD096A8B9}" name="Column8" dataDxfId="2" dataCellStyle="Currenc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AB540-6880-4DE1-80E1-194079B45661}" name="Table2" displayName="Table2" ref="A33:S814" totalsRowShown="0" headerRowDxfId="171" dataDxfId="170">
  <autoFilter ref="A33:S814" xr:uid="{4F759A35-34B2-4510-821A-254CA51B9144}">
    <filterColumn colId="4">
      <filters>
        <filter val="23"/>
      </filters>
    </filterColumn>
  </autoFilter>
  <tableColumns count="19">
    <tableColumn id="1" xr3:uid="{8D834709-1DA1-41C1-93B1-E26F83BAFF9E}" name="General Objective" dataDxfId="169"/>
    <tableColumn id="2" xr3:uid="{EDC88E3B-E504-4EDC-9A8D-A3FCB67ABB69}" name="App" dataDxfId="168"/>
    <tableColumn id="3" xr3:uid="{FD222445-30E3-42E7-9345-5353DD09341E}" name="Module" dataDxfId="167"/>
    <tableColumn id="4" xr3:uid="{C7C21498-A1C5-4D0C-80A2-632EB87CDCB1}" name="Date" dataDxfId="166"/>
    <tableColumn id="5" xr3:uid="{A2CD57F4-4D6F-41D0-8676-9CF23EA045E2}" name="Week" dataDxfId="165">
      <calculatedColumnFormula>WEEKNUM(D34)</calculatedColumnFormula>
    </tableColumn>
    <tableColumn id="6" xr3:uid="{CCFC71F3-0861-4886-818E-4A0E580501B8}" name="Month" dataDxfId="164">
      <calculatedColumnFormula>MONTH(D34)</calculatedColumnFormula>
    </tableColumn>
    <tableColumn id="7" xr3:uid="{185C9ABD-0515-47A6-A30B-DC840C792C68}" name="Year" dataDxfId="163"/>
    <tableColumn id="8" xr3:uid="{470D2217-69C5-4761-BC0E-335AF2BC5C2C}" name="Roll" dataDxfId="162"/>
    <tableColumn id="9" xr3:uid="{A44F0778-3FC6-4194-8B89-B85E730D4DFF}" name="Name" dataDxfId="161"/>
    <tableColumn id="10" xr3:uid="{6CAC814D-FA0B-448A-A433-BA885BA255C4}" name="Interface" dataDxfId="160"/>
    <tableColumn id="11" xr3:uid="{755CA51D-55D7-4844-AF2D-80E1C302333F}" name="OS" dataDxfId="159"/>
    <tableColumn id="12" xr3:uid="{B75D17C5-043D-4D19-9212-CCB42828537F}" name="Framework" dataDxfId="158"/>
    <tableColumn id="13" xr3:uid="{4BA0A907-EFD6-4E80-A197-E559121F655B}" name="Estimate Hours" dataDxfId="157"/>
    <tableColumn id="14" xr3:uid="{E46D1F21-401A-499B-9AE2-6A778E6EC621}" name="Profile" dataDxfId="156"/>
    <tableColumn id="15" xr3:uid="{DCC1BA14-5793-4807-88A3-570286982057}" name="Description" dataDxfId="155"/>
    <tableColumn id="16" xr3:uid="{3AFF76F0-52F7-4917-923E-B10EC3331D27}" name="Check" dataDxfId="154"/>
    <tableColumn id="17" xr3:uid="{A13D332F-7652-456A-B72C-F749E6A0072F}" name="Suit" dataDxfId="153"/>
    <tableColumn id="18" xr3:uid="{2FB9AC3E-7181-45A3-AE75-C440A354AA3E}" name="Cost" dataDxfId="152">
      <calculatedColumnFormula>SUMIF($I$24:$I$30,Table2[[#This Row],[Name]],$J$24:$J$30)</calculatedColumnFormula>
    </tableColumn>
    <tableColumn id="19" xr3:uid="{AD59F0C3-89BB-49FF-9543-D9E19C3850B5}" name="Amount" dataDxfId="151">
      <calculatedColumnFormula>M34*R34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usiness Template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yintergrow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yintergrow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C107-C92A-6346-87B9-8CB68409A8DB}">
  <dimension ref="A1:AM50"/>
  <sheetViews>
    <sheetView tabSelected="1" workbookViewId="0">
      <pane xSplit="4" ySplit="9" topLeftCell="E10" activePane="bottomRight" state="frozen"/>
      <selection pane="topRight" activeCell="E1" sqref="E1"/>
      <selection pane="bottomLeft" activeCell="A7" sqref="A7"/>
      <selection pane="bottomRight" activeCell="I10" sqref="I10:AM10"/>
    </sheetView>
  </sheetViews>
  <sheetFormatPr baseColWidth="10" defaultColWidth="12" defaultRowHeight="20"/>
  <cols>
    <col min="1" max="1" width="62.1640625" style="124" bestFit="1" customWidth="1"/>
    <col min="2" max="2" width="16.83203125" style="124" bestFit="1" customWidth="1"/>
    <col min="3" max="3" width="15.5" style="124" bestFit="1" customWidth="1"/>
    <col min="4" max="4" width="16.6640625" style="124" bestFit="1" customWidth="1"/>
    <col min="5" max="6" width="13.6640625" style="124" customWidth="1"/>
    <col min="7" max="7" width="15.33203125" style="168" customWidth="1"/>
    <col min="8" max="8" width="21.5" style="174" customWidth="1"/>
    <col min="9" max="39" width="14.33203125" style="124" customWidth="1"/>
    <col min="40" max="16384" width="12" style="124"/>
  </cols>
  <sheetData>
    <row r="1" spans="1:39">
      <c r="C1" s="124" t="s">
        <v>296</v>
      </c>
      <c r="D1" s="175">
        <f>SUM(D2:D3)</f>
        <v>7720</v>
      </c>
    </row>
    <row r="2" spans="1:39">
      <c r="C2" s="124" t="s">
        <v>305</v>
      </c>
      <c r="D2" s="175">
        <f>H12+H13+H14+H31+H32</f>
        <v>4410</v>
      </c>
    </row>
    <row r="3" spans="1:39">
      <c r="C3" s="124" t="s">
        <v>306</v>
      </c>
      <c r="D3" s="175">
        <f>H31+H32</f>
        <v>3310</v>
      </c>
    </row>
    <row r="4" spans="1:39">
      <c r="C4" s="124" t="s">
        <v>301</v>
      </c>
      <c r="D4" s="175">
        <f>SUM(H20:H21)+H30+H29</f>
        <v>15400</v>
      </c>
    </row>
    <row r="5" spans="1:39">
      <c r="H5" s="169" t="s">
        <v>319</v>
      </c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</row>
    <row r="6" spans="1:39">
      <c r="H6" s="169" t="s">
        <v>289</v>
      </c>
      <c r="I6" s="170" t="s">
        <v>306</v>
      </c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</row>
    <row r="7" spans="1:39">
      <c r="A7" s="170" t="s">
        <v>99</v>
      </c>
      <c r="B7" s="170" t="s">
        <v>289</v>
      </c>
      <c r="C7" s="170" t="s">
        <v>314</v>
      </c>
      <c r="D7" s="170" t="s">
        <v>317</v>
      </c>
      <c r="E7" s="170" t="s">
        <v>315</v>
      </c>
      <c r="F7" s="170" t="s">
        <v>316</v>
      </c>
      <c r="G7" s="169" t="s">
        <v>73</v>
      </c>
      <c r="H7" s="169" t="s">
        <v>217</v>
      </c>
      <c r="I7" s="171">
        <v>44858</v>
      </c>
      <c r="J7" s="171"/>
      <c r="K7" s="172">
        <f>I7+8</f>
        <v>44866</v>
      </c>
      <c r="L7" s="173"/>
      <c r="M7" s="171">
        <f>K7+8</f>
        <v>44874</v>
      </c>
      <c r="N7" s="171"/>
      <c r="O7" s="172">
        <f t="shared" ref="O7" si="0">M7+7</f>
        <v>44881</v>
      </c>
      <c r="P7" s="173"/>
      <c r="Q7" s="171">
        <f t="shared" ref="Q7" si="1">O7+8</f>
        <v>44889</v>
      </c>
      <c r="R7" s="172">
        <f>Q7+7</f>
        <v>44896</v>
      </c>
      <c r="S7" s="176">
        <f>R7+7</f>
        <v>44903</v>
      </c>
      <c r="T7" s="172">
        <f>S7+7</f>
        <v>44910</v>
      </c>
      <c r="U7" s="176">
        <f t="shared" ref="U7:AH7" si="2">T7+7</f>
        <v>44917</v>
      </c>
      <c r="V7" s="172">
        <f t="shared" si="2"/>
        <v>44924</v>
      </c>
      <c r="W7" s="176">
        <f t="shared" si="2"/>
        <v>44931</v>
      </c>
      <c r="X7" s="172">
        <f t="shared" si="2"/>
        <v>44938</v>
      </c>
      <c r="Y7" s="176">
        <f t="shared" si="2"/>
        <v>44945</v>
      </c>
      <c r="Z7" s="172">
        <f t="shared" si="2"/>
        <v>44952</v>
      </c>
      <c r="AA7" s="176">
        <f t="shared" si="2"/>
        <v>44959</v>
      </c>
      <c r="AB7" s="172">
        <f t="shared" si="2"/>
        <v>44966</v>
      </c>
      <c r="AC7" s="176">
        <f t="shared" si="2"/>
        <v>44973</v>
      </c>
      <c r="AD7" s="172">
        <f t="shared" si="2"/>
        <v>44980</v>
      </c>
      <c r="AE7" s="176">
        <f t="shared" si="2"/>
        <v>44987</v>
      </c>
      <c r="AF7" s="172">
        <f t="shared" si="2"/>
        <v>44994</v>
      </c>
      <c r="AG7" s="176">
        <f t="shared" si="2"/>
        <v>45001</v>
      </c>
      <c r="AH7" s="172">
        <f t="shared" si="2"/>
        <v>45008</v>
      </c>
      <c r="AI7" s="173"/>
      <c r="AJ7" s="171">
        <f t="shared" ref="AJ7" si="3">AH7+8</f>
        <v>45016</v>
      </c>
      <c r="AK7" s="171"/>
      <c r="AL7" s="172">
        <f t="shared" ref="AL7" si="4">AJ7+7</f>
        <v>45023</v>
      </c>
      <c r="AM7" s="173"/>
    </row>
    <row r="8" spans="1:39">
      <c r="L8" s="168"/>
      <c r="P8" s="168"/>
      <c r="S8" s="168"/>
      <c r="W8" s="168"/>
      <c r="AA8" s="168"/>
    </row>
    <row r="9" spans="1:39">
      <c r="L9" s="168"/>
      <c r="P9" s="168"/>
      <c r="S9" s="168"/>
      <c r="W9" s="168"/>
      <c r="AA9" s="168"/>
    </row>
    <row r="10" spans="1:39">
      <c r="A10" s="124" t="s">
        <v>322</v>
      </c>
      <c r="B10" s="124" t="s">
        <v>323</v>
      </c>
      <c r="C10" s="124" t="s">
        <v>324</v>
      </c>
      <c r="D10" s="124" t="s">
        <v>325</v>
      </c>
      <c r="E10" s="124" t="s">
        <v>326</v>
      </c>
      <c r="F10" s="124" t="s">
        <v>327</v>
      </c>
      <c r="G10" s="168" t="s">
        <v>328</v>
      </c>
      <c r="H10" s="174" t="s">
        <v>329</v>
      </c>
      <c r="I10" s="181"/>
      <c r="J10" s="181"/>
      <c r="K10" s="181"/>
      <c r="L10" s="182"/>
      <c r="M10" s="181"/>
      <c r="N10" s="181"/>
      <c r="O10" s="181"/>
      <c r="P10" s="182"/>
      <c r="Q10" s="181"/>
      <c r="R10" s="181"/>
      <c r="S10" s="182"/>
      <c r="T10" s="181"/>
      <c r="U10" s="181"/>
      <c r="V10" s="181"/>
      <c r="W10" s="182"/>
      <c r="X10" s="181"/>
      <c r="Y10" s="181"/>
      <c r="Z10" s="181"/>
      <c r="AA10" s="182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</row>
    <row r="11" spans="1:39">
      <c r="A11" s="124" t="s">
        <v>300</v>
      </c>
      <c r="B11" s="124" t="s">
        <v>296</v>
      </c>
      <c r="C11" s="124" t="s">
        <v>305</v>
      </c>
      <c r="D11" s="124" t="s">
        <v>318</v>
      </c>
      <c r="H11" s="174">
        <f t="shared" ref="H11:H32" si="5">F11*G11</f>
        <v>0</v>
      </c>
      <c r="I11" s="177"/>
      <c r="J11" s="177"/>
      <c r="K11" s="177"/>
      <c r="L11" s="178"/>
      <c r="P11" s="168"/>
      <c r="S11" s="168"/>
      <c r="W11" s="168"/>
      <c r="AA11" s="168"/>
    </row>
    <row r="12" spans="1:39">
      <c r="A12" s="124" t="s">
        <v>292</v>
      </c>
      <c r="B12" s="124" t="s">
        <v>296</v>
      </c>
      <c r="C12" s="124" t="s">
        <v>305</v>
      </c>
      <c r="D12" s="124" t="s">
        <v>318</v>
      </c>
      <c r="F12" s="124">
        <v>3</v>
      </c>
      <c r="G12" s="168">
        <v>250</v>
      </c>
      <c r="H12" s="174">
        <f t="shared" si="5"/>
        <v>750</v>
      </c>
      <c r="I12" s="177"/>
      <c r="J12" s="177"/>
      <c r="K12" s="177"/>
      <c r="L12" s="178"/>
      <c r="P12" s="168"/>
      <c r="S12" s="168"/>
      <c r="W12" s="168"/>
      <c r="AA12" s="168"/>
    </row>
    <row r="13" spans="1:39">
      <c r="A13" s="124" t="s">
        <v>293</v>
      </c>
      <c r="B13" s="124" t="s">
        <v>296</v>
      </c>
      <c r="C13" s="124" t="s">
        <v>305</v>
      </c>
      <c r="D13" s="124" t="s">
        <v>234</v>
      </c>
      <c r="F13" s="124">
        <v>2</v>
      </c>
      <c r="G13" s="168">
        <v>70</v>
      </c>
      <c r="H13" s="174">
        <f t="shared" si="5"/>
        <v>140</v>
      </c>
      <c r="I13" s="177"/>
      <c r="J13" s="177"/>
      <c r="K13" s="177"/>
      <c r="L13" s="178"/>
      <c r="P13" s="168"/>
      <c r="S13" s="168"/>
      <c r="W13" s="168"/>
      <c r="AA13" s="168"/>
    </row>
    <row r="14" spans="1:39">
      <c r="A14" s="124" t="s">
        <v>294</v>
      </c>
      <c r="B14" s="124" t="s">
        <v>296</v>
      </c>
      <c r="C14" s="124" t="s">
        <v>305</v>
      </c>
      <c r="D14" s="124" t="s">
        <v>318</v>
      </c>
      <c r="F14" s="124">
        <v>3</v>
      </c>
      <c r="G14" s="168">
        <v>70</v>
      </c>
      <c r="H14" s="174">
        <f t="shared" si="5"/>
        <v>210</v>
      </c>
      <c r="I14" s="177"/>
      <c r="J14" s="177"/>
      <c r="K14" s="177"/>
      <c r="L14" s="178"/>
      <c r="P14" s="168"/>
      <c r="S14" s="168"/>
      <c r="W14" s="168"/>
      <c r="AA14" s="168"/>
    </row>
    <row r="15" spans="1:39">
      <c r="A15" s="124" t="s">
        <v>295</v>
      </c>
      <c r="B15" s="124" t="s">
        <v>296</v>
      </c>
      <c r="C15" s="124" t="s">
        <v>306</v>
      </c>
      <c r="D15" s="124" t="s">
        <v>318</v>
      </c>
      <c r="H15" s="174">
        <f t="shared" si="5"/>
        <v>0</v>
      </c>
      <c r="L15" s="180"/>
      <c r="M15" s="179"/>
      <c r="O15" s="177"/>
      <c r="P15" s="178"/>
      <c r="Q15" s="177"/>
      <c r="R15" s="177"/>
      <c r="S15" s="168"/>
      <c r="W15" s="168"/>
      <c r="AA15" s="168"/>
    </row>
    <row r="16" spans="1:39">
      <c r="A16" s="124" t="s">
        <v>321</v>
      </c>
      <c r="B16" s="124" t="s">
        <v>297</v>
      </c>
      <c r="C16" s="124" t="s">
        <v>307</v>
      </c>
      <c r="D16" s="124" t="s">
        <v>235</v>
      </c>
      <c r="H16" s="174">
        <f t="shared" si="5"/>
        <v>0</v>
      </c>
      <c r="L16" s="168"/>
      <c r="P16" s="168"/>
      <c r="S16" s="178"/>
      <c r="T16" s="177"/>
      <c r="U16" s="177"/>
      <c r="V16" s="177"/>
      <c r="W16" s="168"/>
      <c r="AA16" s="168"/>
    </row>
    <row r="17" spans="1:27">
      <c r="A17" s="124" t="s">
        <v>298</v>
      </c>
      <c r="B17" s="124" t="s">
        <v>299</v>
      </c>
      <c r="C17" s="124" t="s">
        <v>307</v>
      </c>
      <c r="D17" s="124" t="s">
        <v>318</v>
      </c>
      <c r="H17" s="174">
        <f t="shared" si="5"/>
        <v>0</v>
      </c>
      <c r="L17" s="168"/>
      <c r="P17" s="178"/>
      <c r="Q17" s="177"/>
      <c r="S17" s="168"/>
      <c r="W17" s="168"/>
      <c r="AA17" s="168"/>
    </row>
    <row r="18" spans="1:27">
      <c r="A18" s="124" t="s">
        <v>320</v>
      </c>
      <c r="B18" s="124" t="s">
        <v>301</v>
      </c>
      <c r="C18" s="124" t="s">
        <v>306</v>
      </c>
      <c r="F18" s="124">
        <v>20</v>
      </c>
      <c r="G18" s="168">
        <v>35</v>
      </c>
      <c r="H18" s="174">
        <f t="shared" si="5"/>
        <v>700</v>
      </c>
      <c r="L18" s="168"/>
      <c r="P18" s="168"/>
      <c r="S18" s="168"/>
      <c r="W18" s="168"/>
      <c r="AA18" s="168"/>
    </row>
    <row r="19" spans="1:27">
      <c r="L19" s="168"/>
      <c r="P19" s="168"/>
      <c r="S19" s="168"/>
      <c r="W19" s="168"/>
      <c r="AA19" s="168"/>
    </row>
    <row r="20" spans="1:27">
      <c r="A20" s="124" t="s">
        <v>302</v>
      </c>
      <c r="B20" s="124" t="s">
        <v>301</v>
      </c>
      <c r="C20" s="124" t="s">
        <v>306</v>
      </c>
      <c r="F20" s="124">
        <v>140</v>
      </c>
      <c r="G20" s="168">
        <v>35</v>
      </c>
      <c r="H20" s="174">
        <f t="shared" si="5"/>
        <v>4900</v>
      </c>
      <c r="I20" s="177"/>
      <c r="J20" s="177"/>
      <c r="K20" s="177"/>
      <c r="L20" s="178"/>
      <c r="M20" s="177"/>
      <c r="N20" s="177"/>
      <c r="O20" s="177"/>
      <c r="P20" s="178"/>
      <c r="Q20" s="177"/>
      <c r="R20" s="177"/>
      <c r="S20" s="178"/>
      <c r="T20" s="177"/>
      <c r="U20" s="177"/>
      <c r="W20" s="168"/>
      <c r="AA20" s="168"/>
    </row>
    <row r="21" spans="1:27">
      <c r="A21" s="124" t="s">
        <v>303</v>
      </c>
      <c r="B21" s="124" t="s">
        <v>301</v>
      </c>
      <c r="C21" s="124" t="s">
        <v>306</v>
      </c>
      <c r="F21" s="124">
        <v>200</v>
      </c>
      <c r="G21" s="168">
        <v>35</v>
      </c>
      <c r="H21" s="174">
        <f t="shared" si="5"/>
        <v>7000</v>
      </c>
      <c r="L21" s="168"/>
      <c r="P21" s="168"/>
      <c r="S21" s="168"/>
      <c r="W21" s="168"/>
      <c r="AA21" s="168"/>
    </row>
    <row r="22" spans="1:27">
      <c r="A22" s="124" t="s">
        <v>304</v>
      </c>
      <c r="B22" s="124" t="s">
        <v>301</v>
      </c>
      <c r="C22" s="124" t="s">
        <v>306</v>
      </c>
      <c r="F22" s="124">
        <v>100</v>
      </c>
      <c r="L22" s="168"/>
      <c r="P22" s="168"/>
      <c r="S22" s="168"/>
      <c r="W22" s="168"/>
      <c r="AA22" s="168"/>
    </row>
    <row r="23" spans="1:27">
      <c r="A23" s="124" t="s">
        <v>290</v>
      </c>
      <c r="B23" s="124" t="s">
        <v>296</v>
      </c>
      <c r="C23" s="124" t="s">
        <v>306</v>
      </c>
      <c r="F23" s="124">
        <v>24</v>
      </c>
      <c r="G23" s="168">
        <v>45</v>
      </c>
      <c r="H23" s="174">
        <f t="shared" si="5"/>
        <v>1080</v>
      </c>
      <c r="L23" s="168"/>
      <c r="P23" s="168"/>
      <c r="S23" s="168"/>
      <c r="W23" s="168"/>
      <c r="AA23" s="168"/>
    </row>
    <row r="24" spans="1:27">
      <c r="A24" s="124" t="s">
        <v>291</v>
      </c>
      <c r="B24" s="124" t="s">
        <v>296</v>
      </c>
      <c r="C24" s="124" t="s">
        <v>306</v>
      </c>
      <c r="F24" s="124">
        <v>24</v>
      </c>
      <c r="G24" s="168">
        <v>45</v>
      </c>
      <c r="H24" s="174">
        <f t="shared" si="5"/>
        <v>1080</v>
      </c>
      <c r="L24" s="168"/>
      <c r="P24" s="168"/>
      <c r="S24" s="168"/>
      <c r="W24" s="168"/>
      <c r="AA24" s="168"/>
    </row>
    <row r="25" spans="1:27">
      <c r="A25" s="124" t="s">
        <v>310</v>
      </c>
      <c r="B25" s="124" t="s">
        <v>296</v>
      </c>
      <c r="C25" s="124" t="s">
        <v>306</v>
      </c>
      <c r="F25" s="124">
        <v>5</v>
      </c>
      <c r="G25" s="168">
        <v>45</v>
      </c>
      <c r="H25" s="174">
        <f t="shared" si="5"/>
        <v>225</v>
      </c>
      <c r="I25" s="177"/>
      <c r="J25" s="177"/>
      <c r="K25" s="177"/>
      <c r="L25" s="178"/>
      <c r="P25" s="168"/>
      <c r="S25" s="168"/>
      <c r="W25" s="168"/>
      <c r="AA25" s="168"/>
    </row>
    <row r="26" spans="1:27">
      <c r="A26" s="124" t="s">
        <v>292</v>
      </c>
      <c r="B26" s="124" t="s">
        <v>296</v>
      </c>
      <c r="C26" s="124" t="s">
        <v>306</v>
      </c>
      <c r="F26" s="124">
        <v>3</v>
      </c>
      <c r="G26" s="168">
        <v>45</v>
      </c>
      <c r="H26" s="174">
        <f t="shared" si="5"/>
        <v>135</v>
      </c>
      <c r="I26" s="177"/>
      <c r="J26" s="177"/>
      <c r="K26" s="177"/>
      <c r="L26" s="178"/>
      <c r="P26" s="168"/>
      <c r="S26" s="168"/>
      <c r="W26" s="168"/>
      <c r="AA26" s="168"/>
    </row>
    <row r="27" spans="1:27">
      <c r="A27" s="124" t="s">
        <v>293</v>
      </c>
      <c r="B27" s="124" t="s">
        <v>296</v>
      </c>
      <c r="C27" s="124" t="s">
        <v>306</v>
      </c>
      <c r="F27" s="124">
        <v>1</v>
      </c>
      <c r="G27" s="168">
        <v>45</v>
      </c>
      <c r="H27" s="174">
        <f t="shared" si="5"/>
        <v>45</v>
      </c>
      <c r="I27" s="177"/>
      <c r="J27" s="177"/>
      <c r="K27" s="177"/>
      <c r="L27" s="178"/>
      <c r="P27" s="168"/>
      <c r="S27" s="168"/>
      <c r="W27" s="168"/>
      <c r="AA27" s="168"/>
    </row>
    <row r="28" spans="1:27">
      <c r="A28" s="124" t="s">
        <v>294</v>
      </c>
      <c r="B28" s="124" t="s">
        <v>296</v>
      </c>
      <c r="C28" s="124" t="s">
        <v>306</v>
      </c>
      <c r="F28" s="124">
        <v>1</v>
      </c>
      <c r="G28" s="168">
        <v>45</v>
      </c>
      <c r="H28" s="174">
        <f t="shared" si="5"/>
        <v>45</v>
      </c>
      <c r="I28" s="177"/>
      <c r="J28" s="177"/>
      <c r="K28" s="177"/>
      <c r="L28" s="178"/>
      <c r="P28" s="168"/>
      <c r="S28" s="168"/>
      <c r="W28" s="168"/>
      <c r="AA28" s="168"/>
    </row>
    <row r="29" spans="1:27">
      <c r="A29" s="124" t="s">
        <v>308</v>
      </c>
      <c r="B29" s="124" t="s">
        <v>301</v>
      </c>
      <c r="C29" s="124" t="s">
        <v>306</v>
      </c>
      <c r="F29" s="124">
        <v>50</v>
      </c>
      <c r="G29" s="168">
        <v>35</v>
      </c>
      <c r="H29" s="174">
        <f t="shared" si="5"/>
        <v>1750</v>
      </c>
      <c r="L29" s="178"/>
      <c r="M29" s="177"/>
      <c r="N29" s="177"/>
      <c r="O29" s="177"/>
      <c r="P29" s="177"/>
      <c r="S29" s="168"/>
      <c r="W29" s="168"/>
      <c r="AA29" s="168"/>
    </row>
    <row r="30" spans="1:27">
      <c r="A30" s="124" t="s">
        <v>309</v>
      </c>
      <c r="B30" s="124" t="s">
        <v>301</v>
      </c>
      <c r="C30" s="124" t="s">
        <v>306</v>
      </c>
      <c r="F30" s="124">
        <v>50</v>
      </c>
      <c r="G30" s="168">
        <v>35</v>
      </c>
      <c r="H30" s="174">
        <f t="shared" si="5"/>
        <v>1750</v>
      </c>
      <c r="L30" s="168"/>
      <c r="P30" s="168"/>
      <c r="Q30" s="177"/>
      <c r="R30" s="177"/>
      <c r="S30" s="178"/>
      <c r="T30" s="177"/>
      <c r="U30" s="177"/>
      <c r="V30" s="177"/>
      <c r="W30" s="178"/>
      <c r="X30" s="177"/>
      <c r="Y30" s="177"/>
      <c r="Z30" s="177"/>
      <c r="AA30" s="168"/>
    </row>
    <row r="31" spans="1:27">
      <c r="A31" s="124" t="s">
        <v>311</v>
      </c>
      <c r="B31" s="124" t="s">
        <v>313</v>
      </c>
      <c r="C31" s="124" t="s">
        <v>305</v>
      </c>
      <c r="F31" s="124">
        <v>1</v>
      </c>
      <c r="G31" s="168">
        <f>1160+(5*99)</f>
        <v>1655</v>
      </c>
      <c r="H31" s="174">
        <f t="shared" si="5"/>
        <v>1655</v>
      </c>
      <c r="L31" s="178"/>
      <c r="M31" s="177"/>
      <c r="N31" s="177"/>
      <c r="O31" s="177"/>
      <c r="P31" s="168"/>
      <c r="S31" s="168"/>
      <c r="W31" s="168"/>
      <c r="AA31" s="168"/>
    </row>
    <row r="32" spans="1:27">
      <c r="A32" s="124" t="s">
        <v>312</v>
      </c>
      <c r="B32" s="124" t="s">
        <v>313</v>
      </c>
      <c r="C32" s="124" t="s">
        <v>305</v>
      </c>
      <c r="F32" s="124">
        <v>1</v>
      </c>
      <c r="G32" s="168">
        <f>G31</f>
        <v>1655</v>
      </c>
      <c r="H32" s="174">
        <f t="shared" si="5"/>
        <v>1655</v>
      </c>
      <c r="L32" s="178"/>
      <c r="M32" s="177"/>
      <c r="N32" s="177"/>
      <c r="O32" s="177"/>
      <c r="P32" s="168"/>
      <c r="S32" s="168"/>
      <c r="W32" s="168"/>
      <c r="AA32" s="168"/>
    </row>
    <row r="33" spans="12:27">
      <c r="L33" s="168"/>
      <c r="P33" s="168"/>
      <c r="S33" s="168"/>
      <c r="W33" s="168"/>
      <c r="AA33" s="168"/>
    </row>
    <row r="34" spans="12:27">
      <c r="L34" s="168"/>
      <c r="P34" s="168"/>
      <c r="S34" s="168"/>
      <c r="W34" s="168"/>
      <c r="AA34" s="168"/>
    </row>
    <row r="35" spans="12:27">
      <c r="L35" s="168"/>
      <c r="P35" s="168"/>
      <c r="S35" s="168"/>
      <c r="W35" s="168"/>
      <c r="AA35" s="168"/>
    </row>
    <row r="36" spans="12:27">
      <c r="L36" s="168"/>
      <c r="P36" s="168"/>
      <c r="S36" s="168"/>
      <c r="W36" s="168"/>
      <c r="AA36" s="168"/>
    </row>
    <row r="37" spans="12:27">
      <c r="L37" s="168"/>
      <c r="P37" s="168"/>
      <c r="S37" s="168"/>
      <c r="W37" s="168"/>
      <c r="AA37" s="168"/>
    </row>
    <row r="38" spans="12:27">
      <c r="L38" s="168"/>
      <c r="P38" s="168"/>
      <c r="S38" s="168"/>
      <c r="W38" s="168"/>
      <c r="AA38" s="168"/>
    </row>
    <row r="39" spans="12:27">
      <c r="L39" s="168"/>
      <c r="P39" s="168"/>
      <c r="S39" s="168"/>
      <c r="W39" s="168"/>
      <c r="AA39" s="168"/>
    </row>
    <row r="40" spans="12:27">
      <c r="L40" s="168"/>
      <c r="P40" s="168"/>
      <c r="S40" s="168"/>
      <c r="W40" s="168"/>
      <c r="AA40" s="168"/>
    </row>
    <row r="41" spans="12:27">
      <c r="L41" s="168"/>
      <c r="P41" s="168"/>
      <c r="S41" s="168"/>
      <c r="W41" s="168"/>
      <c r="AA41" s="168"/>
    </row>
    <row r="42" spans="12:27">
      <c r="L42" s="168"/>
      <c r="P42" s="168"/>
      <c r="S42" s="168"/>
      <c r="W42" s="168"/>
      <c r="AA42" s="168"/>
    </row>
    <row r="43" spans="12:27">
      <c r="L43" s="168"/>
      <c r="P43" s="168"/>
      <c r="S43" s="168"/>
      <c r="W43" s="168"/>
      <c r="AA43" s="168"/>
    </row>
    <row r="44" spans="12:27">
      <c r="L44" s="168"/>
      <c r="P44" s="168"/>
      <c r="S44" s="168"/>
      <c r="W44" s="168"/>
      <c r="AA44" s="168"/>
    </row>
    <row r="45" spans="12:27">
      <c r="L45" s="168"/>
      <c r="P45" s="168"/>
      <c r="S45" s="168"/>
      <c r="W45" s="168"/>
      <c r="AA45" s="168"/>
    </row>
    <row r="46" spans="12:27">
      <c r="L46" s="168"/>
      <c r="P46" s="168"/>
      <c r="S46" s="168"/>
      <c r="W46" s="168"/>
      <c r="AA46" s="168"/>
    </row>
    <row r="47" spans="12:27">
      <c r="L47" s="168"/>
      <c r="P47" s="168"/>
      <c r="S47" s="168"/>
      <c r="W47" s="168"/>
      <c r="AA47" s="168"/>
    </row>
    <row r="48" spans="12:27">
      <c r="L48" s="168"/>
      <c r="P48" s="168"/>
      <c r="S48" s="168"/>
      <c r="W48" s="168"/>
      <c r="AA48" s="168"/>
    </row>
    <row r="49" spans="12:27">
      <c r="L49" s="168"/>
      <c r="P49" s="168"/>
      <c r="S49" s="168"/>
      <c r="W49" s="168"/>
      <c r="AA49" s="168"/>
    </row>
    <row r="50" spans="12:27">
      <c r="L50" s="168"/>
      <c r="P50" s="168"/>
      <c r="S50" s="168"/>
      <c r="W50" s="168"/>
      <c r="AA50" s="16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D639-21C8-C241-8D7D-B866BE5EEB68}">
  <sheetPr>
    <pageSetUpPr fitToPage="1"/>
  </sheetPr>
  <dimension ref="B3:N22"/>
  <sheetViews>
    <sheetView showGridLines="0" zoomScaleNormal="100" workbookViewId="0">
      <pane ySplit="1" topLeftCell="A2" activePane="bottomLeft" state="frozen"/>
      <selection pane="bottomLeft" activeCell="B6" sqref="B6:B11"/>
    </sheetView>
  </sheetViews>
  <sheetFormatPr baseColWidth="10" defaultColWidth="8.83203125" defaultRowHeight="13"/>
  <cols>
    <col min="1" max="1" width="1.83203125" style="2" customWidth="1"/>
    <col min="2" max="2" width="60.1640625" style="1" customWidth="1"/>
    <col min="3" max="3" width="13.6640625" style="3" bestFit="1" customWidth="1"/>
    <col min="4" max="4" width="8.83203125" style="3" bestFit="1" customWidth="1"/>
    <col min="5" max="5" width="11.33203125" style="3" customWidth="1"/>
    <col min="6" max="6" width="17.6640625" style="3" customWidth="1"/>
    <col min="7" max="7" width="10.5" style="2" bestFit="1" customWidth="1"/>
    <col min="8" max="8" width="6" style="2" bestFit="1" customWidth="1"/>
    <col min="9" max="9" width="10.5" style="2" bestFit="1" customWidth="1"/>
    <col min="10" max="10" width="7.1640625" style="2" bestFit="1" customWidth="1"/>
    <col min="11" max="11" width="8.83203125" style="2" bestFit="1" customWidth="1"/>
    <col min="12" max="13" width="10.5" style="2" bestFit="1" customWidth="1"/>
    <col min="14" max="16384" width="8.83203125" style="2"/>
  </cols>
  <sheetData>
    <row r="3" spans="2:14" ht="111" customHeight="1">
      <c r="B3"/>
      <c r="C3"/>
      <c r="D3" s="5"/>
      <c r="E3" s="5"/>
      <c r="F3" s="5"/>
    </row>
    <row r="4" spans="2:14" ht="36" customHeight="1">
      <c r="B4" s="51" t="s">
        <v>109</v>
      </c>
      <c r="C4"/>
      <c r="D4"/>
      <c r="E4"/>
      <c r="F4"/>
      <c r="G4"/>
      <c r="H4"/>
      <c r="I4"/>
      <c r="J4"/>
      <c r="K4"/>
      <c r="L4"/>
      <c r="M4"/>
      <c r="N4"/>
    </row>
    <row r="5" spans="2:14" ht="14">
      <c r="B5" s="48" t="s">
        <v>6</v>
      </c>
      <c r="C5" s="47" t="s">
        <v>103</v>
      </c>
      <c r="D5" s="47" t="s">
        <v>73</v>
      </c>
      <c r="E5" s="47"/>
      <c r="F5" s="47" t="s">
        <v>116</v>
      </c>
      <c r="G5"/>
      <c r="H5"/>
      <c r="I5"/>
      <c r="J5"/>
      <c r="K5"/>
      <c r="L5"/>
      <c r="M5"/>
      <c r="N5"/>
    </row>
    <row r="6" spans="2:14" ht="14">
      <c r="B6" s="47" t="s">
        <v>45</v>
      </c>
      <c r="C6" s="44"/>
      <c r="D6" s="44"/>
      <c r="E6" s="44"/>
      <c r="F6" s="44"/>
      <c r="G6"/>
      <c r="H6"/>
      <c r="I6"/>
      <c r="J6"/>
      <c r="K6"/>
      <c r="L6"/>
      <c r="M6"/>
      <c r="N6"/>
    </row>
    <row r="7" spans="2:14" ht="165">
      <c r="B7" s="50" t="s">
        <v>107</v>
      </c>
      <c r="C7" s="44"/>
      <c r="D7" s="44"/>
      <c r="E7" s="44"/>
      <c r="F7" s="44"/>
      <c r="G7"/>
      <c r="H7"/>
      <c r="I7"/>
      <c r="J7"/>
      <c r="K7"/>
      <c r="L7"/>
      <c r="M7"/>
      <c r="N7"/>
    </row>
    <row r="8" spans="2:14" ht="14">
      <c r="B8" s="47" t="s">
        <v>29</v>
      </c>
      <c r="C8" s="44"/>
      <c r="D8" s="44"/>
      <c r="E8" s="44"/>
      <c r="F8" s="44"/>
      <c r="G8"/>
      <c r="H8"/>
      <c r="I8"/>
      <c r="J8"/>
      <c r="K8"/>
      <c r="L8"/>
      <c r="M8"/>
      <c r="N8"/>
    </row>
    <row r="9" spans="2:14" ht="60">
      <c r="B9" s="49" t="s">
        <v>106</v>
      </c>
      <c r="C9" s="44"/>
      <c r="D9" s="44"/>
      <c r="E9" s="44"/>
      <c r="F9" s="44"/>
      <c r="G9"/>
      <c r="H9"/>
      <c r="I9"/>
      <c r="J9"/>
      <c r="K9"/>
      <c r="L9"/>
      <c r="M9"/>
      <c r="N9"/>
    </row>
    <row r="10" spans="2:14" ht="14">
      <c r="B10" s="47" t="s">
        <v>28</v>
      </c>
      <c r="C10" s="44"/>
      <c r="D10" s="44"/>
      <c r="E10" s="44"/>
      <c r="F10" s="44"/>
      <c r="G10"/>
      <c r="H10"/>
      <c r="I10"/>
      <c r="J10"/>
      <c r="K10"/>
      <c r="L10"/>
      <c r="M10"/>
      <c r="N10"/>
    </row>
    <row r="11" spans="2:14" ht="65" customHeight="1">
      <c r="B11" s="50" t="s">
        <v>108</v>
      </c>
      <c r="C11" s="44"/>
      <c r="D11" s="44"/>
      <c r="E11" s="44"/>
      <c r="F11" s="44"/>
      <c r="G11"/>
      <c r="H11"/>
      <c r="I11"/>
      <c r="J11"/>
      <c r="K11"/>
      <c r="L11"/>
      <c r="M11"/>
      <c r="N11"/>
    </row>
    <row r="12" spans="2:14" ht="14">
      <c r="B12" s="44" t="s">
        <v>110</v>
      </c>
      <c r="C12" s="44">
        <f>5*25</f>
        <v>125</v>
      </c>
      <c r="D12" s="46">
        <v>20</v>
      </c>
      <c r="E12" s="52">
        <f>C12*D12</f>
        <v>2500</v>
      </c>
      <c r="F12" s="52">
        <f>D12*15</f>
        <v>300</v>
      </c>
      <c r="G12"/>
      <c r="H12"/>
      <c r="I12"/>
      <c r="J12"/>
      <c r="K12"/>
      <c r="L12"/>
      <c r="M12"/>
      <c r="N12"/>
    </row>
    <row r="13" spans="2:14" ht="14">
      <c r="B13" s="44" t="s">
        <v>111</v>
      </c>
      <c r="C13" s="44">
        <f>5*30</f>
        <v>150</v>
      </c>
      <c r="D13" s="46">
        <f>150/40</f>
        <v>3.75</v>
      </c>
      <c r="E13" s="52">
        <f t="shared" ref="E13:E18" si="0">C13*D13</f>
        <v>562.5</v>
      </c>
      <c r="F13" s="52">
        <f>D13*55</f>
        <v>206.25</v>
      </c>
    </row>
    <row r="14" spans="2:14" ht="14">
      <c r="B14" s="44" t="s">
        <v>112</v>
      </c>
      <c r="C14" s="44">
        <f>44*5</f>
        <v>220</v>
      </c>
      <c r="D14" s="46">
        <v>3.75</v>
      </c>
      <c r="E14" s="52">
        <f t="shared" si="0"/>
        <v>825</v>
      </c>
      <c r="F14" s="52">
        <f>D14*52</f>
        <v>195</v>
      </c>
    </row>
    <row r="15" spans="2:14" ht="14">
      <c r="B15" s="44" t="s">
        <v>113</v>
      </c>
      <c r="C15" s="44">
        <f>25*5</f>
        <v>125</v>
      </c>
      <c r="D15" s="46">
        <v>3.75</v>
      </c>
      <c r="E15" s="52">
        <f t="shared" si="0"/>
        <v>468.75</v>
      </c>
      <c r="F15" s="52">
        <f>D15*36</f>
        <v>135</v>
      </c>
    </row>
    <row r="16" spans="2:14" ht="14">
      <c r="B16" s="44" t="s">
        <v>114</v>
      </c>
      <c r="C16" s="44">
        <f>38*5</f>
        <v>190</v>
      </c>
      <c r="D16" s="46">
        <v>2.5</v>
      </c>
      <c r="E16" s="52">
        <f t="shared" si="0"/>
        <v>475</v>
      </c>
      <c r="F16" s="52">
        <f>D16*48</f>
        <v>120</v>
      </c>
    </row>
    <row r="17" spans="2:6" ht="14">
      <c r="B17" s="45"/>
      <c r="C17" s="46"/>
      <c r="D17" s="46"/>
      <c r="E17" s="52">
        <f t="shared" si="0"/>
        <v>0</v>
      </c>
      <c r="F17" s="52"/>
    </row>
    <row r="18" spans="2:6" ht="14">
      <c r="B18" s="44" t="s">
        <v>115</v>
      </c>
      <c r="C18" s="44">
        <f>44*5</f>
        <v>220</v>
      </c>
      <c r="D18" s="46">
        <v>3.75</v>
      </c>
      <c r="E18" s="54">
        <f t="shared" si="0"/>
        <v>825</v>
      </c>
      <c r="F18" s="52"/>
    </row>
    <row r="19" spans="2:6">
      <c r="B19" s="45"/>
      <c r="D19" s="46"/>
      <c r="E19" s="53">
        <f>SUM(E12:E18)</f>
        <v>5656.25</v>
      </c>
      <c r="F19" s="57">
        <f>SUM(F12:F18)</f>
        <v>956.25</v>
      </c>
    </row>
    <row r="20" spans="2:6">
      <c r="C20" s="166" t="s">
        <v>116</v>
      </c>
      <c r="D20" s="167"/>
      <c r="E20" s="56">
        <f>F19</f>
        <v>956.25</v>
      </c>
    </row>
    <row r="21" spans="2:6">
      <c r="C21" s="166" t="s">
        <v>117</v>
      </c>
      <c r="D21" s="167"/>
      <c r="E21" s="55">
        <f>E18</f>
        <v>825</v>
      </c>
    </row>
    <row r="22" spans="2:6">
      <c r="C22" s="166" t="s">
        <v>109</v>
      </c>
      <c r="D22" s="167"/>
      <c r="E22" s="46">
        <f>E19-E20-E21</f>
        <v>3875</v>
      </c>
    </row>
  </sheetData>
  <mergeCells count="3">
    <mergeCell ref="C20:D20"/>
    <mergeCell ref="C21:D21"/>
    <mergeCell ref="C22:D22"/>
  </mergeCells>
  <dataValidations count="1">
    <dataValidation allowBlank="1" showInputMessage="1" showErrorMessage="1" promptTitle="Cash Flow Forecast Template" prompt="_x000a_Enter your company name, starting cash on hand, starting date, and a cash minimum balance alert._x000a__x000a_Enter the values for your Cash Receipts and Cash Paid Out items for each month._x000a_" sqref="A1" xr:uid="{51F30349-137A-0546-833C-9548B7308295}"/>
  </dataValidations>
  <printOptions horizontalCentered="1"/>
  <pageMargins left="0.3" right="0.3" top="0.5" bottom="0.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BD74-B9AD-4B25-94F1-6303F3F08831}">
  <dimension ref="A1:S814"/>
  <sheetViews>
    <sheetView topLeftCell="C228" zoomScaleNormal="100" workbookViewId="0">
      <selection activeCell="M179" sqref="M179"/>
    </sheetView>
  </sheetViews>
  <sheetFormatPr baseColWidth="10" defaultColWidth="49.6640625" defaultRowHeight="14"/>
  <cols>
    <col min="1" max="1" width="36.83203125" style="8" customWidth="1"/>
    <col min="2" max="2" width="25.5" style="8" bestFit="1" customWidth="1"/>
    <col min="3" max="3" width="32.83203125" style="8" bestFit="1" customWidth="1"/>
    <col min="4" max="4" width="10.5" style="8" bestFit="1" customWidth="1"/>
    <col min="5" max="5" width="9.83203125" style="8" bestFit="1" customWidth="1"/>
    <col min="6" max="6" width="10.6640625" style="8" bestFit="1" customWidth="1"/>
    <col min="7" max="7" width="9" style="8" bestFit="1" customWidth="1"/>
    <col min="8" max="8" width="16" style="8" bestFit="1" customWidth="1"/>
    <col min="9" max="9" width="16.6640625" style="8" customWidth="1"/>
    <col min="10" max="10" width="13" style="8" bestFit="1" customWidth="1"/>
    <col min="11" max="11" width="7.83203125" style="8" bestFit="1" customWidth="1"/>
    <col min="12" max="12" width="14.5" style="8" bestFit="1" customWidth="1"/>
    <col min="13" max="13" width="18.5" style="8" bestFit="1" customWidth="1"/>
    <col min="14" max="14" width="11" style="8" bestFit="1" customWidth="1"/>
    <col min="15" max="15" width="15.5" style="8" bestFit="1" customWidth="1"/>
    <col min="16" max="16" width="10.5" style="8" bestFit="1" customWidth="1"/>
    <col min="17" max="17" width="16.83203125" style="8" bestFit="1" customWidth="1"/>
    <col min="18" max="18" width="16.83203125" style="8" customWidth="1"/>
    <col min="19" max="19" width="11.83203125" style="8" bestFit="1" customWidth="1"/>
    <col min="20" max="16384" width="49.6640625" style="8"/>
  </cols>
  <sheetData>
    <row r="1" spans="1:12" ht="15">
      <c r="C1" s="8" t="s">
        <v>18</v>
      </c>
      <c r="D1" s="8">
        <f t="shared" ref="D1:D6" si="0">(SUMIF($C$34:$C$656,C1,$P$34:$P$656))+(SUMIF($Q$34:$Q$656,C1,$P$34:$P$656))</f>
        <v>506</v>
      </c>
    </row>
    <row r="2" spans="1:12" ht="15">
      <c r="C2" s="8" t="s">
        <v>28</v>
      </c>
      <c r="D2" s="8">
        <f t="shared" si="0"/>
        <v>156</v>
      </c>
    </row>
    <row r="3" spans="1:12" ht="30">
      <c r="A3" s="8" t="s">
        <v>27</v>
      </c>
      <c r="B3" s="8" t="s">
        <v>28</v>
      </c>
      <c r="C3" s="8" t="s">
        <v>43</v>
      </c>
      <c r="D3" s="8">
        <f t="shared" si="0"/>
        <v>0</v>
      </c>
    </row>
    <row r="4" spans="1:12" ht="30">
      <c r="A4" s="8" t="s">
        <v>42</v>
      </c>
      <c r="B4" s="8" t="s">
        <v>28</v>
      </c>
      <c r="C4" s="8" t="s">
        <v>44</v>
      </c>
      <c r="D4" s="8">
        <f t="shared" si="0"/>
        <v>156</v>
      </c>
      <c r="J4" s="8">
        <f>SUM(J5:J13)</f>
        <v>405</v>
      </c>
      <c r="L4" s="8">
        <f>SUM(L5:L12)</f>
        <v>1480</v>
      </c>
    </row>
    <row r="5" spans="1:12" ht="15">
      <c r="C5" s="8" t="s">
        <v>45</v>
      </c>
      <c r="D5" s="8">
        <f t="shared" si="0"/>
        <v>153</v>
      </c>
      <c r="I5" s="8" t="s">
        <v>59</v>
      </c>
      <c r="J5" s="8">
        <v>75</v>
      </c>
      <c r="K5" s="8">
        <v>4</v>
      </c>
      <c r="L5" s="8">
        <f t="shared" ref="L5:L11" si="1">J5*K5</f>
        <v>300</v>
      </c>
    </row>
    <row r="6" spans="1:12" ht="15">
      <c r="C6" s="8" t="s">
        <v>29</v>
      </c>
      <c r="D6" s="8">
        <f t="shared" si="0"/>
        <v>149</v>
      </c>
      <c r="I6" s="8" t="s">
        <v>69</v>
      </c>
      <c r="J6" s="8">
        <v>50</v>
      </c>
      <c r="K6" s="8">
        <v>4</v>
      </c>
      <c r="L6" s="8">
        <f t="shared" si="1"/>
        <v>200</v>
      </c>
    </row>
    <row r="7" spans="1:12" ht="30">
      <c r="A7" s="8" t="s">
        <v>46</v>
      </c>
      <c r="B7" s="8" t="s">
        <v>29</v>
      </c>
      <c r="C7" s="8" t="s">
        <v>20</v>
      </c>
      <c r="D7" s="8">
        <f>(SUMIF($C$34:$C$656,A7,$P$34:$P$656))+(SUMIF($Q$34:$Q$656,A7,$P$34:$P$656))</f>
        <v>0</v>
      </c>
      <c r="I7" s="8" t="s">
        <v>75</v>
      </c>
      <c r="J7" s="8">
        <v>25</v>
      </c>
      <c r="K7" s="8">
        <v>4</v>
      </c>
      <c r="L7" s="8">
        <f t="shared" si="1"/>
        <v>100</v>
      </c>
    </row>
    <row r="8" spans="1:12" ht="15">
      <c r="A8" s="8" t="s">
        <v>47</v>
      </c>
      <c r="B8" s="8" t="s">
        <v>29</v>
      </c>
      <c r="C8" s="8" t="s">
        <v>31</v>
      </c>
      <c r="D8" s="8">
        <f>(SUMIF($C$34:$C$656,C8,$P$34:$P$656))+(SUMIF($Q$34:$Q$656,C8,$P$34:$P$656))</f>
        <v>0</v>
      </c>
      <c r="I8" s="8" t="s">
        <v>76</v>
      </c>
      <c r="J8" s="8">
        <v>75</v>
      </c>
      <c r="K8" s="8">
        <v>4</v>
      </c>
      <c r="L8" s="8">
        <f t="shared" si="1"/>
        <v>300</v>
      </c>
    </row>
    <row r="9" spans="1:12" ht="15">
      <c r="A9" s="8" t="s">
        <v>19</v>
      </c>
      <c r="B9" s="8" t="s">
        <v>29</v>
      </c>
      <c r="C9" s="8" t="s">
        <v>32</v>
      </c>
      <c r="D9" s="8">
        <f>(SUMIF($C$34:$C$656,A9,$P$34:$P$656))+(SUMIF($Q$34:$Q$656,A9,$P$34:$P$656))</f>
        <v>0</v>
      </c>
      <c r="I9" s="8" t="s">
        <v>77</v>
      </c>
      <c r="J9" s="8">
        <v>20</v>
      </c>
      <c r="K9" s="8">
        <v>4</v>
      </c>
      <c r="L9" s="8">
        <f t="shared" si="1"/>
        <v>80</v>
      </c>
    </row>
    <row r="10" spans="1:12" ht="15">
      <c r="C10" s="8" t="s">
        <v>21</v>
      </c>
      <c r="D10" s="8">
        <f>(SUMIF($C$34:$C$656,C10,$P$34:$P$656))+(SUMIF($Q$34:$Q$656,C10,$P$34:$P$656))</f>
        <v>0</v>
      </c>
      <c r="I10" s="8" t="s">
        <v>70</v>
      </c>
      <c r="J10" s="8">
        <v>75</v>
      </c>
      <c r="K10" s="8">
        <v>4</v>
      </c>
      <c r="L10" s="8">
        <f t="shared" si="1"/>
        <v>300</v>
      </c>
    </row>
    <row r="11" spans="1:12" ht="13.5" customHeight="1">
      <c r="A11" s="8" t="s">
        <v>30</v>
      </c>
      <c r="B11" s="8" t="s">
        <v>25</v>
      </c>
      <c r="C11" s="8" t="s">
        <v>33</v>
      </c>
      <c r="D11" s="8">
        <f>(SUMIF($C$34:$C$656,A11,$P$34:$P$656))+(SUMIF($Q$34:$Q$656,A11,$P$34:$P$656))</f>
        <v>0</v>
      </c>
      <c r="I11" s="8" t="s">
        <v>78</v>
      </c>
      <c r="J11" s="8">
        <v>50</v>
      </c>
      <c r="K11" s="8">
        <v>4</v>
      </c>
      <c r="L11" s="8">
        <f t="shared" si="1"/>
        <v>200</v>
      </c>
    </row>
    <row r="12" spans="1:12" ht="30">
      <c r="A12" s="8" t="s">
        <v>54</v>
      </c>
      <c r="B12" s="8" t="s">
        <v>25</v>
      </c>
      <c r="C12" s="8" t="s">
        <v>34</v>
      </c>
      <c r="D12" s="8">
        <f t="shared" ref="D12:D32" si="2">(SUMIF($C$34:$C$656,C12,$P$34:$P$656))+(SUMIF($Q$34:$Q$656,C12,$P$34:$P$656))</f>
        <v>0</v>
      </c>
      <c r="J12" s="8">
        <v>35</v>
      </c>
    </row>
    <row r="13" spans="1:12" ht="30">
      <c r="A13" s="8" t="s">
        <v>26</v>
      </c>
      <c r="B13" s="8" t="s">
        <v>25</v>
      </c>
      <c r="C13" s="8" t="s">
        <v>22</v>
      </c>
      <c r="D13" s="8">
        <f t="shared" si="2"/>
        <v>0</v>
      </c>
    </row>
    <row r="14" spans="1:12" ht="30">
      <c r="A14" s="8" t="s">
        <v>41</v>
      </c>
      <c r="B14" s="8" t="s">
        <v>25</v>
      </c>
      <c r="C14" s="8" t="s">
        <v>35</v>
      </c>
      <c r="D14" s="8">
        <f t="shared" si="2"/>
        <v>0</v>
      </c>
    </row>
    <row r="15" spans="1:12" ht="30">
      <c r="A15" s="8" t="s">
        <v>53</v>
      </c>
      <c r="B15" s="8" t="s">
        <v>25</v>
      </c>
      <c r="C15" s="8" t="s">
        <v>36</v>
      </c>
      <c r="D15" s="8">
        <f t="shared" si="2"/>
        <v>0</v>
      </c>
    </row>
    <row r="16" spans="1:12" ht="15">
      <c r="C16" s="8" t="s">
        <v>37</v>
      </c>
      <c r="D16" s="8">
        <f t="shared" si="2"/>
        <v>0</v>
      </c>
    </row>
    <row r="17" spans="3:14" ht="15">
      <c r="C17" s="8" t="s">
        <v>38</v>
      </c>
      <c r="D17" s="8">
        <f t="shared" si="2"/>
        <v>0</v>
      </c>
    </row>
    <row r="18" spans="3:14" ht="15">
      <c r="C18" s="8" t="s">
        <v>23</v>
      </c>
      <c r="D18" s="8">
        <f t="shared" si="2"/>
        <v>0</v>
      </c>
    </row>
    <row r="19" spans="3:14" ht="15">
      <c r="C19" s="8" t="s">
        <v>39</v>
      </c>
      <c r="D19" s="8">
        <f t="shared" si="2"/>
        <v>0</v>
      </c>
    </row>
    <row r="20" spans="3:14" ht="15">
      <c r="C20" s="8" t="s">
        <v>48</v>
      </c>
      <c r="D20" s="8">
        <f t="shared" si="2"/>
        <v>0</v>
      </c>
    </row>
    <row r="21" spans="3:14" ht="15">
      <c r="C21" s="8" t="s">
        <v>49</v>
      </c>
      <c r="D21" s="8">
        <f t="shared" si="2"/>
        <v>0</v>
      </c>
    </row>
    <row r="22" spans="3:14" ht="15">
      <c r="C22" s="8" t="s">
        <v>50</v>
      </c>
      <c r="D22" s="8">
        <f t="shared" si="2"/>
        <v>0</v>
      </c>
    </row>
    <row r="23" spans="3:14" ht="15">
      <c r="C23" s="8" t="s">
        <v>51</v>
      </c>
      <c r="D23" s="8">
        <f t="shared" si="2"/>
        <v>0</v>
      </c>
      <c r="J23" s="8" t="s">
        <v>79</v>
      </c>
    </row>
    <row r="24" spans="3:14" ht="15">
      <c r="C24" s="8" t="s">
        <v>40</v>
      </c>
      <c r="D24" s="8">
        <f t="shared" si="2"/>
        <v>0</v>
      </c>
      <c r="I24" s="8" t="s">
        <v>59</v>
      </c>
      <c r="J24" s="8">
        <v>3</v>
      </c>
    </row>
    <row r="25" spans="3:14" ht="30">
      <c r="C25" s="8" t="s">
        <v>52</v>
      </c>
      <c r="D25" s="8">
        <f t="shared" si="2"/>
        <v>0</v>
      </c>
      <c r="H25" s="8" t="s">
        <v>58</v>
      </c>
      <c r="I25" s="8" t="s">
        <v>69</v>
      </c>
      <c r="J25" s="8">
        <v>1.5</v>
      </c>
    </row>
    <row r="26" spans="3:14" ht="30">
      <c r="C26" s="8" t="s">
        <v>24</v>
      </c>
      <c r="D26" s="8">
        <f t="shared" si="2"/>
        <v>0</v>
      </c>
      <c r="H26" s="8" t="s">
        <v>57</v>
      </c>
      <c r="I26" s="8" t="s">
        <v>75</v>
      </c>
      <c r="J26" s="8">
        <v>1.5</v>
      </c>
    </row>
    <row r="27" spans="3:14" ht="15">
      <c r="C27" s="8" t="s">
        <v>25</v>
      </c>
      <c r="D27" s="8">
        <f t="shared" si="2"/>
        <v>0</v>
      </c>
      <c r="H27" s="8" t="s">
        <v>56</v>
      </c>
      <c r="I27" s="8" t="s">
        <v>76</v>
      </c>
      <c r="J27" s="8">
        <v>3</v>
      </c>
      <c r="N27" s="8" t="s">
        <v>74</v>
      </c>
    </row>
    <row r="28" spans="3:14" ht="15">
      <c r="C28" s="8" t="s">
        <v>51</v>
      </c>
      <c r="D28" s="8">
        <f t="shared" si="2"/>
        <v>0</v>
      </c>
      <c r="H28" s="8" t="s">
        <v>96</v>
      </c>
      <c r="I28" s="8" t="s">
        <v>77</v>
      </c>
      <c r="J28" s="8">
        <v>1.5</v>
      </c>
      <c r="N28" s="8" t="s">
        <v>12</v>
      </c>
    </row>
    <row r="29" spans="3:14" ht="30">
      <c r="C29" s="8" t="s">
        <v>40</v>
      </c>
      <c r="D29" s="8">
        <f t="shared" si="2"/>
        <v>0</v>
      </c>
      <c r="H29" s="8" t="s">
        <v>55</v>
      </c>
      <c r="I29" s="8" t="s">
        <v>70</v>
      </c>
      <c r="J29" s="8">
        <v>3</v>
      </c>
      <c r="L29" s="8" t="s">
        <v>13</v>
      </c>
      <c r="N29" s="8" t="s">
        <v>11</v>
      </c>
    </row>
    <row r="30" spans="3:14" ht="15">
      <c r="C30" s="8" t="s">
        <v>52</v>
      </c>
      <c r="D30" s="8">
        <f t="shared" si="2"/>
        <v>0</v>
      </c>
      <c r="I30" s="8" t="s">
        <v>78</v>
      </c>
      <c r="J30" s="8">
        <v>2</v>
      </c>
      <c r="L30" s="8" t="s">
        <v>16</v>
      </c>
      <c r="N30" s="8" t="s">
        <v>10</v>
      </c>
    </row>
    <row r="31" spans="3:14" ht="30">
      <c r="C31" s="8" t="s">
        <v>24</v>
      </c>
      <c r="D31" s="8">
        <f t="shared" si="2"/>
        <v>0</v>
      </c>
      <c r="L31" s="8" t="s">
        <v>15</v>
      </c>
      <c r="N31" s="8" t="s">
        <v>9</v>
      </c>
    </row>
    <row r="32" spans="3:14" ht="15">
      <c r="C32" s="8" t="s">
        <v>25</v>
      </c>
      <c r="D32" s="8">
        <f t="shared" si="2"/>
        <v>0</v>
      </c>
      <c r="L32" s="8" t="s">
        <v>14</v>
      </c>
      <c r="N32" s="8" t="s">
        <v>8</v>
      </c>
    </row>
    <row r="33" spans="1:19" ht="15">
      <c r="A33" s="10" t="s">
        <v>97</v>
      </c>
      <c r="B33" s="10" t="s">
        <v>5</v>
      </c>
      <c r="C33" s="10" t="s">
        <v>6</v>
      </c>
      <c r="D33" s="10" t="s">
        <v>64</v>
      </c>
      <c r="E33" s="10" t="s">
        <v>63</v>
      </c>
      <c r="F33" s="10" t="s">
        <v>1</v>
      </c>
      <c r="G33" s="10" t="s">
        <v>62</v>
      </c>
      <c r="H33" s="10" t="s">
        <v>61</v>
      </c>
      <c r="I33" s="10" t="s">
        <v>65</v>
      </c>
      <c r="J33" s="10" t="s">
        <v>98</v>
      </c>
      <c r="K33" s="10" t="s">
        <v>2</v>
      </c>
      <c r="L33" s="10" t="s">
        <v>3</v>
      </c>
      <c r="M33" s="10" t="s">
        <v>4</v>
      </c>
      <c r="N33" s="10" t="s">
        <v>7</v>
      </c>
      <c r="O33" s="10" t="s">
        <v>99</v>
      </c>
      <c r="P33" s="10" t="s">
        <v>67</v>
      </c>
      <c r="Q33" s="10" t="s">
        <v>68</v>
      </c>
      <c r="R33" s="10" t="s">
        <v>73</v>
      </c>
      <c r="S33" s="10" t="s">
        <v>80</v>
      </c>
    </row>
    <row r="34" spans="1:19" ht="30">
      <c r="A34" s="8" t="s">
        <v>104</v>
      </c>
      <c r="B34" s="8" t="s">
        <v>17</v>
      </c>
      <c r="C34" s="8" t="s">
        <v>45</v>
      </c>
      <c r="D34" s="9">
        <f ca="1">TODAY()+5</f>
        <v>44863</v>
      </c>
      <c r="E34" s="8">
        <f ca="1">WEEKNUM(D34)</f>
        <v>44</v>
      </c>
      <c r="F34" s="8">
        <f ca="1">MONTH(D34)</f>
        <v>10</v>
      </c>
      <c r="G34" s="8">
        <f ca="1">YEAR(D34)</f>
        <v>2022</v>
      </c>
      <c r="H34" s="8" t="s">
        <v>96</v>
      </c>
      <c r="I34" s="8" t="s">
        <v>59</v>
      </c>
      <c r="J34" s="8" t="s">
        <v>60</v>
      </c>
      <c r="K34" s="8" t="s">
        <v>13</v>
      </c>
      <c r="L34" s="8" t="s">
        <v>100</v>
      </c>
      <c r="M34" s="8">
        <v>8</v>
      </c>
      <c r="N34" s="8" t="s">
        <v>10</v>
      </c>
      <c r="O34" s="11"/>
      <c r="P34" s="8">
        <v>1</v>
      </c>
      <c r="Q34" s="8" t="s">
        <v>18</v>
      </c>
      <c r="R34" s="8">
        <f>SUMIF($I$24:$I$30,Table2[[#This Row],[Name]],$J$24:$J$30)</f>
        <v>3</v>
      </c>
      <c r="S34" s="8">
        <f>M34*R34</f>
        <v>24</v>
      </c>
    </row>
    <row r="35" spans="1:19" ht="30">
      <c r="A35" s="8" t="s">
        <v>104</v>
      </c>
      <c r="B35" s="8" t="str">
        <f>B34</f>
        <v>TiBaan</v>
      </c>
      <c r="C35" s="8" t="str">
        <f>C34</f>
        <v>Absences Control.</v>
      </c>
      <c r="D35" s="9">
        <f ca="1">D34+1</f>
        <v>44864</v>
      </c>
      <c r="E35" s="8">
        <f t="shared" ref="E35:E98" ca="1" si="3">WEEKNUM(D35)</f>
        <v>45</v>
      </c>
      <c r="F35" s="8">
        <f t="shared" ref="F35:F98" ca="1" si="4">MONTH(D35)</f>
        <v>10</v>
      </c>
      <c r="G35" s="8">
        <f t="shared" ref="G35:G98" ca="1" si="5">YEAR(D35)</f>
        <v>2022</v>
      </c>
      <c r="H35" s="8" t="str">
        <f>H34</f>
        <v>Full Stack</v>
      </c>
      <c r="I35" s="8" t="str">
        <f>I34</f>
        <v>Ricardo Acurero</v>
      </c>
      <c r="J35" s="8" t="str">
        <f>J34</f>
        <v>Mobile</v>
      </c>
      <c r="K35" s="8" t="str">
        <f>K34</f>
        <v>Android</v>
      </c>
      <c r="L35" s="8" t="str">
        <f>L34</f>
        <v>Android Studio</v>
      </c>
      <c r="M35" s="8">
        <v>8</v>
      </c>
      <c r="N35" s="8" t="s">
        <v>12</v>
      </c>
      <c r="O35" s="11"/>
      <c r="P35" s="8">
        <v>1</v>
      </c>
      <c r="Q35" s="8" t="str">
        <f>Q34</f>
        <v>HR Strategic Planning</v>
      </c>
      <c r="R35" s="8">
        <f>SUMIF($I$24:$I$30,Table2[[#This Row],[Name]],$J$24:$J$30)</f>
        <v>3</v>
      </c>
      <c r="S35" s="8">
        <f t="shared" ref="S35:S98" si="6">M35*R35</f>
        <v>24</v>
      </c>
    </row>
    <row r="36" spans="1:19" ht="30">
      <c r="A36" s="8" t="s">
        <v>104</v>
      </c>
      <c r="B36" s="8" t="str">
        <f t="shared" ref="B36:B99" si="7">B35</f>
        <v>TiBaan</v>
      </c>
      <c r="C36" s="8" t="str">
        <f t="shared" ref="C36:C99" si="8">C35</f>
        <v>Absences Control.</v>
      </c>
      <c r="D36" s="9">
        <f t="shared" ref="D36:D99" ca="1" si="9">D35+1</f>
        <v>44865</v>
      </c>
      <c r="E36" s="8">
        <f t="shared" ca="1" si="3"/>
        <v>45</v>
      </c>
      <c r="F36" s="8">
        <f t="shared" ca="1" si="4"/>
        <v>10</v>
      </c>
      <c r="G36" s="8">
        <f t="shared" ca="1" si="5"/>
        <v>2022</v>
      </c>
      <c r="H36" s="8" t="str">
        <f t="shared" ref="H36:H45" si="10">H35</f>
        <v>Full Stack</v>
      </c>
      <c r="I36" s="8" t="str">
        <f t="shared" ref="I36:I45" si="11">I35</f>
        <v>Ricardo Acurero</v>
      </c>
      <c r="J36" s="8" t="str">
        <f t="shared" ref="J36:J45" si="12">J35</f>
        <v>Mobile</v>
      </c>
      <c r="K36" s="8" t="str">
        <f t="shared" ref="K36:K45" si="13">K35</f>
        <v>Android</v>
      </c>
      <c r="L36" s="8" t="str">
        <f t="shared" ref="L36:L46" si="14">L35</f>
        <v>Android Studio</v>
      </c>
      <c r="M36" s="8">
        <v>6</v>
      </c>
      <c r="N36" s="8" t="s">
        <v>11</v>
      </c>
      <c r="O36" s="11"/>
      <c r="P36" s="8">
        <v>1</v>
      </c>
      <c r="Q36" s="8" t="str">
        <f t="shared" ref="Q36:Q99" si="15">Q35</f>
        <v>HR Strategic Planning</v>
      </c>
      <c r="R36" s="8">
        <f>SUMIF($I$24:$I$30,Table2[[#This Row],[Name]],$J$24:$J$30)</f>
        <v>3</v>
      </c>
      <c r="S36" s="8">
        <f t="shared" si="6"/>
        <v>18</v>
      </c>
    </row>
    <row r="37" spans="1:19" ht="30">
      <c r="A37" s="8" t="s">
        <v>104</v>
      </c>
      <c r="B37" s="8" t="str">
        <f t="shared" si="7"/>
        <v>TiBaan</v>
      </c>
      <c r="C37" s="8" t="str">
        <f t="shared" si="8"/>
        <v>Absences Control.</v>
      </c>
      <c r="D37" s="9">
        <f t="shared" ca="1" si="9"/>
        <v>44866</v>
      </c>
      <c r="E37" s="8">
        <f t="shared" ca="1" si="3"/>
        <v>45</v>
      </c>
      <c r="F37" s="8">
        <f t="shared" ca="1" si="4"/>
        <v>11</v>
      </c>
      <c r="G37" s="8">
        <f t="shared" ca="1" si="5"/>
        <v>2022</v>
      </c>
      <c r="H37" s="8" t="s">
        <v>101</v>
      </c>
      <c r="I37" s="8" t="s">
        <v>66</v>
      </c>
      <c r="J37" s="8" t="str">
        <f t="shared" si="12"/>
        <v>Mobile</v>
      </c>
      <c r="K37" s="8" t="str">
        <f t="shared" si="13"/>
        <v>Android</v>
      </c>
      <c r="L37" s="8" t="str">
        <f t="shared" si="14"/>
        <v>Android Studio</v>
      </c>
      <c r="M37" s="8">
        <v>4</v>
      </c>
      <c r="N37" s="8" t="s">
        <v>10</v>
      </c>
      <c r="O37" s="11"/>
      <c r="P37" s="8">
        <v>1</v>
      </c>
      <c r="Q37" s="8" t="str">
        <f t="shared" si="15"/>
        <v>HR Strategic Planning</v>
      </c>
      <c r="R37" s="8">
        <f>SUMIF($I$24:$I$30,Table2[[#This Row],[Name]],$J$24:$J$30)</f>
        <v>0</v>
      </c>
      <c r="S37" s="8">
        <f t="shared" si="6"/>
        <v>0</v>
      </c>
    </row>
    <row r="38" spans="1:19" ht="30">
      <c r="A38" s="8" t="s">
        <v>104</v>
      </c>
      <c r="B38" s="8" t="str">
        <f t="shared" si="7"/>
        <v>TiBaan</v>
      </c>
      <c r="C38" s="8" t="str">
        <f t="shared" si="8"/>
        <v>Absences Control.</v>
      </c>
      <c r="D38" s="9">
        <f t="shared" ca="1" si="9"/>
        <v>44867</v>
      </c>
      <c r="E38" s="8">
        <f t="shared" ca="1" si="3"/>
        <v>45</v>
      </c>
      <c r="F38" s="8">
        <f t="shared" ca="1" si="4"/>
        <v>11</v>
      </c>
      <c r="G38" s="8">
        <f t="shared" ca="1" si="5"/>
        <v>2022</v>
      </c>
      <c r="H38" s="8" t="str">
        <f t="shared" si="10"/>
        <v>Software Architect</v>
      </c>
      <c r="I38" s="8" t="str">
        <f t="shared" si="11"/>
        <v>Pedro Marcano</v>
      </c>
      <c r="J38" s="8" t="str">
        <f t="shared" si="12"/>
        <v>Mobile</v>
      </c>
      <c r="K38" s="8" t="str">
        <f t="shared" si="13"/>
        <v>Android</v>
      </c>
      <c r="L38" s="8" t="str">
        <f t="shared" si="14"/>
        <v>Android Studio</v>
      </c>
      <c r="M38" s="8">
        <v>8</v>
      </c>
      <c r="N38" s="8" t="s">
        <v>12</v>
      </c>
      <c r="O38" s="11"/>
      <c r="P38" s="8">
        <v>1</v>
      </c>
      <c r="Q38" s="8" t="str">
        <f t="shared" si="15"/>
        <v>HR Strategic Planning</v>
      </c>
      <c r="R38" s="8">
        <f>SUMIF($I$24:$I$30,Table2[[#This Row],[Name]],$J$24:$J$30)</f>
        <v>0</v>
      </c>
      <c r="S38" s="8">
        <f t="shared" si="6"/>
        <v>0</v>
      </c>
    </row>
    <row r="39" spans="1:19" ht="30" hidden="1">
      <c r="A39" s="8" t="s">
        <v>104</v>
      </c>
      <c r="B39" s="8" t="str">
        <f t="shared" si="7"/>
        <v>TiBaan</v>
      </c>
      <c r="C39" s="8" t="str">
        <f t="shared" si="8"/>
        <v>Absences Control.</v>
      </c>
      <c r="D39" s="9">
        <f t="shared" ca="1" si="9"/>
        <v>44868</v>
      </c>
      <c r="E39" s="8">
        <f t="shared" ca="1" si="3"/>
        <v>45</v>
      </c>
      <c r="F39" s="8">
        <f t="shared" ca="1" si="4"/>
        <v>11</v>
      </c>
      <c r="G39" s="8">
        <f t="shared" ca="1" si="5"/>
        <v>2022</v>
      </c>
      <c r="H39" s="8" t="s">
        <v>93</v>
      </c>
      <c r="I39" s="8" t="s">
        <v>78</v>
      </c>
      <c r="J39" s="8" t="str">
        <f t="shared" si="12"/>
        <v>Mobile</v>
      </c>
      <c r="K39" s="8" t="str">
        <f t="shared" si="13"/>
        <v>Android</v>
      </c>
      <c r="L39" s="8" t="str">
        <f t="shared" si="14"/>
        <v>Android Studio</v>
      </c>
      <c r="M39" s="8">
        <v>25</v>
      </c>
      <c r="N39" s="8" t="s">
        <v>11</v>
      </c>
      <c r="O39" s="11"/>
      <c r="P39" s="8">
        <v>1</v>
      </c>
      <c r="Q39" s="8" t="str">
        <f t="shared" si="15"/>
        <v>HR Strategic Planning</v>
      </c>
      <c r="R39" s="8">
        <f>SUMIF($I$24:$I$30,Table2[[#This Row],[Name]],$J$24:$J$30)</f>
        <v>2</v>
      </c>
      <c r="S39" s="8">
        <f t="shared" si="6"/>
        <v>50</v>
      </c>
    </row>
    <row r="40" spans="1:19" ht="30" hidden="1">
      <c r="A40" s="8" t="s">
        <v>104</v>
      </c>
      <c r="B40" s="8" t="str">
        <f t="shared" si="7"/>
        <v>TiBaan</v>
      </c>
      <c r="C40" s="8" t="str">
        <f t="shared" si="8"/>
        <v>Absences Control.</v>
      </c>
      <c r="D40" s="9">
        <f t="shared" ca="1" si="9"/>
        <v>44869</v>
      </c>
      <c r="E40" s="8">
        <f t="shared" ca="1" si="3"/>
        <v>45</v>
      </c>
      <c r="F40" s="8">
        <f t="shared" ca="1" si="4"/>
        <v>11</v>
      </c>
      <c r="G40" s="8">
        <f t="shared" ca="1" si="5"/>
        <v>2022</v>
      </c>
      <c r="H40" s="8" t="s">
        <v>58</v>
      </c>
      <c r="I40" s="8" t="s">
        <v>76</v>
      </c>
      <c r="J40" s="8" t="str">
        <f t="shared" si="12"/>
        <v>Mobile</v>
      </c>
      <c r="K40" s="8" t="str">
        <f t="shared" si="13"/>
        <v>Android</v>
      </c>
      <c r="L40" s="8" t="str">
        <f t="shared" si="14"/>
        <v>Android Studio</v>
      </c>
      <c r="M40" s="8">
        <v>1</v>
      </c>
      <c r="N40" s="8" t="s">
        <v>10</v>
      </c>
      <c r="O40" s="11"/>
      <c r="P40" s="8">
        <v>1</v>
      </c>
      <c r="Q40" s="8" t="str">
        <f t="shared" si="15"/>
        <v>HR Strategic Planning</v>
      </c>
      <c r="R40" s="8">
        <f>SUMIF($I$24:$I$30,Table2[[#This Row],[Name]],$J$24:$J$30)</f>
        <v>3</v>
      </c>
      <c r="S40" s="8">
        <f t="shared" si="6"/>
        <v>3</v>
      </c>
    </row>
    <row r="41" spans="1:19" ht="30" hidden="1">
      <c r="A41" s="8" t="s">
        <v>104</v>
      </c>
      <c r="B41" s="8" t="str">
        <f t="shared" si="7"/>
        <v>TiBaan</v>
      </c>
      <c r="C41" s="8" t="str">
        <f t="shared" si="8"/>
        <v>Absences Control.</v>
      </c>
      <c r="D41" s="9">
        <f t="shared" ca="1" si="9"/>
        <v>44870</v>
      </c>
      <c r="E41" s="8">
        <f t="shared" ca="1" si="3"/>
        <v>45</v>
      </c>
      <c r="F41" s="8">
        <f t="shared" ca="1" si="4"/>
        <v>11</v>
      </c>
      <c r="G41" s="8">
        <f t="shared" ca="1" si="5"/>
        <v>2022</v>
      </c>
      <c r="H41" s="8" t="str">
        <f t="shared" si="10"/>
        <v>Project Management</v>
      </c>
      <c r="I41" s="8" t="str">
        <f t="shared" si="11"/>
        <v>Rudimar Castro</v>
      </c>
      <c r="J41" s="8" t="str">
        <f t="shared" si="12"/>
        <v>Mobile</v>
      </c>
      <c r="K41" s="8" t="str">
        <f t="shared" si="13"/>
        <v>Android</v>
      </c>
      <c r="L41" s="8" t="str">
        <f t="shared" si="14"/>
        <v>Android Studio</v>
      </c>
      <c r="M41" s="8">
        <v>1</v>
      </c>
      <c r="N41" s="8" t="s">
        <v>12</v>
      </c>
      <c r="O41" s="11"/>
      <c r="P41" s="8">
        <v>1</v>
      </c>
      <c r="Q41" s="8" t="str">
        <f t="shared" si="15"/>
        <v>HR Strategic Planning</v>
      </c>
      <c r="R41" s="8">
        <f>SUMIF($I$24:$I$30,Table2[[#This Row],[Name]],$J$24:$J$30)</f>
        <v>3</v>
      </c>
      <c r="S41" s="8">
        <f t="shared" si="6"/>
        <v>3</v>
      </c>
    </row>
    <row r="42" spans="1:19" ht="30" hidden="1">
      <c r="A42" s="8" t="s">
        <v>104</v>
      </c>
      <c r="B42" s="8" t="str">
        <f t="shared" si="7"/>
        <v>TiBaan</v>
      </c>
      <c r="C42" s="8" t="str">
        <f t="shared" si="8"/>
        <v>Absences Control.</v>
      </c>
      <c r="D42" s="9">
        <f t="shared" ca="1" si="9"/>
        <v>44871</v>
      </c>
      <c r="E42" s="8">
        <f t="shared" ca="1" si="3"/>
        <v>46</v>
      </c>
      <c r="F42" s="8">
        <f t="shared" ca="1" si="4"/>
        <v>11</v>
      </c>
      <c r="G42" s="8">
        <f t="shared" ca="1" si="5"/>
        <v>2022</v>
      </c>
      <c r="H42" s="8" t="str">
        <f t="shared" si="10"/>
        <v>Project Management</v>
      </c>
      <c r="I42" s="8" t="s">
        <v>66</v>
      </c>
      <c r="J42" s="8" t="str">
        <f t="shared" si="12"/>
        <v>Mobile</v>
      </c>
      <c r="K42" s="8" t="str">
        <f t="shared" si="13"/>
        <v>Android</v>
      </c>
      <c r="L42" s="8" t="str">
        <f t="shared" si="14"/>
        <v>Android Studio</v>
      </c>
      <c r="M42" s="8">
        <v>2.4</v>
      </c>
      <c r="N42" s="8" t="s">
        <v>11</v>
      </c>
      <c r="O42" s="11"/>
      <c r="P42" s="8">
        <v>1</v>
      </c>
      <c r="Q42" s="8" t="str">
        <f t="shared" si="15"/>
        <v>HR Strategic Planning</v>
      </c>
      <c r="R42" s="8">
        <f>SUMIF($I$24:$I$30,Table2[[#This Row],[Name]],$J$24:$J$30)</f>
        <v>0</v>
      </c>
      <c r="S42" s="8">
        <f t="shared" si="6"/>
        <v>0</v>
      </c>
    </row>
    <row r="43" spans="1:19" ht="30" hidden="1">
      <c r="A43" s="8" t="s">
        <v>104</v>
      </c>
      <c r="B43" s="8" t="str">
        <f t="shared" si="7"/>
        <v>TiBaan</v>
      </c>
      <c r="C43" s="8" t="str">
        <f t="shared" si="8"/>
        <v>Absences Control.</v>
      </c>
      <c r="D43" s="9">
        <f t="shared" ca="1" si="9"/>
        <v>44872</v>
      </c>
      <c r="E43" s="8">
        <f t="shared" ca="1" si="3"/>
        <v>46</v>
      </c>
      <c r="F43" s="8">
        <f t="shared" ca="1" si="4"/>
        <v>11</v>
      </c>
      <c r="G43" s="8">
        <f t="shared" ca="1" si="5"/>
        <v>2022</v>
      </c>
      <c r="H43" s="8" t="s">
        <v>55</v>
      </c>
      <c r="I43" s="8" t="s">
        <v>69</v>
      </c>
      <c r="J43" s="8" t="str">
        <f t="shared" si="12"/>
        <v>Mobile</v>
      </c>
      <c r="K43" s="8" t="str">
        <f t="shared" si="13"/>
        <v>Android</v>
      </c>
      <c r="L43" s="8" t="str">
        <f t="shared" si="14"/>
        <v>Android Studio</v>
      </c>
      <c r="M43" s="8">
        <v>3</v>
      </c>
      <c r="N43" s="8" t="s">
        <v>10</v>
      </c>
      <c r="O43" s="11"/>
      <c r="P43" s="8">
        <v>1</v>
      </c>
      <c r="Q43" s="8" t="str">
        <f t="shared" si="15"/>
        <v>HR Strategic Planning</v>
      </c>
      <c r="R43" s="8">
        <f>SUMIF($I$24:$I$30,Table2[[#This Row],[Name]],$J$24:$J$30)</f>
        <v>1.5</v>
      </c>
      <c r="S43" s="8">
        <f t="shared" si="6"/>
        <v>4.5</v>
      </c>
    </row>
    <row r="44" spans="1:19" ht="30" hidden="1">
      <c r="A44" s="8" t="s">
        <v>104</v>
      </c>
      <c r="B44" s="8" t="str">
        <f t="shared" si="7"/>
        <v>TiBaan</v>
      </c>
      <c r="C44" s="8" t="str">
        <f t="shared" si="8"/>
        <v>Absences Control.</v>
      </c>
      <c r="D44" s="9">
        <f t="shared" ca="1" si="9"/>
        <v>44873</v>
      </c>
      <c r="E44" s="8">
        <f t="shared" ca="1" si="3"/>
        <v>46</v>
      </c>
      <c r="F44" s="8">
        <f t="shared" ca="1" si="4"/>
        <v>11</v>
      </c>
      <c r="G44" s="8">
        <f t="shared" ca="1" si="5"/>
        <v>2022</v>
      </c>
      <c r="H44" s="8" t="str">
        <f t="shared" si="10"/>
        <v>QA</v>
      </c>
      <c r="I44" s="8" t="str">
        <f t="shared" si="11"/>
        <v>Javier Alvarez</v>
      </c>
      <c r="J44" s="8" t="str">
        <f t="shared" si="12"/>
        <v>Mobile</v>
      </c>
      <c r="K44" s="8" t="str">
        <f t="shared" si="13"/>
        <v>Android</v>
      </c>
      <c r="L44" s="8" t="str">
        <f t="shared" si="14"/>
        <v>Android Studio</v>
      </c>
      <c r="M44" s="8">
        <v>3</v>
      </c>
      <c r="N44" s="8" t="s">
        <v>12</v>
      </c>
      <c r="O44" s="11"/>
      <c r="P44" s="8">
        <v>1</v>
      </c>
      <c r="Q44" s="8" t="str">
        <f t="shared" si="15"/>
        <v>HR Strategic Planning</v>
      </c>
      <c r="R44" s="8">
        <f>SUMIF($I$24:$I$30,Table2[[#This Row],[Name]],$J$24:$J$30)</f>
        <v>1.5</v>
      </c>
      <c r="S44" s="8">
        <f t="shared" si="6"/>
        <v>4.5</v>
      </c>
    </row>
    <row r="45" spans="1:19" ht="30" hidden="1">
      <c r="A45" s="8" t="s">
        <v>104</v>
      </c>
      <c r="B45" s="8" t="str">
        <f t="shared" si="7"/>
        <v>TiBaan</v>
      </c>
      <c r="C45" s="8" t="str">
        <f t="shared" si="8"/>
        <v>Absences Control.</v>
      </c>
      <c r="D45" s="9">
        <f t="shared" ca="1" si="9"/>
        <v>44874</v>
      </c>
      <c r="E45" s="8">
        <f t="shared" ca="1" si="3"/>
        <v>46</v>
      </c>
      <c r="F45" s="8">
        <f t="shared" ca="1" si="4"/>
        <v>11</v>
      </c>
      <c r="G45" s="8">
        <f t="shared" ca="1" si="5"/>
        <v>2022</v>
      </c>
      <c r="H45" s="8" t="str">
        <f t="shared" si="10"/>
        <v>QA</v>
      </c>
      <c r="I45" s="8" t="str">
        <f t="shared" si="11"/>
        <v>Javier Alvarez</v>
      </c>
      <c r="J45" s="8" t="str">
        <f t="shared" si="12"/>
        <v>Mobile</v>
      </c>
      <c r="K45" s="8" t="str">
        <f t="shared" si="13"/>
        <v>Android</v>
      </c>
      <c r="L45" s="8" t="str">
        <f t="shared" si="14"/>
        <v>Android Studio</v>
      </c>
      <c r="M45" s="8">
        <v>3</v>
      </c>
      <c r="N45" s="8" t="s">
        <v>11</v>
      </c>
      <c r="O45" s="11"/>
      <c r="P45" s="8">
        <v>1</v>
      </c>
      <c r="Q45" s="8" t="str">
        <f t="shared" si="15"/>
        <v>HR Strategic Planning</v>
      </c>
      <c r="R45" s="8">
        <f>SUMIF($I$24:$I$30,Table2[[#This Row],[Name]],$J$24:$J$30)</f>
        <v>1.5</v>
      </c>
      <c r="S45" s="8">
        <f t="shared" si="6"/>
        <v>4.5</v>
      </c>
    </row>
    <row r="46" spans="1:19" ht="30" hidden="1">
      <c r="A46" s="8" t="s">
        <v>104</v>
      </c>
      <c r="B46" s="8" t="str">
        <f t="shared" si="7"/>
        <v>TiBaan</v>
      </c>
      <c r="C46" s="8" t="s">
        <v>29</v>
      </c>
      <c r="D46" s="9">
        <f t="shared" ca="1" si="9"/>
        <v>44875</v>
      </c>
      <c r="E46" s="8">
        <f t="shared" ca="1" si="3"/>
        <v>46</v>
      </c>
      <c r="F46" s="8">
        <f t="shared" ca="1" si="4"/>
        <v>11</v>
      </c>
      <c r="G46" s="8">
        <f t="shared" ca="1" si="5"/>
        <v>2022</v>
      </c>
      <c r="H46" s="8" t="s">
        <v>96</v>
      </c>
      <c r="I46" s="8" t="s">
        <v>59</v>
      </c>
      <c r="J46" s="8" t="s">
        <v>60</v>
      </c>
      <c r="K46" s="8" t="s">
        <v>13</v>
      </c>
      <c r="L46" s="8" t="str">
        <f t="shared" si="14"/>
        <v>Android Studio</v>
      </c>
      <c r="M46" s="8">
        <v>4</v>
      </c>
      <c r="N46" s="8" t="s">
        <v>10</v>
      </c>
      <c r="O46" s="12"/>
      <c r="P46" s="8">
        <v>1</v>
      </c>
      <c r="Q46" s="8" t="str">
        <f t="shared" si="15"/>
        <v>HR Strategic Planning</v>
      </c>
      <c r="R46" s="8">
        <f>SUMIF($I$24:$I$30,Table2[[#This Row],[Name]],$J$24:$J$30)</f>
        <v>3</v>
      </c>
      <c r="S46" s="8">
        <f t="shared" si="6"/>
        <v>12</v>
      </c>
    </row>
    <row r="47" spans="1:19" ht="30" hidden="1">
      <c r="A47" s="8" t="s">
        <v>104</v>
      </c>
      <c r="B47" s="8" t="str">
        <f t="shared" si="7"/>
        <v>TiBaan</v>
      </c>
      <c r="C47" s="8" t="str">
        <f t="shared" si="8"/>
        <v>Labor Planning.</v>
      </c>
      <c r="D47" s="9">
        <f t="shared" ca="1" si="9"/>
        <v>44876</v>
      </c>
      <c r="E47" s="8">
        <f t="shared" ca="1" si="3"/>
        <v>46</v>
      </c>
      <c r="F47" s="8">
        <f t="shared" ca="1" si="4"/>
        <v>11</v>
      </c>
      <c r="G47" s="8">
        <f t="shared" ca="1" si="5"/>
        <v>2022</v>
      </c>
      <c r="H47" s="8" t="str">
        <f>H46</f>
        <v>Full Stack</v>
      </c>
      <c r="I47" s="8" t="str">
        <f>I46</f>
        <v>Ricardo Acurero</v>
      </c>
      <c r="J47" s="8" t="str">
        <f>J46</f>
        <v>Mobile</v>
      </c>
      <c r="K47" s="8" t="str">
        <f>K46</f>
        <v>Android</v>
      </c>
      <c r="L47" s="8" t="str">
        <f>L46</f>
        <v>Android Studio</v>
      </c>
      <c r="M47" s="8">
        <v>4</v>
      </c>
      <c r="N47" s="8" t="s">
        <v>12</v>
      </c>
      <c r="O47" s="12"/>
      <c r="P47" s="8">
        <v>1</v>
      </c>
      <c r="Q47" s="8" t="str">
        <f t="shared" si="15"/>
        <v>HR Strategic Planning</v>
      </c>
      <c r="R47" s="8">
        <f>SUMIF($I$24:$I$30,Table2[[#This Row],[Name]],$J$24:$J$30)</f>
        <v>3</v>
      </c>
      <c r="S47" s="8">
        <f t="shared" si="6"/>
        <v>12</v>
      </c>
    </row>
    <row r="48" spans="1:19" ht="30" hidden="1">
      <c r="A48" s="8" t="s">
        <v>104</v>
      </c>
      <c r="B48" s="8" t="str">
        <f t="shared" si="7"/>
        <v>TiBaan</v>
      </c>
      <c r="C48" s="8" t="str">
        <f t="shared" si="8"/>
        <v>Labor Planning.</v>
      </c>
      <c r="D48" s="9">
        <f t="shared" ca="1" si="9"/>
        <v>44877</v>
      </c>
      <c r="E48" s="8">
        <f t="shared" ca="1" si="3"/>
        <v>46</v>
      </c>
      <c r="F48" s="8">
        <f t="shared" ca="1" si="4"/>
        <v>11</v>
      </c>
      <c r="G48" s="8">
        <f t="shared" ca="1" si="5"/>
        <v>2022</v>
      </c>
      <c r="H48" s="8" t="str">
        <f>H47</f>
        <v>Full Stack</v>
      </c>
      <c r="I48" s="8" t="str">
        <f>I47</f>
        <v>Ricardo Acurero</v>
      </c>
      <c r="J48" s="8" t="str">
        <f t="shared" ref="J48:J57" si="16">J47</f>
        <v>Mobile</v>
      </c>
      <c r="K48" s="8" t="str">
        <f t="shared" ref="K48:K57" si="17">K47</f>
        <v>Android</v>
      </c>
      <c r="L48" s="8" t="str">
        <f t="shared" ref="L48:L58" si="18">L47</f>
        <v>Android Studio</v>
      </c>
      <c r="M48" s="8">
        <v>4</v>
      </c>
      <c r="N48" s="8" t="s">
        <v>11</v>
      </c>
      <c r="O48" s="12"/>
      <c r="P48" s="8">
        <v>1</v>
      </c>
      <c r="Q48" s="8" t="str">
        <f t="shared" si="15"/>
        <v>HR Strategic Planning</v>
      </c>
      <c r="R48" s="8">
        <f>SUMIF($I$24:$I$30,Table2[[#This Row],[Name]],$J$24:$J$30)</f>
        <v>3</v>
      </c>
      <c r="S48" s="8">
        <f t="shared" si="6"/>
        <v>12</v>
      </c>
    </row>
    <row r="49" spans="1:19" ht="30" hidden="1">
      <c r="A49" s="8" t="s">
        <v>104</v>
      </c>
      <c r="B49" s="8" t="str">
        <f t="shared" si="7"/>
        <v>TiBaan</v>
      </c>
      <c r="C49" s="8" t="str">
        <f t="shared" si="8"/>
        <v>Labor Planning.</v>
      </c>
      <c r="D49" s="9">
        <f t="shared" ca="1" si="9"/>
        <v>44878</v>
      </c>
      <c r="E49" s="8">
        <f t="shared" ca="1" si="3"/>
        <v>47</v>
      </c>
      <c r="F49" s="8">
        <f t="shared" ca="1" si="4"/>
        <v>11</v>
      </c>
      <c r="G49" s="8">
        <f t="shared" ca="1" si="5"/>
        <v>2022</v>
      </c>
      <c r="H49" s="8" t="s">
        <v>101</v>
      </c>
      <c r="I49" s="8" t="s">
        <v>66</v>
      </c>
      <c r="J49" s="8" t="str">
        <f t="shared" si="16"/>
        <v>Mobile</v>
      </c>
      <c r="K49" s="8" t="str">
        <f t="shared" si="17"/>
        <v>Android</v>
      </c>
      <c r="L49" s="8" t="str">
        <f t="shared" si="18"/>
        <v>Android Studio</v>
      </c>
      <c r="M49" s="8">
        <v>2.4</v>
      </c>
      <c r="N49" s="8" t="s">
        <v>10</v>
      </c>
      <c r="O49" s="12"/>
      <c r="P49" s="8">
        <v>1</v>
      </c>
      <c r="Q49" s="8" t="str">
        <f t="shared" si="15"/>
        <v>HR Strategic Planning</v>
      </c>
      <c r="R49" s="8">
        <f>SUMIF($I$24:$I$30,Table2[[#This Row],[Name]],$J$24:$J$30)</f>
        <v>0</v>
      </c>
      <c r="S49" s="8">
        <f t="shared" si="6"/>
        <v>0</v>
      </c>
    </row>
    <row r="50" spans="1:19" ht="30" hidden="1">
      <c r="A50" s="8" t="s">
        <v>104</v>
      </c>
      <c r="B50" s="8" t="str">
        <f t="shared" si="7"/>
        <v>TiBaan</v>
      </c>
      <c r="C50" s="8" t="str">
        <f t="shared" si="8"/>
        <v>Labor Planning.</v>
      </c>
      <c r="D50" s="9">
        <f t="shared" ca="1" si="9"/>
        <v>44879</v>
      </c>
      <c r="E50" s="8">
        <f t="shared" ca="1" si="3"/>
        <v>47</v>
      </c>
      <c r="F50" s="8">
        <f t="shared" ca="1" si="4"/>
        <v>11</v>
      </c>
      <c r="G50" s="8">
        <f t="shared" ca="1" si="5"/>
        <v>2022</v>
      </c>
      <c r="H50" s="8" t="str">
        <f>H49</f>
        <v>Software Architect</v>
      </c>
      <c r="I50" s="8" t="str">
        <f t="shared" ref="I50:I57" si="19">I49</f>
        <v>Pedro Marcano</v>
      </c>
      <c r="J50" s="8" t="str">
        <f t="shared" si="16"/>
        <v>Mobile</v>
      </c>
      <c r="K50" s="8" t="str">
        <f t="shared" si="17"/>
        <v>Android</v>
      </c>
      <c r="L50" s="8" t="str">
        <f t="shared" si="18"/>
        <v>Android Studio</v>
      </c>
      <c r="M50" s="8">
        <v>2.4</v>
      </c>
      <c r="N50" s="8" t="s">
        <v>12</v>
      </c>
      <c r="O50" s="12"/>
      <c r="P50" s="8">
        <v>1</v>
      </c>
      <c r="Q50" s="8" t="str">
        <f t="shared" si="15"/>
        <v>HR Strategic Planning</v>
      </c>
      <c r="R50" s="8">
        <f>SUMIF($I$24:$I$30,Table2[[#This Row],[Name]],$J$24:$J$30)</f>
        <v>0</v>
      </c>
      <c r="S50" s="8">
        <f t="shared" si="6"/>
        <v>0</v>
      </c>
    </row>
    <row r="51" spans="1:19" ht="30" hidden="1">
      <c r="A51" s="8" t="s">
        <v>104</v>
      </c>
      <c r="B51" s="8" t="str">
        <f t="shared" si="7"/>
        <v>TiBaan</v>
      </c>
      <c r="C51" s="8" t="str">
        <f t="shared" si="8"/>
        <v>Labor Planning.</v>
      </c>
      <c r="D51" s="9">
        <f t="shared" ca="1" si="9"/>
        <v>44880</v>
      </c>
      <c r="E51" s="8">
        <f t="shared" ca="1" si="3"/>
        <v>47</v>
      </c>
      <c r="F51" s="8">
        <f t="shared" ca="1" si="4"/>
        <v>11</v>
      </c>
      <c r="G51" s="8">
        <f t="shared" ca="1" si="5"/>
        <v>2022</v>
      </c>
      <c r="H51" s="8" t="s">
        <v>58</v>
      </c>
      <c r="I51" s="8" t="s">
        <v>76</v>
      </c>
      <c r="J51" s="8" t="str">
        <f t="shared" si="16"/>
        <v>Mobile</v>
      </c>
      <c r="K51" s="8" t="str">
        <f t="shared" si="17"/>
        <v>Android</v>
      </c>
      <c r="L51" s="8" t="str">
        <f t="shared" si="18"/>
        <v>Android Studio</v>
      </c>
      <c r="M51" s="8">
        <v>1</v>
      </c>
      <c r="N51" s="8" t="s">
        <v>11</v>
      </c>
      <c r="O51" s="12"/>
      <c r="P51" s="8">
        <v>1</v>
      </c>
      <c r="Q51" s="8" t="str">
        <f t="shared" si="15"/>
        <v>HR Strategic Planning</v>
      </c>
      <c r="R51" s="8">
        <f>SUMIF($I$24:$I$30,Table2[[#This Row],[Name]],$J$24:$J$30)</f>
        <v>3</v>
      </c>
      <c r="S51" s="8">
        <f t="shared" si="6"/>
        <v>3</v>
      </c>
    </row>
    <row r="52" spans="1:19" ht="30" hidden="1">
      <c r="A52" s="8" t="s">
        <v>104</v>
      </c>
      <c r="B52" s="8" t="str">
        <f t="shared" si="7"/>
        <v>TiBaan</v>
      </c>
      <c r="C52" s="8" t="str">
        <f t="shared" si="8"/>
        <v>Labor Planning.</v>
      </c>
      <c r="D52" s="9">
        <f t="shared" ca="1" si="9"/>
        <v>44881</v>
      </c>
      <c r="E52" s="8">
        <f t="shared" ca="1" si="3"/>
        <v>47</v>
      </c>
      <c r="F52" s="8">
        <f t="shared" ca="1" si="4"/>
        <v>11</v>
      </c>
      <c r="G52" s="8">
        <f t="shared" ca="1" si="5"/>
        <v>2022</v>
      </c>
      <c r="H52" s="8" t="s">
        <v>58</v>
      </c>
      <c r="I52" s="8" t="str">
        <f t="shared" si="19"/>
        <v>Rudimar Castro</v>
      </c>
      <c r="J52" s="8" t="str">
        <f t="shared" si="16"/>
        <v>Mobile</v>
      </c>
      <c r="K52" s="8" t="str">
        <f t="shared" si="17"/>
        <v>Android</v>
      </c>
      <c r="L52" s="8" t="str">
        <f t="shared" si="18"/>
        <v>Android Studio</v>
      </c>
      <c r="M52" s="8">
        <v>1</v>
      </c>
      <c r="N52" s="8" t="s">
        <v>10</v>
      </c>
      <c r="O52" s="12"/>
      <c r="P52" s="8">
        <v>1</v>
      </c>
      <c r="Q52" s="8" t="str">
        <f t="shared" si="15"/>
        <v>HR Strategic Planning</v>
      </c>
      <c r="R52" s="8">
        <f>SUMIF($I$24:$I$30,Table2[[#This Row],[Name]],$J$24:$J$30)</f>
        <v>3</v>
      </c>
      <c r="S52" s="8">
        <f t="shared" si="6"/>
        <v>3</v>
      </c>
    </row>
    <row r="53" spans="1:19" ht="30" hidden="1">
      <c r="A53" s="8" t="s">
        <v>104</v>
      </c>
      <c r="B53" s="8" t="str">
        <f t="shared" si="7"/>
        <v>TiBaan</v>
      </c>
      <c r="C53" s="8" t="str">
        <f t="shared" si="8"/>
        <v>Labor Planning.</v>
      </c>
      <c r="D53" s="9">
        <f t="shared" ca="1" si="9"/>
        <v>44882</v>
      </c>
      <c r="E53" s="8">
        <f t="shared" ca="1" si="3"/>
        <v>47</v>
      </c>
      <c r="F53" s="8">
        <f t="shared" ca="1" si="4"/>
        <v>11</v>
      </c>
      <c r="G53" s="8">
        <f t="shared" ca="1" si="5"/>
        <v>2022</v>
      </c>
      <c r="H53" s="8" t="str">
        <f>H52</f>
        <v>Project Management</v>
      </c>
      <c r="I53" s="8" t="s">
        <v>76</v>
      </c>
      <c r="J53" s="8" t="str">
        <f t="shared" si="16"/>
        <v>Mobile</v>
      </c>
      <c r="K53" s="8" t="str">
        <f t="shared" si="17"/>
        <v>Android</v>
      </c>
      <c r="L53" s="8" t="str">
        <f t="shared" si="18"/>
        <v>Android Studio</v>
      </c>
      <c r="M53" s="8">
        <v>2.4</v>
      </c>
      <c r="N53" s="8" t="s">
        <v>12</v>
      </c>
      <c r="O53" s="12"/>
      <c r="P53" s="8">
        <v>1</v>
      </c>
      <c r="Q53" s="8" t="str">
        <f t="shared" si="15"/>
        <v>HR Strategic Planning</v>
      </c>
      <c r="R53" s="8">
        <f>SUMIF($I$24:$I$30,Table2[[#This Row],[Name]],$J$24:$J$30)</f>
        <v>3</v>
      </c>
      <c r="S53" s="8">
        <f t="shared" si="6"/>
        <v>7.1999999999999993</v>
      </c>
    </row>
    <row r="54" spans="1:19" ht="30" hidden="1">
      <c r="A54" s="8" t="s">
        <v>104</v>
      </c>
      <c r="B54" s="8" t="str">
        <f t="shared" si="7"/>
        <v>TiBaan</v>
      </c>
      <c r="C54" s="8" t="str">
        <f t="shared" si="8"/>
        <v>Labor Planning.</v>
      </c>
      <c r="D54" s="9">
        <f t="shared" ca="1" si="9"/>
        <v>44883</v>
      </c>
      <c r="E54" s="8">
        <f t="shared" ca="1" si="3"/>
        <v>47</v>
      </c>
      <c r="F54" s="8">
        <f t="shared" ca="1" si="4"/>
        <v>11</v>
      </c>
      <c r="G54" s="8">
        <f t="shared" ca="1" si="5"/>
        <v>2022</v>
      </c>
      <c r="H54" s="8" t="str">
        <f>H53</f>
        <v>Project Management</v>
      </c>
      <c r="I54" s="8" t="str">
        <f t="shared" si="19"/>
        <v>Rudimar Castro</v>
      </c>
      <c r="J54" s="8" t="str">
        <f t="shared" si="16"/>
        <v>Mobile</v>
      </c>
      <c r="K54" s="8" t="str">
        <f t="shared" si="17"/>
        <v>Android</v>
      </c>
      <c r="L54" s="8" t="str">
        <f t="shared" si="18"/>
        <v>Android Studio</v>
      </c>
      <c r="M54" s="8">
        <v>2.4</v>
      </c>
      <c r="N54" s="8" t="s">
        <v>11</v>
      </c>
      <c r="O54" s="12"/>
      <c r="P54" s="8">
        <v>1</v>
      </c>
      <c r="Q54" s="8" t="str">
        <f t="shared" si="15"/>
        <v>HR Strategic Planning</v>
      </c>
      <c r="R54" s="8">
        <f>SUMIF($I$24:$I$30,Table2[[#This Row],[Name]],$J$24:$J$30)</f>
        <v>3</v>
      </c>
      <c r="S54" s="8">
        <f t="shared" si="6"/>
        <v>7.1999999999999993</v>
      </c>
    </row>
    <row r="55" spans="1:19" ht="30" hidden="1">
      <c r="A55" s="8" t="s">
        <v>104</v>
      </c>
      <c r="B55" s="8" t="str">
        <f t="shared" si="7"/>
        <v>TiBaan</v>
      </c>
      <c r="C55" s="8" t="str">
        <f t="shared" si="8"/>
        <v>Labor Planning.</v>
      </c>
      <c r="D55" s="9">
        <f t="shared" ca="1" si="9"/>
        <v>44884</v>
      </c>
      <c r="E55" s="8">
        <f t="shared" ca="1" si="3"/>
        <v>47</v>
      </c>
      <c r="F55" s="8">
        <f t="shared" ca="1" si="4"/>
        <v>11</v>
      </c>
      <c r="G55" s="8">
        <f t="shared" ca="1" si="5"/>
        <v>2022</v>
      </c>
      <c r="H55" s="8" t="s">
        <v>55</v>
      </c>
      <c r="I55" s="8" t="s">
        <v>69</v>
      </c>
      <c r="J55" s="8" t="str">
        <f t="shared" si="16"/>
        <v>Mobile</v>
      </c>
      <c r="K55" s="8" t="str">
        <f t="shared" si="17"/>
        <v>Android</v>
      </c>
      <c r="L55" s="8" t="str">
        <f t="shared" si="18"/>
        <v>Android Studio</v>
      </c>
      <c r="M55" s="8">
        <v>3</v>
      </c>
      <c r="N55" s="8" t="s">
        <v>10</v>
      </c>
      <c r="O55" s="12"/>
      <c r="P55" s="8">
        <v>1</v>
      </c>
      <c r="Q55" s="8" t="str">
        <f t="shared" si="15"/>
        <v>HR Strategic Planning</v>
      </c>
      <c r="R55" s="8">
        <f>SUMIF($I$24:$I$30,Table2[[#This Row],[Name]],$J$24:$J$30)</f>
        <v>1.5</v>
      </c>
      <c r="S55" s="8">
        <f t="shared" si="6"/>
        <v>4.5</v>
      </c>
    </row>
    <row r="56" spans="1:19" ht="30" hidden="1">
      <c r="A56" s="8" t="s">
        <v>104</v>
      </c>
      <c r="B56" s="8" t="str">
        <f t="shared" si="7"/>
        <v>TiBaan</v>
      </c>
      <c r="C56" s="8" t="str">
        <f t="shared" si="8"/>
        <v>Labor Planning.</v>
      </c>
      <c r="D56" s="9">
        <f ca="1">D55+7</f>
        <v>44891</v>
      </c>
      <c r="E56" s="8">
        <f t="shared" ca="1" si="3"/>
        <v>48</v>
      </c>
      <c r="F56" s="8">
        <f t="shared" ca="1" si="4"/>
        <v>11</v>
      </c>
      <c r="G56" s="8">
        <f t="shared" ca="1" si="5"/>
        <v>2022</v>
      </c>
      <c r="H56" s="8" t="str">
        <f>H55</f>
        <v>QA</v>
      </c>
      <c r="I56" s="8" t="str">
        <f t="shared" si="19"/>
        <v>Javier Alvarez</v>
      </c>
      <c r="J56" s="8" t="str">
        <f t="shared" si="16"/>
        <v>Mobile</v>
      </c>
      <c r="K56" s="8" t="str">
        <f t="shared" si="17"/>
        <v>Android</v>
      </c>
      <c r="L56" s="8" t="str">
        <f t="shared" si="18"/>
        <v>Android Studio</v>
      </c>
      <c r="M56" s="8">
        <v>3</v>
      </c>
      <c r="N56" s="8" t="s">
        <v>12</v>
      </c>
      <c r="O56" s="12"/>
      <c r="P56" s="8">
        <v>1</v>
      </c>
      <c r="Q56" s="8" t="str">
        <f t="shared" si="15"/>
        <v>HR Strategic Planning</v>
      </c>
      <c r="R56" s="8">
        <f>SUMIF($I$24:$I$30,Table2[[#This Row],[Name]],$J$24:$J$30)</f>
        <v>1.5</v>
      </c>
      <c r="S56" s="8">
        <f t="shared" si="6"/>
        <v>4.5</v>
      </c>
    </row>
    <row r="57" spans="1:19" ht="30" hidden="1">
      <c r="A57" s="8" t="s">
        <v>104</v>
      </c>
      <c r="B57" s="8" t="str">
        <f t="shared" si="7"/>
        <v>TiBaan</v>
      </c>
      <c r="C57" s="8" t="str">
        <f t="shared" si="8"/>
        <v>Labor Planning.</v>
      </c>
      <c r="D57" s="9">
        <f ca="1">D56</f>
        <v>44891</v>
      </c>
      <c r="E57" s="8">
        <f t="shared" ca="1" si="3"/>
        <v>48</v>
      </c>
      <c r="F57" s="8">
        <f t="shared" ca="1" si="4"/>
        <v>11</v>
      </c>
      <c r="G57" s="8">
        <f t="shared" ca="1" si="5"/>
        <v>2022</v>
      </c>
      <c r="H57" s="8" t="str">
        <f>H56</f>
        <v>QA</v>
      </c>
      <c r="I57" s="8" t="str">
        <f t="shared" si="19"/>
        <v>Javier Alvarez</v>
      </c>
      <c r="J57" s="8" t="str">
        <f t="shared" si="16"/>
        <v>Mobile</v>
      </c>
      <c r="K57" s="8" t="str">
        <f t="shared" si="17"/>
        <v>Android</v>
      </c>
      <c r="L57" s="8" t="str">
        <f t="shared" si="18"/>
        <v>Android Studio</v>
      </c>
      <c r="M57" s="8">
        <v>4</v>
      </c>
      <c r="N57" s="8" t="s">
        <v>11</v>
      </c>
      <c r="O57" s="12"/>
      <c r="P57" s="8">
        <v>1</v>
      </c>
      <c r="Q57" s="8" t="str">
        <f t="shared" si="15"/>
        <v>HR Strategic Planning</v>
      </c>
      <c r="R57" s="8">
        <f>SUMIF($I$24:$I$30,Table2[[#This Row],[Name]],$J$24:$J$30)</f>
        <v>1.5</v>
      </c>
      <c r="S57" s="8">
        <f t="shared" si="6"/>
        <v>6</v>
      </c>
    </row>
    <row r="58" spans="1:19" ht="30" hidden="1">
      <c r="A58" s="8" t="s">
        <v>104</v>
      </c>
      <c r="B58" s="8" t="str">
        <f t="shared" si="7"/>
        <v>TiBaan</v>
      </c>
      <c r="C58" s="8" t="s">
        <v>44</v>
      </c>
      <c r="D58" s="9">
        <f t="shared" ca="1" si="9"/>
        <v>44892</v>
      </c>
      <c r="E58" s="8">
        <f t="shared" ca="1" si="3"/>
        <v>49</v>
      </c>
      <c r="F58" s="8">
        <f t="shared" ca="1" si="4"/>
        <v>11</v>
      </c>
      <c r="G58" s="8">
        <f t="shared" ca="1" si="5"/>
        <v>2022</v>
      </c>
      <c r="H58" s="8" t="s">
        <v>96</v>
      </c>
      <c r="I58" s="8" t="s">
        <v>59</v>
      </c>
      <c r="J58" s="8" t="s">
        <v>60</v>
      </c>
      <c r="K58" s="8" t="s">
        <v>13</v>
      </c>
      <c r="L58" s="8" t="str">
        <f t="shared" si="18"/>
        <v>Android Studio</v>
      </c>
      <c r="M58" s="8">
        <v>3</v>
      </c>
      <c r="N58" s="8" t="s">
        <v>10</v>
      </c>
      <c r="O58" s="13"/>
      <c r="P58" s="8">
        <v>1</v>
      </c>
      <c r="Q58" s="8" t="str">
        <f t="shared" si="15"/>
        <v>HR Strategic Planning</v>
      </c>
      <c r="R58" s="8">
        <f>SUMIF($I$24:$I$30,Table2[[#This Row],[Name]],$J$24:$J$30)</f>
        <v>3</v>
      </c>
      <c r="S58" s="8">
        <f t="shared" si="6"/>
        <v>9</v>
      </c>
    </row>
    <row r="59" spans="1:19" ht="30" hidden="1">
      <c r="A59" s="8" t="s">
        <v>104</v>
      </c>
      <c r="B59" s="8" t="str">
        <f t="shared" si="7"/>
        <v>TiBaan</v>
      </c>
      <c r="C59" s="8" t="str">
        <f t="shared" si="8"/>
        <v>Performance Management</v>
      </c>
      <c r="D59" s="9">
        <f t="shared" ca="1" si="9"/>
        <v>44893</v>
      </c>
      <c r="E59" s="8">
        <f t="shared" ca="1" si="3"/>
        <v>49</v>
      </c>
      <c r="F59" s="8">
        <f t="shared" ca="1" si="4"/>
        <v>11</v>
      </c>
      <c r="G59" s="8">
        <f t="shared" ca="1" si="5"/>
        <v>2022</v>
      </c>
      <c r="H59" s="8" t="str">
        <f>H58</f>
        <v>Full Stack</v>
      </c>
      <c r="I59" s="8" t="str">
        <f>I58</f>
        <v>Ricardo Acurero</v>
      </c>
      <c r="J59" s="8" t="str">
        <f>J58</f>
        <v>Mobile</v>
      </c>
      <c r="K59" s="8" t="str">
        <f>K58</f>
        <v>Android</v>
      </c>
      <c r="L59" s="8" t="str">
        <f>L58</f>
        <v>Android Studio</v>
      </c>
      <c r="M59" s="8">
        <v>1</v>
      </c>
      <c r="N59" s="8" t="s">
        <v>12</v>
      </c>
      <c r="O59" s="13"/>
      <c r="P59" s="8">
        <v>1</v>
      </c>
      <c r="Q59" s="8" t="str">
        <f t="shared" si="15"/>
        <v>HR Strategic Planning</v>
      </c>
      <c r="R59" s="8">
        <f>SUMIF($I$24:$I$30,Table2[[#This Row],[Name]],$J$24:$J$30)</f>
        <v>3</v>
      </c>
      <c r="S59" s="8">
        <f t="shared" si="6"/>
        <v>3</v>
      </c>
    </row>
    <row r="60" spans="1:19" ht="30" hidden="1">
      <c r="A60" s="8" t="s">
        <v>104</v>
      </c>
      <c r="B60" s="8" t="str">
        <f t="shared" si="7"/>
        <v>TiBaan</v>
      </c>
      <c r="C60" s="8" t="str">
        <f t="shared" si="8"/>
        <v>Performance Management</v>
      </c>
      <c r="D60" s="9">
        <f t="shared" ca="1" si="9"/>
        <v>44894</v>
      </c>
      <c r="E60" s="8">
        <f t="shared" ca="1" si="3"/>
        <v>49</v>
      </c>
      <c r="F60" s="8">
        <f t="shared" ca="1" si="4"/>
        <v>11</v>
      </c>
      <c r="G60" s="8">
        <f t="shared" ca="1" si="5"/>
        <v>2022</v>
      </c>
      <c r="H60" s="8" t="str">
        <f>H59</f>
        <v>Full Stack</v>
      </c>
      <c r="I60" s="8" t="str">
        <f>I59</f>
        <v>Ricardo Acurero</v>
      </c>
      <c r="J60" s="8" t="str">
        <f t="shared" ref="J60:J69" si="20">J59</f>
        <v>Mobile</v>
      </c>
      <c r="K60" s="8" t="str">
        <f t="shared" ref="K60:K69" si="21">K59</f>
        <v>Android</v>
      </c>
      <c r="L60" s="8" t="str">
        <f t="shared" ref="L60:L70" si="22">L59</f>
        <v>Android Studio</v>
      </c>
      <c r="M60" s="8">
        <v>3</v>
      </c>
      <c r="N60" s="8" t="s">
        <v>11</v>
      </c>
      <c r="O60" s="13"/>
      <c r="P60" s="8">
        <v>1</v>
      </c>
      <c r="Q60" s="8" t="str">
        <f t="shared" si="15"/>
        <v>HR Strategic Planning</v>
      </c>
      <c r="R60" s="8">
        <f>SUMIF($I$24:$I$30,Table2[[#This Row],[Name]],$J$24:$J$30)</f>
        <v>3</v>
      </c>
      <c r="S60" s="8">
        <f t="shared" si="6"/>
        <v>9</v>
      </c>
    </row>
    <row r="61" spans="1:19" ht="30" hidden="1">
      <c r="A61" s="8" t="s">
        <v>104</v>
      </c>
      <c r="B61" s="8" t="str">
        <f t="shared" si="7"/>
        <v>TiBaan</v>
      </c>
      <c r="C61" s="8" t="str">
        <f t="shared" si="8"/>
        <v>Performance Management</v>
      </c>
      <c r="D61" s="9">
        <f t="shared" ca="1" si="9"/>
        <v>44895</v>
      </c>
      <c r="E61" s="8">
        <f t="shared" ca="1" si="3"/>
        <v>49</v>
      </c>
      <c r="F61" s="8">
        <f t="shared" ca="1" si="4"/>
        <v>11</v>
      </c>
      <c r="G61" s="8">
        <f t="shared" ca="1" si="5"/>
        <v>2022</v>
      </c>
      <c r="H61" s="8" t="s">
        <v>101</v>
      </c>
      <c r="I61" s="8" t="s">
        <v>66</v>
      </c>
      <c r="J61" s="8" t="str">
        <f t="shared" si="20"/>
        <v>Mobile</v>
      </c>
      <c r="K61" s="8" t="str">
        <f t="shared" si="21"/>
        <v>Android</v>
      </c>
      <c r="L61" s="8" t="str">
        <f t="shared" si="22"/>
        <v>Android Studio</v>
      </c>
      <c r="M61" s="8">
        <v>3</v>
      </c>
      <c r="N61" s="8" t="s">
        <v>10</v>
      </c>
      <c r="O61" s="13"/>
      <c r="P61" s="8">
        <v>1</v>
      </c>
      <c r="Q61" s="8" t="str">
        <f t="shared" si="15"/>
        <v>HR Strategic Planning</v>
      </c>
      <c r="R61" s="8">
        <f>SUMIF($I$24:$I$30,Table2[[#This Row],[Name]],$J$24:$J$30)</f>
        <v>0</v>
      </c>
      <c r="S61" s="8">
        <f t="shared" si="6"/>
        <v>0</v>
      </c>
    </row>
    <row r="62" spans="1:19" ht="30" hidden="1">
      <c r="A62" s="8" t="s">
        <v>104</v>
      </c>
      <c r="B62" s="8" t="str">
        <f t="shared" si="7"/>
        <v>TiBaan</v>
      </c>
      <c r="C62" s="8" t="str">
        <f t="shared" si="8"/>
        <v>Performance Management</v>
      </c>
      <c r="D62" s="9">
        <f t="shared" ca="1" si="9"/>
        <v>44896</v>
      </c>
      <c r="E62" s="8">
        <f t="shared" ca="1" si="3"/>
        <v>49</v>
      </c>
      <c r="F62" s="8">
        <f t="shared" ca="1" si="4"/>
        <v>12</v>
      </c>
      <c r="G62" s="8">
        <f t="shared" ca="1" si="5"/>
        <v>2022</v>
      </c>
      <c r="H62" s="8" t="str">
        <f>H61</f>
        <v>Software Architect</v>
      </c>
      <c r="I62" s="8" t="str">
        <f t="shared" ref="I62:I69" si="23">I61</f>
        <v>Pedro Marcano</v>
      </c>
      <c r="J62" s="8" t="str">
        <f t="shared" si="20"/>
        <v>Mobile</v>
      </c>
      <c r="K62" s="8" t="str">
        <f t="shared" si="21"/>
        <v>Android</v>
      </c>
      <c r="L62" s="8" t="str">
        <f t="shared" si="22"/>
        <v>Android Studio</v>
      </c>
      <c r="M62" s="8">
        <v>2.4</v>
      </c>
      <c r="N62" s="8" t="s">
        <v>12</v>
      </c>
      <c r="O62" s="13"/>
      <c r="P62" s="8">
        <v>1</v>
      </c>
      <c r="Q62" s="8" t="str">
        <f t="shared" si="15"/>
        <v>HR Strategic Planning</v>
      </c>
      <c r="R62" s="8">
        <f>SUMIF($I$24:$I$30,Table2[[#This Row],[Name]],$J$24:$J$30)</f>
        <v>0</v>
      </c>
      <c r="S62" s="8">
        <f t="shared" si="6"/>
        <v>0</v>
      </c>
    </row>
    <row r="63" spans="1:19" ht="30" hidden="1">
      <c r="A63" s="8" t="s">
        <v>104</v>
      </c>
      <c r="B63" s="8" t="str">
        <f t="shared" si="7"/>
        <v>TiBaan</v>
      </c>
      <c r="C63" s="8" t="str">
        <f t="shared" si="8"/>
        <v>Performance Management</v>
      </c>
      <c r="D63" s="9">
        <f t="shared" ca="1" si="9"/>
        <v>44897</v>
      </c>
      <c r="E63" s="8">
        <f t="shared" ca="1" si="3"/>
        <v>49</v>
      </c>
      <c r="F63" s="8">
        <f t="shared" ca="1" si="4"/>
        <v>12</v>
      </c>
      <c r="G63" s="8">
        <f t="shared" ca="1" si="5"/>
        <v>2022</v>
      </c>
      <c r="H63" s="8" t="str">
        <f>H62</f>
        <v>Software Architect</v>
      </c>
      <c r="I63" s="8" t="str">
        <f t="shared" si="23"/>
        <v>Pedro Marcano</v>
      </c>
      <c r="J63" s="8" t="str">
        <f t="shared" si="20"/>
        <v>Mobile</v>
      </c>
      <c r="K63" s="8" t="str">
        <f t="shared" si="21"/>
        <v>Android</v>
      </c>
      <c r="L63" s="8" t="str">
        <f t="shared" si="22"/>
        <v>Android Studio</v>
      </c>
      <c r="M63" s="8">
        <v>2.4</v>
      </c>
      <c r="N63" s="8" t="s">
        <v>11</v>
      </c>
      <c r="O63" s="13"/>
      <c r="P63" s="8">
        <v>1</v>
      </c>
      <c r="Q63" s="8" t="str">
        <f t="shared" si="15"/>
        <v>HR Strategic Planning</v>
      </c>
      <c r="R63" s="8">
        <f>SUMIF($I$24:$I$30,Table2[[#This Row],[Name]],$J$24:$J$30)</f>
        <v>0</v>
      </c>
      <c r="S63" s="8">
        <f t="shared" si="6"/>
        <v>0</v>
      </c>
    </row>
    <row r="64" spans="1:19" ht="30" hidden="1">
      <c r="A64" s="8" t="s">
        <v>104</v>
      </c>
      <c r="B64" s="8" t="str">
        <f t="shared" si="7"/>
        <v>TiBaan</v>
      </c>
      <c r="C64" s="8" t="str">
        <f t="shared" si="8"/>
        <v>Performance Management</v>
      </c>
      <c r="D64" s="9">
        <f t="shared" ca="1" si="9"/>
        <v>44898</v>
      </c>
      <c r="E64" s="8">
        <f t="shared" ca="1" si="3"/>
        <v>49</v>
      </c>
      <c r="F64" s="8">
        <f t="shared" ca="1" si="4"/>
        <v>12</v>
      </c>
      <c r="G64" s="8">
        <f t="shared" ca="1" si="5"/>
        <v>2022</v>
      </c>
      <c r="H64" s="8" t="s">
        <v>58</v>
      </c>
      <c r="I64" s="8" t="str">
        <f t="shared" si="23"/>
        <v>Pedro Marcano</v>
      </c>
      <c r="J64" s="8" t="str">
        <f t="shared" si="20"/>
        <v>Mobile</v>
      </c>
      <c r="K64" s="8" t="str">
        <f t="shared" si="21"/>
        <v>Android</v>
      </c>
      <c r="L64" s="8" t="str">
        <f t="shared" si="22"/>
        <v>Android Studio</v>
      </c>
      <c r="M64" s="8">
        <v>2.4</v>
      </c>
      <c r="N64" s="8" t="s">
        <v>10</v>
      </c>
      <c r="O64" s="13"/>
      <c r="P64" s="8">
        <v>1</v>
      </c>
      <c r="Q64" s="8" t="str">
        <f t="shared" si="15"/>
        <v>HR Strategic Planning</v>
      </c>
      <c r="R64" s="8">
        <f>SUMIF($I$24:$I$30,Table2[[#This Row],[Name]],$J$24:$J$30)</f>
        <v>0</v>
      </c>
      <c r="S64" s="8">
        <f t="shared" si="6"/>
        <v>0</v>
      </c>
    </row>
    <row r="65" spans="1:19" ht="30" hidden="1">
      <c r="A65" s="8" t="s">
        <v>104</v>
      </c>
      <c r="B65" s="8" t="str">
        <f t="shared" si="7"/>
        <v>TiBaan</v>
      </c>
      <c r="C65" s="8" t="str">
        <f t="shared" si="8"/>
        <v>Performance Management</v>
      </c>
      <c r="D65" s="9">
        <f t="shared" ca="1" si="9"/>
        <v>44899</v>
      </c>
      <c r="E65" s="8">
        <f t="shared" ca="1" si="3"/>
        <v>50</v>
      </c>
      <c r="F65" s="8">
        <f t="shared" ca="1" si="4"/>
        <v>12</v>
      </c>
      <c r="G65" s="8">
        <f t="shared" ca="1" si="5"/>
        <v>2022</v>
      </c>
      <c r="H65" s="8" t="str">
        <f>H64</f>
        <v>Project Management</v>
      </c>
      <c r="I65" s="8" t="s">
        <v>76</v>
      </c>
      <c r="J65" s="8" t="str">
        <f t="shared" si="20"/>
        <v>Mobile</v>
      </c>
      <c r="K65" s="8" t="str">
        <f t="shared" si="21"/>
        <v>Android</v>
      </c>
      <c r="L65" s="8" t="str">
        <f t="shared" si="22"/>
        <v>Android Studio</v>
      </c>
      <c r="M65" s="8">
        <v>1</v>
      </c>
      <c r="N65" s="8" t="s">
        <v>12</v>
      </c>
      <c r="O65" s="13"/>
      <c r="P65" s="8">
        <v>1</v>
      </c>
      <c r="Q65" s="8" t="str">
        <f t="shared" si="15"/>
        <v>HR Strategic Planning</v>
      </c>
      <c r="R65" s="8">
        <f>SUMIF($I$24:$I$30,Table2[[#This Row],[Name]],$J$24:$J$30)</f>
        <v>3</v>
      </c>
      <c r="S65" s="8">
        <f t="shared" si="6"/>
        <v>3</v>
      </c>
    </row>
    <row r="66" spans="1:19" ht="30" hidden="1">
      <c r="A66" s="8" t="s">
        <v>104</v>
      </c>
      <c r="B66" s="8" t="str">
        <f t="shared" si="7"/>
        <v>TiBaan</v>
      </c>
      <c r="C66" s="8" t="str">
        <f t="shared" si="8"/>
        <v>Performance Management</v>
      </c>
      <c r="D66" s="9">
        <f t="shared" ca="1" si="9"/>
        <v>44900</v>
      </c>
      <c r="E66" s="8">
        <f t="shared" ca="1" si="3"/>
        <v>50</v>
      </c>
      <c r="F66" s="8">
        <f t="shared" ca="1" si="4"/>
        <v>12</v>
      </c>
      <c r="G66" s="8">
        <f t="shared" ca="1" si="5"/>
        <v>2022</v>
      </c>
      <c r="H66" s="8" t="str">
        <f>H65</f>
        <v>Project Management</v>
      </c>
      <c r="I66" s="8" t="str">
        <f t="shared" si="23"/>
        <v>Rudimar Castro</v>
      </c>
      <c r="J66" s="8" t="str">
        <f t="shared" si="20"/>
        <v>Mobile</v>
      </c>
      <c r="K66" s="8" t="str">
        <f t="shared" si="21"/>
        <v>Android</v>
      </c>
      <c r="L66" s="8" t="str">
        <f t="shared" si="22"/>
        <v>Android Studio</v>
      </c>
      <c r="M66" s="8">
        <v>2.4</v>
      </c>
      <c r="N66" s="8" t="s">
        <v>11</v>
      </c>
      <c r="O66" s="13"/>
      <c r="P66" s="8">
        <v>1</v>
      </c>
      <c r="Q66" s="8" t="str">
        <f t="shared" si="15"/>
        <v>HR Strategic Planning</v>
      </c>
      <c r="R66" s="8">
        <f>SUMIF($I$24:$I$30,Table2[[#This Row],[Name]],$J$24:$J$30)</f>
        <v>3</v>
      </c>
      <c r="S66" s="8">
        <f t="shared" si="6"/>
        <v>7.1999999999999993</v>
      </c>
    </row>
    <row r="67" spans="1:19" ht="30" hidden="1">
      <c r="A67" s="8" t="s">
        <v>104</v>
      </c>
      <c r="B67" s="8" t="str">
        <f t="shared" si="7"/>
        <v>TiBaan</v>
      </c>
      <c r="C67" s="8" t="str">
        <f t="shared" si="8"/>
        <v>Performance Management</v>
      </c>
      <c r="D67" s="9">
        <f ca="1">D66</f>
        <v>44900</v>
      </c>
      <c r="E67" s="8">
        <f t="shared" ca="1" si="3"/>
        <v>50</v>
      </c>
      <c r="F67" s="8">
        <f t="shared" ca="1" si="4"/>
        <v>12</v>
      </c>
      <c r="G67" s="8">
        <f t="shared" ca="1" si="5"/>
        <v>2022</v>
      </c>
      <c r="H67" s="8" t="s">
        <v>55</v>
      </c>
      <c r="I67" s="8" t="s">
        <v>69</v>
      </c>
      <c r="J67" s="8" t="str">
        <f t="shared" si="20"/>
        <v>Mobile</v>
      </c>
      <c r="K67" s="8" t="str">
        <f t="shared" si="21"/>
        <v>Android</v>
      </c>
      <c r="L67" s="8" t="str">
        <f t="shared" si="22"/>
        <v>Android Studio</v>
      </c>
      <c r="M67" s="8">
        <v>1</v>
      </c>
      <c r="N67" s="8" t="s">
        <v>10</v>
      </c>
      <c r="O67" s="13"/>
      <c r="P67" s="8">
        <v>1</v>
      </c>
      <c r="Q67" s="8" t="str">
        <f t="shared" si="15"/>
        <v>HR Strategic Planning</v>
      </c>
      <c r="R67" s="8">
        <f>SUMIF($I$24:$I$30,Table2[[#This Row],[Name]],$J$24:$J$30)</f>
        <v>1.5</v>
      </c>
      <c r="S67" s="8">
        <f t="shared" si="6"/>
        <v>1.5</v>
      </c>
    </row>
    <row r="68" spans="1:19" ht="30" hidden="1">
      <c r="A68" s="8" t="s">
        <v>104</v>
      </c>
      <c r="B68" s="8" t="str">
        <f t="shared" si="7"/>
        <v>TiBaan</v>
      </c>
      <c r="C68" s="8" t="str">
        <f t="shared" si="8"/>
        <v>Performance Management</v>
      </c>
      <c r="D68" s="9">
        <f t="shared" ca="1" si="9"/>
        <v>44901</v>
      </c>
      <c r="E68" s="8">
        <f t="shared" ca="1" si="3"/>
        <v>50</v>
      </c>
      <c r="F68" s="8">
        <f t="shared" ca="1" si="4"/>
        <v>12</v>
      </c>
      <c r="G68" s="8">
        <f t="shared" ca="1" si="5"/>
        <v>2022</v>
      </c>
      <c r="H68" s="8" t="str">
        <f>H67</f>
        <v>QA</v>
      </c>
      <c r="I68" s="8" t="str">
        <f t="shared" si="23"/>
        <v>Javier Alvarez</v>
      </c>
      <c r="J68" s="8" t="str">
        <f t="shared" si="20"/>
        <v>Mobile</v>
      </c>
      <c r="K68" s="8" t="str">
        <f t="shared" si="21"/>
        <v>Android</v>
      </c>
      <c r="L68" s="8" t="str">
        <f t="shared" si="22"/>
        <v>Android Studio</v>
      </c>
      <c r="M68" s="8">
        <v>1</v>
      </c>
      <c r="N68" s="8" t="s">
        <v>12</v>
      </c>
      <c r="O68" s="13"/>
      <c r="P68" s="8">
        <v>1</v>
      </c>
      <c r="Q68" s="8" t="str">
        <f t="shared" si="15"/>
        <v>HR Strategic Planning</v>
      </c>
      <c r="R68" s="8">
        <f>SUMIF($I$24:$I$30,Table2[[#This Row],[Name]],$J$24:$J$30)</f>
        <v>1.5</v>
      </c>
      <c r="S68" s="8">
        <f t="shared" si="6"/>
        <v>1.5</v>
      </c>
    </row>
    <row r="69" spans="1:19" ht="30" hidden="1">
      <c r="A69" s="8" t="s">
        <v>104</v>
      </c>
      <c r="B69" s="8" t="str">
        <f t="shared" si="7"/>
        <v>TiBaan</v>
      </c>
      <c r="C69" s="8" t="str">
        <f t="shared" si="8"/>
        <v>Performance Management</v>
      </c>
      <c r="D69" s="9">
        <f t="shared" ca="1" si="9"/>
        <v>44902</v>
      </c>
      <c r="E69" s="8">
        <f t="shared" ca="1" si="3"/>
        <v>50</v>
      </c>
      <c r="F69" s="8">
        <f t="shared" ca="1" si="4"/>
        <v>12</v>
      </c>
      <c r="G69" s="8">
        <f t="shared" ca="1" si="5"/>
        <v>2022</v>
      </c>
      <c r="H69" s="8" t="str">
        <f>H68</f>
        <v>QA</v>
      </c>
      <c r="I69" s="8" t="str">
        <f t="shared" si="23"/>
        <v>Javier Alvarez</v>
      </c>
      <c r="J69" s="8" t="str">
        <f t="shared" si="20"/>
        <v>Mobile</v>
      </c>
      <c r="K69" s="8" t="str">
        <f t="shared" si="21"/>
        <v>Android</v>
      </c>
      <c r="L69" s="8" t="str">
        <f t="shared" si="22"/>
        <v>Android Studio</v>
      </c>
      <c r="M69" s="8">
        <v>1</v>
      </c>
      <c r="N69" s="8" t="s">
        <v>11</v>
      </c>
      <c r="O69" s="13"/>
      <c r="P69" s="8">
        <v>1</v>
      </c>
      <c r="Q69" s="8" t="str">
        <f t="shared" si="15"/>
        <v>HR Strategic Planning</v>
      </c>
      <c r="R69" s="8">
        <f>SUMIF($I$24:$I$30,Table2[[#This Row],[Name]],$J$24:$J$30)</f>
        <v>1.5</v>
      </c>
      <c r="S69" s="8">
        <f t="shared" si="6"/>
        <v>1.5</v>
      </c>
    </row>
    <row r="70" spans="1:19" ht="30" hidden="1">
      <c r="A70" s="8" t="s">
        <v>104</v>
      </c>
      <c r="B70" s="8" t="str">
        <f t="shared" si="7"/>
        <v>TiBaan</v>
      </c>
      <c r="C70" s="8" t="s">
        <v>28</v>
      </c>
      <c r="D70" s="9">
        <f t="shared" ca="1" si="9"/>
        <v>44903</v>
      </c>
      <c r="E70" s="8">
        <f t="shared" ca="1" si="3"/>
        <v>50</v>
      </c>
      <c r="F70" s="8">
        <f t="shared" ca="1" si="4"/>
        <v>12</v>
      </c>
      <c r="G70" s="8">
        <f t="shared" ca="1" si="5"/>
        <v>2022</v>
      </c>
      <c r="H70" s="8" t="s">
        <v>96</v>
      </c>
      <c r="I70" s="8" t="s">
        <v>59</v>
      </c>
      <c r="J70" s="8" t="s">
        <v>60</v>
      </c>
      <c r="K70" s="8" t="s">
        <v>13</v>
      </c>
      <c r="L70" s="8" t="str">
        <f t="shared" si="22"/>
        <v>Android Studio</v>
      </c>
      <c r="M70" s="8">
        <v>3</v>
      </c>
      <c r="N70" s="8" t="s">
        <v>10</v>
      </c>
      <c r="O70" s="14"/>
      <c r="P70" s="8">
        <v>1</v>
      </c>
      <c r="Q70" s="8" t="str">
        <f t="shared" si="15"/>
        <v>HR Strategic Planning</v>
      </c>
      <c r="R70" s="8">
        <f>SUMIF($I$24:$I$30,Table2[[#This Row],[Name]],$J$24:$J$30)</f>
        <v>3</v>
      </c>
      <c r="S70" s="8">
        <f t="shared" si="6"/>
        <v>9</v>
      </c>
    </row>
    <row r="71" spans="1:19" ht="30" hidden="1">
      <c r="A71" s="8" t="s">
        <v>104</v>
      </c>
      <c r="B71" s="8" t="str">
        <f t="shared" si="7"/>
        <v>TiBaan</v>
      </c>
      <c r="C71" s="8" t="str">
        <f t="shared" si="8"/>
        <v>Training and Knowledge Management.</v>
      </c>
      <c r="D71" s="9">
        <f t="shared" ca="1" si="9"/>
        <v>44904</v>
      </c>
      <c r="E71" s="8">
        <f t="shared" ca="1" si="3"/>
        <v>50</v>
      </c>
      <c r="F71" s="8">
        <f t="shared" ca="1" si="4"/>
        <v>12</v>
      </c>
      <c r="G71" s="8">
        <f t="shared" ca="1" si="5"/>
        <v>2022</v>
      </c>
      <c r="H71" s="8" t="str">
        <f>H70</f>
        <v>Full Stack</v>
      </c>
      <c r="I71" s="8" t="str">
        <f>I70</f>
        <v>Ricardo Acurero</v>
      </c>
      <c r="J71" s="8" t="str">
        <f>J70</f>
        <v>Mobile</v>
      </c>
      <c r="K71" s="8" t="str">
        <f>K70</f>
        <v>Android</v>
      </c>
      <c r="L71" s="8" t="str">
        <f>L70</f>
        <v>Android Studio</v>
      </c>
      <c r="M71" s="8">
        <v>3</v>
      </c>
      <c r="N71" s="8" t="s">
        <v>12</v>
      </c>
      <c r="O71" s="14"/>
      <c r="P71" s="8">
        <v>1</v>
      </c>
      <c r="Q71" s="8" t="str">
        <f t="shared" si="15"/>
        <v>HR Strategic Planning</v>
      </c>
      <c r="R71" s="8">
        <f>SUMIF($I$24:$I$30,Table2[[#This Row],[Name]],$J$24:$J$30)</f>
        <v>3</v>
      </c>
      <c r="S71" s="8">
        <f t="shared" si="6"/>
        <v>9</v>
      </c>
    </row>
    <row r="72" spans="1:19" ht="30" hidden="1">
      <c r="A72" s="8" t="s">
        <v>104</v>
      </c>
      <c r="B72" s="8" t="str">
        <f t="shared" si="7"/>
        <v>TiBaan</v>
      </c>
      <c r="C72" s="8" t="str">
        <f t="shared" si="8"/>
        <v>Training and Knowledge Management.</v>
      </c>
      <c r="D72" s="9">
        <f t="shared" ca="1" si="9"/>
        <v>44905</v>
      </c>
      <c r="E72" s="8">
        <f t="shared" ca="1" si="3"/>
        <v>50</v>
      </c>
      <c r="F72" s="8">
        <f t="shared" ca="1" si="4"/>
        <v>12</v>
      </c>
      <c r="G72" s="8">
        <f t="shared" ca="1" si="5"/>
        <v>2022</v>
      </c>
      <c r="H72" s="8" t="str">
        <f>H71</f>
        <v>Full Stack</v>
      </c>
      <c r="I72" s="8" t="str">
        <f>I71</f>
        <v>Ricardo Acurero</v>
      </c>
      <c r="J72" s="8" t="str">
        <f t="shared" ref="J72:J81" si="24">J71</f>
        <v>Mobile</v>
      </c>
      <c r="K72" s="8" t="str">
        <f t="shared" ref="K72:K81" si="25">K71</f>
        <v>Android</v>
      </c>
      <c r="L72" s="8" t="str">
        <f t="shared" ref="L72:L81" si="26">L71</f>
        <v>Android Studio</v>
      </c>
      <c r="M72" s="8">
        <v>1</v>
      </c>
      <c r="N72" s="8" t="s">
        <v>11</v>
      </c>
      <c r="O72" s="14"/>
      <c r="P72" s="8">
        <v>1</v>
      </c>
      <c r="Q72" s="8" t="str">
        <f t="shared" si="15"/>
        <v>HR Strategic Planning</v>
      </c>
      <c r="R72" s="8">
        <f>SUMIF($I$24:$I$30,Table2[[#This Row],[Name]],$J$24:$J$30)</f>
        <v>3</v>
      </c>
      <c r="S72" s="8">
        <f t="shared" si="6"/>
        <v>3</v>
      </c>
    </row>
    <row r="73" spans="1:19" ht="30" hidden="1">
      <c r="A73" s="8" t="s">
        <v>104</v>
      </c>
      <c r="B73" s="8" t="str">
        <f t="shared" si="7"/>
        <v>TiBaan</v>
      </c>
      <c r="C73" s="8" t="str">
        <f t="shared" si="8"/>
        <v>Training and Knowledge Management.</v>
      </c>
      <c r="D73" s="9">
        <f t="shared" ca="1" si="9"/>
        <v>44906</v>
      </c>
      <c r="E73" s="8">
        <f t="shared" ca="1" si="3"/>
        <v>51</v>
      </c>
      <c r="F73" s="8">
        <f t="shared" ca="1" si="4"/>
        <v>12</v>
      </c>
      <c r="G73" s="8">
        <f t="shared" ca="1" si="5"/>
        <v>2022</v>
      </c>
      <c r="H73" s="8" t="s">
        <v>101</v>
      </c>
      <c r="I73" s="8" t="s">
        <v>66</v>
      </c>
      <c r="J73" s="8" t="str">
        <f t="shared" si="24"/>
        <v>Mobile</v>
      </c>
      <c r="K73" s="8" t="str">
        <f t="shared" si="25"/>
        <v>Android</v>
      </c>
      <c r="L73" s="8" t="str">
        <f t="shared" si="26"/>
        <v>Android Studio</v>
      </c>
      <c r="M73" s="8">
        <v>2.4</v>
      </c>
      <c r="N73" s="8" t="s">
        <v>10</v>
      </c>
      <c r="O73" s="14"/>
      <c r="P73" s="8">
        <v>1</v>
      </c>
      <c r="Q73" s="8" t="str">
        <f t="shared" si="15"/>
        <v>HR Strategic Planning</v>
      </c>
      <c r="R73" s="8">
        <f>SUMIF($I$24:$I$30,Table2[[#This Row],[Name]],$J$24:$J$30)</f>
        <v>0</v>
      </c>
      <c r="S73" s="8">
        <f t="shared" si="6"/>
        <v>0</v>
      </c>
    </row>
    <row r="74" spans="1:19" ht="30" hidden="1">
      <c r="A74" s="8" t="s">
        <v>104</v>
      </c>
      <c r="B74" s="8" t="str">
        <f t="shared" si="7"/>
        <v>TiBaan</v>
      </c>
      <c r="C74" s="8" t="str">
        <f t="shared" si="8"/>
        <v>Training and Knowledge Management.</v>
      </c>
      <c r="D74" s="9">
        <f t="shared" ca="1" si="9"/>
        <v>44907</v>
      </c>
      <c r="E74" s="8">
        <f t="shared" ca="1" si="3"/>
        <v>51</v>
      </c>
      <c r="F74" s="8">
        <f t="shared" ca="1" si="4"/>
        <v>12</v>
      </c>
      <c r="G74" s="8">
        <f t="shared" ca="1" si="5"/>
        <v>2022</v>
      </c>
      <c r="H74" s="8" t="str">
        <f>H73</f>
        <v>Software Architect</v>
      </c>
      <c r="I74" s="8" t="str">
        <f t="shared" ref="I74:I81" si="27">I73</f>
        <v>Pedro Marcano</v>
      </c>
      <c r="J74" s="8" t="str">
        <f t="shared" si="24"/>
        <v>Mobile</v>
      </c>
      <c r="K74" s="8" t="str">
        <f t="shared" si="25"/>
        <v>Android</v>
      </c>
      <c r="L74" s="8" t="str">
        <f t="shared" si="26"/>
        <v>Android Studio</v>
      </c>
      <c r="M74" s="8">
        <v>2.4</v>
      </c>
      <c r="N74" s="8" t="s">
        <v>12</v>
      </c>
      <c r="O74" s="14"/>
      <c r="P74" s="8">
        <v>1</v>
      </c>
      <c r="Q74" s="8" t="str">
        <f t="shared" si="15"/>
        <v>HR Strategic Planning</v>
      </c>
      <c r="R74" s="8">
        <f>SUMIF($I$24:$I$30,Table2[[#This Row],[Name]],$J$24:$J$30)</f>
        <v>0</v>
      </c>
      <c r="S74" s="8">
        <f t="shared" si="6"/>
        <v>0</v>
      </c>
    </row>
    <row r="75" spans="1:19" ht="30" hidden="1">
      <c r="A75" s="8" t="s">
        <v>104</v>
      </c>
      <c r="B75" s="8" t="str">
        <f t="shared" si="7"/>
        <v>TiBaan</v>
      </c>
      <c r="C75" s="8" t="str">
        <f t="shared" si="8"/>
        <v>Training and Knowledge Management.</v>
      </c>
      <c r="D75" s="9">
        <f t="shared" ca="1" si="9"/>
        <v>44908</v>
      </c>
      <c r="E75" s="8">
        <f t="shared" ca="1" si="3"/>
        <v>51</v>
      </c>
      <c r="F75" s="8">
        <f t="shared" ca="1" si="4"/>
        <v>12</v>
      </c>
      <c r="G75" s="8">
        <f t="shared" ca="1" si="5"/>
        <v>2022</v>
      </c>
      <c r="H75" s="8" t="s">
        <v>58</v>
      </c>
      <c r="I75" s="8" t="s">
        <v>76</v>
      </c>
      <c r="J75" s="8" t="str">
        <f t="shared" si="24"/>
        <v>Mobile</v>
      </c>
      <c r="K75" s="8" t="str">
        <f t="shared" si="25"/>
        <v>Android</v>
      </c>
      <c r="L75" s="8" t="str">
        <f t="shared" si="26"/>
        <v>Android Studio</v>
      </c>
      <c r="M75" s="8">
        <v>2.4</v>
      </c>
      <c r="N75" s="8" t="s">
        <v>11</v>
      </c>
      <c r="O75" s="14"/>
      <c r="P75" s="8">
        <v>1</v>
      </c>
      <c r="Q75" s="8" t="str">
        <f t="shared" si="15"/>
        <v>HR Strategic Planning</v>
      </c>
      <c r="R75" s="8">
        <f>SUMIF($I$24:$I$30,Table2[[#This Row],[Name]],$J$24:$J$30)</f>
        <v>3</v>
      </c>
      <c r="S75" s="8">
        <f t="shared" si="6"/>
        <v>7.1999999999999993</v>
      </c>
    </row>
    <row r="76" spans="1:19" ht="30" hidden="1">
      <c r="A76" s="8" t="s">
        <v>104</v>
      </c>
      <c r="B76" s="8" t="str">
        <f t="shared" si="7"/>
        <v>TiBaan</v>
      </c>
      <c r="C76" s="8" t="str">
        <f t="shared" si="8"/>
        <v>Training and Knowledge Management.</v>
      </c>
      <c r="D76" s="9">
        <f t="shared" ca="1" si="9"/>
        <v>44909</v>
      </c>
      <c r="E76" s="8">
        <f t="shared" ca="1" si="3"/>
        <v>51</v>
      </c>
      <c r="F76" s="8">
        <f t="shared" ca="1" si="4"/>
        <v>12</v>
      </c>
      <c r="G76" s="8">
        <f t="shared" ca="1" si="5"/>
        <v>2022</v>
      </c>
      <c r="H76" s="8" t="s">
        <v>58</v>
      </c>
      <c r="I76" s="8" t="str">
        <f t="shared" si="27"/>
        <v>Rudimar Castro</v>
      </c>
      <c r="J76" s="8" t="str">
        <f t="shared" si="24"/>
        <v>Mobile</v>
      </c>
      <c r="K76" s="8" t="str">
        <f t="shared" si="25"/>
        <v>Android</v>
      </c>
      <c r="L76" s="8" t="str">
        <f t="shared" si="26"/>
        <v>Android Studio</v>
      </c>
      <c r="M76" s="8">
        <v>1</v>
      </c>
      <c r="N76" s="8" t="s">
        <v>10</v>
      </c>
      <c r="O76" s="14"/>
      <c r="P76" s="8">
        <v>1</v>
      </c>
      <c r="Q76" s="8" t="str">
        <f t="shared" si="15"/>
        <v>HR Strategic Planning</v>
      </c>
      <c r="R76" s="8">
        <f>SUMIF($I$24:$I$30,Table2[[#This Row],[Name]],$J$24:$J$30)</f>
        <v>3</v>
      </c>
      <c r="S76" s="8">
        <f t="shared" si="6"/>
        <v>3</v>
      </c>
    </row>
    <row r="77" spans="1:19" ht="30" hidden="1">
      <c r="A77" s="8" t="s">
        <v>104</v>
      </c>
      <c r="B77" s="8" t="str">
        <f t="shared" si="7"/>
        <v>TiBaan</v>
      </c>
      <c r="C77" s="8" t="str">
        <f t="shared" si="8"/>
        <v>Training and Knowledge Management.</v>
      </c>
      <c r="D77" s="9">
        <f t="shared" ca="1" si="9"/>
        <v>44910</v>
      </c>
      <c r="E77" s="8">
        <f t="shared" ca="1" si="3"/>
        <v>51</v>
      </c>
      <c r="F77" s="8">
        <f t="shared" ca="1" si="4"/>
        <v>12</v>
      </c>
      <c r="G77" s="8">
        <f t="shared" ca="1" si="5"/>
        <v>2022</v>
      </c>
      <c r="H77" s="8" t="str">
        <f>H76</f>
        <v>Project Management</v>
      </c>
      <c r="I77" s="8" t="s">
        <v>76</v>
      </c>
      <c r="J77" s="8" t="str">
        <f t="shared" si="24"/>
        <v>Mobile</v>
      </c>
      <c r="K77" s="8" t="str">
        <f t="shared" si="25"/>
        <v>Android</v>
      </c>
      <c r="L77" s="8" t="str">
        <f t="shared" si="26"/>
        <v>Android Studio</v>
      </c>
      <c r="M77" s="8">
        <v>1</v>
      </c>
      <c r="N77" s="8" t="s">
        <v>12</v>
      </c>
      <c r="O77" s="14"/>
      <c r="P77" s="8">
        <v>1</v>
      </c>
      <c r="Q77" s="8" t="str">
        <f t="shared" si="15"/>
        <v>HR Strategic Planning</v>
      </c>
      <c r="R77" s="8">
        <f>SUMIF($I$24:$I$30,Table2[[#This Row],[Name]],$J$24:$J$30)</f>
        <v>3</v>
      </c>
      <c r="S77" s="8">
        <f t="shared" si="6"/>
        <v>3</v>
      </c>
    </row>
    <row r="78" spans="1:19" ht="30" hidden="1">
      <c r="A78" s="8" t="s">
        <v>104</v>
      </c>
      <c r="B78" s="8" t="str">
        <f t="shared" si="7"/>
        <v>TiBaan</v>
      </c>
      <c r="C78" s="8" t="str">
        <f t="shared" si="8"/>
        <v>Training and Knowledge Management.</v>
      </c>
      <c r="D78" s="9">
        <f t="shared" ca="1" si="9"/>
        <v>44911</v>
      </c>
      <c r="E78" s="8">
        <f t="shared" ca="1" si="3"/>
        <v>51</v>
      </c>
      <c r="F78" s="8">
        <f t="shared" ca="1" si="4"/>
        <v>12</v>
      </c>
      <c r="G78" s="8">
        <f t="shared" ca="1" si="5"/>
        <v>2022</v>
      </c>
      <c r="H78" s="8" t="str">
        <f>H77</f>
        <v>Project Management</v>
      </c>
      <c r="I78" s="8" t="str">
        <f t="shared" si="27"/>
        <v>Rudimar Castro</v>
      </c>
      <c r="J78" s="8" t="str">
        <f t="shared" si="24"/>
        <v>Mobile</v>
      </c>
      <c r="K78" s="8" t="str">
        <f t="shared" si="25"/>
        <v>Android</v>
      </c>
      <c r="L78" s="8" t="str">
        <f t="shared" si="26"/>
        <v>Android Studio</v>
      </c>
      <c r="M78" s="8">
        <v>1</v>
      </c>
      <c r="N78" s="8" t="s">
        <v>11</v>
      </c>
      <c r="O78" s="14"/>
      <c r="P78" s="8">
        <v>1</v>
      </c>
      <c r="Q78" s="8" t="str">
        <f t="shared" si="15"/>
        <v>HR Strategic Planning</v>
      </c>
      <c r="R78" s="8">
        <f>SUMIF($I$24:$I$30,Table2[[#This Row],[Name]],$J$24:$J$30)</f>
        <v>3</v>
      </c>
      <c r="S78" s="8">
        <f t="shared" si="6"/>
        <v>3</v>
      </c>
    </row>
    <row r="79" spans="1:19" ht="30" hidden="1">
      <c r="A79" s="8" t="s">
        <v>104</v>
      </c>
      <c r="B79" s="8" t="str">
        <f t="shared" si="7"/>
        <v>TiBaan</v>
      </c>
      <c r="C79" s="8" t="str">
        <f t="shared" si="8"/>
        <v>Training and Knowledge Management.</v>
      </c>
      <c r="D79" s="9">
        <f t="shared" ca="1" si="9"/>
        <v>44912</v>
      </c>
      <c r="E79" s="8">
        <f t="shared" ca="1" si="3"/>
        <v>51</v>
      </c>
      <c r="F79" s="8">
        <f t="shared" ca="1" si="4"/>
        <v>12</v>
      </c>
      <c r="G79" s="8">
        <f t="shared" ca="1" si="5"/>
        <v>2022</v>
      </c>
      <c r="H79" s="8" t="s">
        <v>55</v>
      </c>
      <c r="I79" s="8" t="s">
        <v>69</v>
      </c>
      <c r="J79" s="8" t="str">
        <f t="shared" si="24"/>
        <v>Mobile</v>
      </c>
      <c r="K79" s="8" t="str">
        <f t="shared" si="25"/>
        <v>Android</v>
      </c>
      <c r="L79" s="8" t="str">
        <f t="shared" si="26"/>
        <v>Android Studio</v>
      </c>
      <c r="M79" s="8">
        <v>1</v>
      </c>
      <c r="N79" s="8" t="s">
        <v>10</v>
      </c>
      <c r="O79" s="14"/>
      <c r="P79" s="8">
        <v>1</v>
      </c>
      <c r="Q79" s="8" t="str">
        <f t="shared" si="15"/>
        <v>HR Strategic Planning</v>
      </c>
      <c r="R79" s="8">
        <f>SUMIF($I$24:$I$30,Table2[[#This Row],[Name]],$J$24:$J$30)</f>
        <v>1.5</v>
      </c>
      <c r="S79" s="8">
        <f t="shared" si="6"/>
        <v>1.5</v>
      </c>
    </row>
    <row r="80" spans="1:19" ht="30" hidden="1">
      <c r="A80" s="8" t="s">
        <v>104</v>
      </c>
      <c r="B80" s="8" t="str">
        <f t="shared" si="7"/>
        <v>TiBaan</v>
      </c>
      <c r="C80" s="8" t="str">
        <f t="shared" si="8"/>
        <v>Training and Knowledge Management.</v>
      </c>
      <c r="D80" s="9">
        <f t="shared" ca="1" si="9"/>
        <v>44913</v>
      </c>
      <c r="E80" s="8">
        <f t="shared" ca="1" si="3"/>
        <v>52</v>
      </c>
      <c r="F80" s="8">
        <f t="shared" ca="1" si="4"/>
        <v>12</v>
      </c>
      <c r="G80" s="8">
        <f t="shared" ca="1" si="5"/>
        <v>2022</v>
      </c>
      <c r="H80" s="8" t="str">
        <f>H79</f>
        <v>QA</v>
      </c>
      <c r="I80" s="8" t="str">
        <f t="shared" si="27"/>
        <v>Javier Alvarez</v>
      </c>
      <c r="J80" s="8" t="str">
        <f t="shared" si="24"/>
        <v>Mobile</v>
      </c>
      <c r="K80" s="8" t="str">
        <f t="shared" si="25"/>
        <v>Android</v>
      </c>
      <c r="L80" s="8" t="str">
        <f t="shared" si="26"/>
        <v>Android Studio</v>
      </c>
      <c r="M80" s="8">
        <v>1</v>
      </c>
      <c r="N80" s="8" t="s">
        <v>12</v>
      </c>
      <c r="O80" s="14"/>
      <c r="P80" s="8">
        <v>1</v>
      </c>
      <c r="Q80" s="8" t="str">
        <f t="shared" si="15"/>
        <v>HR Strategic Planning</v>
      </c>
      <c r="R80" s="8">
        <f>SUMIF($I$24:$I$30,Table2[[#This Row],[Name]],$J$24:$J$30)</f>
        <v>1.5</v>
      </c>
      <c r="S80" s="8">
        <f t="shared" si="6"/>
        <v>1.5</v>
      </c>
    </row>
    <row r="81" spans="1:19" ht="30" hidden="1">
      <c r="A81" s="8" t="s">
        <v>104</v>
      </c>
      <c r="B81" s="8" t="str">
        <f t="shared" si="7"/>
        <v>TiBaan</v>
      </c>
      <c r="C81" s="8" t="str">
        <f t="shared" si="8"/>
        <v>Training and Knowledge Management.</v>
      </c>
      <c r="D81" s="9">
        <f t="shared" ca="1" si="9"/>
        <v>44914</v>
      </c>
      <c r="E81" s="8">
        <f t="shared" ca="1" si="3"/>
        <v>52</v>
      </c>
      <c r="F81" s="8">
        <f t="shared" ca="1" si="4"/>
        <v>12</v>
      </c>
      <c r="G81" s="8">
        <f t="shared" ca="1" si="5"/>
        <v>2022</v>
      </c>
      <c r="H81" s="8" t="str">
        <f>H80</f>
        <v>QA</v>
      </c>
      <c r="I81" s="8" t="str">
        <f t="shared" si="27"/>
        <v>Javier Alvarez</v>
      </c>
      <c r="J81" s="8" t="str">
        <f t="shared" si="24"/>
        <v>Mobile</v>
      </c>
      <c r="K81" s="8" t="str">
        <f t="shared" si="25"/>
        <v>Android</v>
      </c>
      <c r="L81" s="8" t="str">
        <f t="shared" si="26"/>
        <v>Android Studio</v>
      </c>
      <c r="M81" s="8">
        <v>2.5</v>
      </c>
      <c r="N81" s="8" t="s">
        <v>11</v>
      </c>
      <c r="O81" s="14"/>
      <c r="P81" s="8">
        <v>1</v>
      </c>
      <c r="Q81" s="8" t="str">
        <f t="shared" si="15"/>
        <v>HR Strategic Planning</v>
      </c>
      <c r="R81" s="8">
        <f>SUMIF($I$24:$I$30,Table2[[#This Row],[Name]],$J$24:$J$30)</f>
        <v>1.5</v>
      </c>
      <c r="S81" s="8">
        <f t="shared" si="6"/>
        <v>3.75</v>
      </c>
    </row>
    <row r="82" spans="1:19" ht="30">
      <c r="A82" s="8" t="s">
        <v>104</v>
      </c>
      <c r="B82" s="8" t="str">
        <f t="shared" si="7"/>
        <v>TiBaan</v>
      </c>
      <c r="C82" s="8" t="s">
        <v>45</v>
      </c>
      <c r="D82" s="9">
        <f ca="1">TODAY()+5</f>
        <v>44863</v>
      </c>
      <c r="E82" s="8">
        <f t="shared" ca="1" si="3"/>
        <v>44</v>
      </c>
      <c r="F82" s="8">
        <f t="shared" ca="1" si="4"/>
        <v>10</v>
      </c>
      <c r="G82" s="8">
        <f t="shared" ca="1" si="5"/>
        <v>2022</v>
      </c>
      <c r="H82" s="8" t="s">
        <v>96</v>
      </c>
      <c r="I82" s="8" t="s">
        <v>70</v>
      </c>
      <c r="J82" s="8" t="s">
        <v>71</v>
      </c>
      <c r="K82" s="8" t="s">
        <v>15</v>
      </c>
      <c r="L82" s="8" t="s">
        <v>72</v>
      </c>
      <c r="M82" s="8">
        <v>8</v>
      </c>
      <c r="N82" s="8" t="s">
        <v>10</v>
      </c>
      <c r="O82" s="15"/>
      <c r="P82" s="8">
        <v>1</v>
      </c>
      <c r="Q82" s="8" t="str">
        <f t="shared" si="15"/>
        <v>HR Strategic Planning</v>
      </c>
      <c r="R82" s="8">
        <f>SUMIF($I$24:$I$30,Table2[[#This Row],[Name]],$J$24:$J$30)</f>
        <v>3</v>
      </c>
      <c r="S82" s="8">
        <f t="shared" si="6"/>
        <v>24</v>
      </c>
    </row>
    <row r="83" spans="1:19" ht="30">
      <c r="A83" s="8" t="s">
        <v>104</v>
      </c>
      <c r="B83" s="8" t="str">
        <f t="shared" si="7"/>
        <v>TiBaan</v>
      </c>
      <c r="C83" s="8" t="str">
        <f>C82</f>
        <v>Absences Control.</v>
      </c>
      <c r="D83" s="9">
        <f t="shared" ca="1" si="9"/>
        <v>44864</v>
      </c>
      <c r="E83" s="8">
        <f t="shared" ca="1" si="3"/>
        <v>45</v>
      </c>
      <c r="F83" s="8">
        <f t="shared" ca="1" si="4"/>
        <v>10</v>
      </c>
      <c r="G83" s="8">
        <f t="shared" ca="1" si="5"/>
        <v>2022</v>
      </c>
      <c r="H83" s="8" t="str">
        <f t="shared" ref="H83:L84" si="28">H82</f>
        <v>Full Stack</v>
      </c>
      <c r="I83" s="8" t="str">
        <f t="shared" si="28"/>
        <v>Kelvin Marcano</v>
      </c>
      <c r="J83" s="8" t="str">
        <f t="shared" si="28"/>
        <v>Web</v>
      </c>
      <c r="K83" s="8" t="str">
        <f t="shared" si="28"/>
        <v>Laravel</v>
      </c>
      <c r="L83" s="8" t="str">
        <f t="shared" si="28"/>
        <v>Web Browser</v>
      </c>
      <c r="M83" s="8">
        <v>6</v>
      </c>
      <c r="N83" s="8" t="s">
        <v>12</v>
      </c>
      <c r="O83" s="15"/>
      <c r="P83" s="8">
        <v>1</v>
      </c>
      <c r="Q83" s="8" t="str">
        <f t="shared" si="15"/>
        <v>HR Strategic Planning</v>
      </c>
      <c r="R83" s="8">
        <f>SUMIF($I$24:$I$30,Table2[[#This Row],[Name]],$J$24:$J$30)</f>
        <v>3</v>
      </c>
      <c r="S83" s="8">
        <f t="shared" si="6"/>
        <v>18</v>
      </c>
    </row>
    <row r="84" spans="1:19" ht="30">
      <c r="A84" s="8" t="s">
        <v>104</v>
      </c>
      <c r="B84" s="8" t="str">
        <f t="shared" si="7"/>
        <v>TiBaan</v>
      </c>
      <c r="C84" s="8" t="str">
        <f t="shared" si="8"/>
        <v>Absences Control.</v>
      </c>
      <c r="D84" s="9">
        <f t="shared" ca="1" si="9"/>
        <v>44865</v>
      </c>
      <c r="E84" s="8">
        <f t="shared" ca="1" si="3"/>
        <v>45</v>
      </c>
      <c r="F84" s="8">
        <f t="shared" ca="1" si="4"/>
        <v>10</v>
      </c>
      <c r="G84" s="8">
        <f t="shared" ca="1" si="5"/>
        <v>2022</v>
      </c>
      <c r="H84" s="8" t="str">
        <f t="shared" si="28"/>
        <v>Full Stack</v>
      </c>
      <c r="I84" s="8" t="str">
        <f t="shared" si="28"/>
        <v>Kelvin Marcano</v>
      </c>
      <c r="J84" s="8" t="str">
        <f t="shared" si="28"/>
        <v>Web</v>
      </c>
      <c r="K84" s="8" t="str">
        <f t="shared" si="28"/>
        <v>Laravel</v>
      </c>
      <c r="L84" s="8" t="str">
        <f t="shared" si="28"/>
        <v>Web Browser</v>
      </c>
      <c r="M84" s="8">
        <v>6</v>
      </c>
      <c r="N84" s="8" t="s">
        <v>11</v>
      </c>
      <c r="O84" s="15"/>
      <c r="P84" s="8">
        <v>1</v>
      </c>
      <c r="Q84" s="8" t="str">
        <f t="shared" si="15"/>
        <v>HR Strategic Planning</v>
      </c>
      <c r="R84" s="8">
        <f>SUMIF($I$24:$I$30,Table2[[#This Row],[Name]],$J$24:$J$30)</f>
        <v>3</v>
      </c>
      <c r="S84" s="8">
        <f t="shared" si="6"/>
        <v>18</v>
      </c>
    </row>
    <row r="85" spans="1:19" ht="30">
      <c r="A85" s="8" t="s">
        <v>104</v>
      </c>
      <c r="B85" s="8" t="str">
        <f t="shared" si="7"/>
        <v>TiBaan</v>
      </c>
      <c r="C85" s="8" t="str">
        <f t="shared" si="8"/>
        <v>Absences Control.</v>
      </c>
      <c r="D85" s="9">
        <f t="shared" ca="1" si="9"/>
        <v>44866</v>
      </c>
      <c r="E85" s="8">
        <f t="shared" ca="1" si="3"/>
        <v>45</v>
      </c>
      <c r="F85" s="8">
        <f t="shared" ca="1" si="4"/>
        <v>11</v>
      </c>
      <c r="G85" s="8">
        <f t="shared" ca="1" si="5"/>
        <v>2022</v>
      </c>
      <c r="H85" s="8" t="s">
        <v>101</v>
      </c>
      <c r="I85" s="8" t="s">
        <v>66</v>
      </c>
      <c r="J85" s="8" t="str">
        <f t="shared" ref="J85:J93" si="29">J84</f>
        <v>Web</v>
      </c>
      <c r="K85" s="8" t="str">
        <f t="shared" ref="K85:K93" si="30">K84</f>
        <v>Laravel</v>
      </c>
      <c r="L85" s="8" t="str">
        <f t="shared" ref="L85:L93" si="31">L84</f>
        <v>Web Browser</v>
      </c>
      <c r="M85" s="8">
        <v>2.4</v>
      </c>
      <c r="N85" s="8" t="s">
        <v>10</v>
      </c>
      <c r="O85" s="15"/>
      <c r="P85" s="8">
        <v>1</v>
      </c>
      <c r="Q85" s="8" t="str">
        <f t="shared" si="15"/>
        <v>HR Strategic Planning</v>
      </c>
      <c r="R85" s="8">
        <f>SUMIF($I$24:$I$30,Table2[[#This Row],[Name]],$J$24:$J$30)</f>
        <v>0</v>
      </c>
      <c r="S85" s="8">
        <f t="shared" si="6"/>
        <v>0</v>
      </c>
    </row>
    <row r="86" spans="1:19" ht="30">
      <c r="A86" s="8" t="s">
        <v>104</v>
      </c>
      <c r="B86" s="8" t="str">
        <f t="shared" si="7"/>
        <v>TiBaan</v>
      </c>
      <c r="C86" s="8" t="str">
        <f t="shared" si="8"/>
        <v>Absences Control.</v>
      </c>
      <c r="D86" s="9">
        <f t="shared" ca="1" si="9"/>
        <v>44867</v>
      </c>
      <c r="E86" s="8">
        <f t="shared" ca="1" si="3"/>
        <v>45</v>
      </c>
      <c r="F86" s="8">
        <f t="shared" ca="1" si="4"/>
        <v>11</v>
      </c>
      <c r="G86" s="8">
        <f t="shared" ca="1" si="5"/>
        <v>2022</v>
      </c>
      <c r="H86" s="8" t="str">
        <f>H85</f>
        <v>Software Architect</v>
      </c>
      <c r="I86" s="8" t="str">
        <f>I85</f>
        <v>Pedro Marcano</v>
      </c>
      <c r="J86" s="8" t="str">
        <f t="shared" si="29"/>
        <v>Web</v>
      </c>
      <c r="K86" s="8" t="str">
        <f t="shared" si="30"/>
        <v>Laravel</v>
      </c>
      <c r="L86" s="8" t="str">
        <f t="shared" si="31"/>
        <v>Web Browser</v>
      </c>
      <c r="M86" s="8">
        <v>2.4</v>
      </c>
      <c r="N86" s="8" t="s">
        <v>12</v>
      </c>
      <c r="O86" s="15"/>
      <c r="P86" s="8">
        <v>1</v>
      </c>
      <c r="Q86" s="8" t="str">
        <f t="shared" si="15"/>
        <v>HR Strategic Planning</v>
      </c>
      <c r="R86" s="8">
        <f>SUMIF($I$24:$I$30,Table2[[#This Row],[Name]],$J$24:$J$30)</f>
        <v>0</v>
      </c>
      <c r="S86" s="8">
        <f t="shared" si="6"/>
        <v>0</v>
      </c>
    </row>
    <row r="87" spans="1:19" ht="30" hidden="1">
      <c r="A87" s="8" t="s">
        <v>104</v>
      </c>
      <c r="B87" s="8" t="str">
        <f t="shared" si="7"/>
        <v>TiBaan</v>
      </c>
      <c r="C87" s="8" t="str">
        <f t="shared" si="8"/>
        <v>Absences Control.</v>
      </c>
      <c r="D87" s="9">
        <f t="shared" ca="1" si="9"/>
        <v>44868</v>
      </c>
      <c r="E87" s="8">
        <f t="shared" ca="1" si="3"/>
        <v>45</v>
      </c>
      <c r="F87" s="8">
        <f t="shared" ca="1" si="4"/>
        <v>11</v>
      </c>
      <c r="G87" s="8">
        <f t="shared" ca="1" si="5"/>
        <v>2022</v>
      </c>
      <c r="H87" s="8" t="s">
        <v>58</v>
      </c>
      <c r="I87" s="8" t="s">
        <v>76</v>
      </c>
      <c r="J87" s="8" t="str">
        <f t="shared" si="29"/>
        <v>Web</v>
      </c>
      <c r="K87" s="8" t="str">
        <f t="shared" si="30"/>
        <v>Laravel</v>
      </c>
      <c r="L87" s="8" t="str">
        <f t="shared" si="31"/>
        <v>Web Browser</v>
      </c>
      <c r="M87" s="8">
        <v>2.4</v>
      </c>
      <c r="N87" s="8" t="s">
        <v>11</v>
      </c>
      <c r="O87" s="15"/>
      <c r="P87" s="8">
        <v>1</v>
      </c>
      <c r="Q87" s="8" t="str">
        <f t="shared" si="15"/>
        <v>HR Strategic Planning</v>
      </c>
      <c r="R87" s="8">
        <f>SUMIF($I$24:$I$30,Table2[[#This Row],[Name]],$J$24:$J$30)</f>
        <v>3</v>
      </c>
      <c r="S87" s="8">
        <f t="shared" si="6"/>
        <v>7.1999999999999993</v>
      </c>
    </row>
    <row r="88" spans="1:19" ht="30" hidden="1">
      <c r="A88" s="8" t="s">
        <v>104</v>
      </c>
      <c r="B88" s="8" t="str">
        <f t="shared" si="7"/>
        <v>TiBaan</v>
      </c>
      <c r="C88" s="8" t="str">
        <f t="shared" si="8"/>
        <v>Absences Control.</v>
      </c>
      <c r="D88" s="9">
        <f t="shared" ca="1" si="9"/>
        <v>44869</v>
      </c>
      <c r="E88" s="8">
        <f t="shared" ca="1" si="3"/>
        <v>45</v>
      </c>
      <c r="F88" s="8">
        <f t="shared" ca="1" si="4"/>
        <v>11</v>
      </c>
      <c r="G88" s="8">
        <f t="shared" ca="1" si="5"/>
        <v>2022</v>
      </c>
      <c r="H88" s="8" t="s">
        <v>58</v>
      </c>
      <c r="I88" s="8" t="str">
        <f>I87</f>
        <v>Rudimar Castro</v>
      </c>
      <c r="J88" s="8" t="str">
        <f t="shared" si="29"/>
        <v>Web</v>
      </c>
      <c r="K88" s="8" t="str">
        <f t="shared" si="30"/>
        <v>Laravel</v>
      </c>
      <c r="L88" s="8" t="str">
        <f t="shared" si="31"/>
        <v>Web Browser</v>
      </c>
      <c r="M88" s="8">
        <v>2.4</v>
      </c>
      <c r="N88" s="8" t="s">
        <v>10</v>
      </c>
      <c r="O88" s="15"/>
      <c r="P88" s="8">
        <v>1</v>
      </c>
      <c r="Q88" s="8" t="str">
        <f t="shared" si="15"/>
        <v>HR Strategic Planning</v>
      </c>
      <c r="R88" s="8">
        <f>SUMIF($I$24:$I$30,Table2[[#This Row],[Name]],$J$24:$J$30)</f>
        <v>3</v>
      </c>
      <c r="S88" s="8">
        <f t="shared" si="6"/>
        <v>7.1999999999999993</v>
      </c>
    </row>
    <row r="89" spans="1:19" ht="30" hidden="1">
      <c r="A89" s="8" t="s">
        <v>104</v>
      </c>
      <c r="B89" s="8" t="str">
        <f t="shared" si="7"/>
        <v>TiBaan</v>
      </c>
      <c r="C89" s="8" t="str">
        <f t="shared" si="8"/>
        <v>Absences Control.</v>
      </c>
      <c r="D89" s="9">
        <f ca="1">D39+7</f>
        <v>44875</v>
      </c>
      <c r="E89" s="8">
        <f t="shared" ca="1" si="3"/>
        <v>46</v>
      </c>
      <c r="F89" s="8">
        <f t="shared" ca="1" si="4"/>
        <v>11</v>
      </c>
      <c r="G89" s="8">
        <f t="shared" ca="1" si="5"/>
        <v>2022</v>
      </c>
      <c r="H89" s="8" t="s">
        <v>93</v>
      </c>
      <c r="I89" s="8" t="s">
        <v>78</v>
      </c>
      <c r="J89" s="8" t="str">
        <f t="shared" si="29"/>
        <v>Web</v>
      </c>
      <c r="K89" s="8" t="str">
        <f t="shared" si="30"/>
        <v>Laravel</v>
      </c>
      <c r="L89" s="8" t="str">
        <f t="shared" si="31"/>
        <v>Web Browser</v>
      </c>
      <c r="M89" s="8">
        <v>25</v>
      </c>
      <c r="N89" s="8" t="s">
        <v>12</v>
      </c>
      <c r="O89" s="15"/>
      <c r="P89" s="8">
        <v>1</v>
      </c>
      <c r="Q89" s="8" t="str">
        <f t="shared" si="15"/>
        <v>HR Strategic Planning</v>
      </c>
      <c r="R89" s="8">
        <f>SUMIF($I$24:$I$30,Table2[[#This Row],[Name]],$J$24:$J$30)</f>
        <v>2</v>
      </c>
      <c r="S89" s="8">
        <f>M89*R89</f>
        <v>50</v>
      </c>
    </row>
    <row r="90" spans="1:19" ht="30" hidden="1">
      <c r="A90" s="8" t="s">
        <v>104</v>
      </c>
      <c r="B90" s="8" t="str">
        <f t="shared" si="7"/>
        <v>TiBaan</v>
      </c>
      <c r="C90" s="8" t="str">
        <f t="shared" si="8"/>
        <v>Absences Control.</v>
      </c>
      <c r="D90" s="9">
        <f t="shared" ca="1" si="9"/>
        <v>44876</v>
      </c>
      <c r="E90" s="8">
        <f t="shared" ca="1" si="3"/>
        <v>46</v>
      </c>
      <c r="F90" s="8">
        <f t="shared" ca="1" si="4"/>
        <v>11</v>
      </c>
      <c r="G90" s="8">
        <f t="shared" ca="1" si="5"/>
        <v>2022</v>
      </c>
      <c r="H90" s="8" t="s">
        <v>58</v>
      </c>
      <c r="I90" s="8" t="s">
        <v>76</v>
      </c>
      <c r="J90" s="8" t="str">
        <f t="shared" si="29"/>
        <v>Web</v>
      </c>
      <c r="K90" s="8" t="str">
        <f t="shared" si="30"/>
        <v>Laravel</v>
      </c>
      <c r="L90" s="8" t="str">
        <f t="shared" si="31"/>
        <v>Web Browser</v>
      </c>
      <c r="M90" s="8">
        <v>2.4</v>
      </c>
      <c r="N90" s="8" t="s">
        <v>11</v>
      </c>
      <c r="O90" s="15"/>
      <c r="P90" s="8">
        <v>1</v>
      </c>
      <c r="Q90" s="8" t="str">
        <f t="shared" si="15"/>
        <v>HR Strategic Planning</v>
      </c>
      <c r="R90" s="8">
        <f>SUMIF($I$24:$I$30,Table2[[#This Row],[Name]],$J$24:$J$30)</f>
        <v>3</v>
      </c>
      <c r="S90" s="8">
        <f t="shared" si="6"/>
        <v>7.1999999999999993</v>
      </c>
    </row>
    <row r="91" spans="1:19" ht="30" hidden="1">
      <c r="A91" s="8" t="s">
        <v>104</v>
      </c>
      <c r="B91" s="8" t="str">
        <f t="shared" si="7"/>
        <v>TiBaan</v>
      </c>
      <c r="C91" s="8" t="str">
        <f t="shared" si="8"/>
        <v>Absences Control.</v>
      </c>
      <c r="D91" s="9">
        <f t="shared" ca="1" si="9"/>
        <v>44877</v>
      </c>
      <c r="E91" s="8">
        <f t="shared" ca="1" si="3"/>
        <v>46</v>
      </c>
      <c r="F91" s="8">
        <f t="shared" ca="1" si="4"/>
        <v>11</v>
      </c>
      <c r="G91" s="8">
        <f t="shared" ca="1" si="5"/>
        <v>2022</v>
      </c>
      <c r="H91" s="8" t="s">
        <v>55</v>
      </c>
      <c r="I91" s="8" t="s">
        <v>69</v>
      </c>
      <c r="J91" s="8" t="str">
        <f t="shared" si="29"/>
        <v>Web</v>
      </c>
      <c r="K91" s="8" t="str">
        <f t="shared" si="30"/>
        <v>Laravel</v>
      </c>
      <c r="L91" s="8" t="str">
        <f t="shared" si="31"/>
        <v>Web Browser</v>
      </c>
      <c r="M91" s="8">
        <v>2.5</v>
      </c>
      <c r="N91" s="8" t="s">
        <v>10</v>
      </c>
      <c r="O91" s="15"/>
      <c r="P91" s="8">
        <v>1</v>
      </c>
      <c r="Q91" s="8" t="str">
        <f t="shared" si="15"/>
        <v>HR Strategic Planning</v>
      </c>
      <c r="R91" s="8">
        <f>SUMIF($I$24:$I$30,Table2[[#This Row],[Name]],$J$24:$J$30)</f>
        <v>1.5</v>
      </c>
      <c r="S91" s="8">
        <f t="shared" si="6"/>
        <v>3.75</v>
      </c>
    </row>
    <row r="92" spans="1:19" ht="30" hidden="1">
      <c r="A92" s="8" t="s">
        <v>104</v>
      </c>
      <c r="B92" s="8" t="str">
        <f t="shared" si="7"/>
        <v>TiBaan</v>
      </c>
      <c r="C92" s="8" t="str">
        <f t="shared" si="8"/>
        <v>Absences Control.</v>
      </c>
      <c r="D92" s="9">
        <f t="shared" ca="1" si="9"/>
        <v>44878</v>
      </c>
      <c r="E92" s="8">
        <f t="shared" ca="1" si="3"/>
        <v>47</v>
      </c>
      <c r="F92" s="8">
        <f t="shared" ca="1" si="4"/>
        <v>11</v>
      </c>
      <c r="G92" s="8">
        <f t="shared" ca="1" si="5"/>
        <v>2022</v>
      </c>
      <c r="H92" s="8" t="str">
        <f>H91</f>
        <v>QA</v>
      </c>
      <c r="I92" s="8" t="str">
        <f>I91</f>
        <v>Javier Alvarez</v>
      </c>
      <c r="J92" s="8" t="str">
        <f t="shared" si="29"/>
        <v>Web</v>
      </c>
      <c r="K92" s="8" t="str">
        <f t="shared" si="30"/>
        <v>Laravel</v>
      </c>
      <c r="L92" s="8" t="str">
        <f t="shared" si="31"/>
        <v>Web Browser</v>
      </c>
      <c r="M92" s="8">
        <v>2.5</v>
      </c>
      <c r="N92" s="8" t="s">
        <v>12</v>
      </c>
      <c r="O92" s="15"/>
      <c r="P92" s="8">
        <v>1</v>
      </c>
      <c r="Q92" s="8" t="str">
        <f t="shared" si="15"/>
        <v>HR Strategic Planning</v>
      </c>
      <c r="R92" s="8">
        <f>SUMIF($I$24:$I$30,Table2[[#This Row],[Name]],$J$24:$J$30)</f>
        <v>1.5</v>
      </c>
      <c r="S92" s="8">
        <f t="shared" si="6"/>
        <v>3.75</v>
      </c>
    </row>
    <row r="93" spans="1:19" ht="30" hidden="1">
      <c r="A93" s="8" t="s">
        <v>104</v>
      </c>
      <c r="B93" s="8" t="str">
        <f t="shared" si="7"/>
        <v>TiBaan</v>
      </c>
      <c r="C93" s="8" t="str">
        <f t="shared" si="8"/>
        <v>Absences Control.</v>
      </c>
      <c r="D93" s="9">
        <f t="shared" ca="1" si="9"/>
        <v>44879</v>
      </c>
      <c r="E93" s="8">
        <f t="shared" ca="1" si="3"/>
        <v>47</v>
      </c>
      <c r="F93" s="8">
        <f t="shared" ca="1" si="4"/>
        <v>11</v>
      </c>
      <c r="G93" s="8">
        <f t="shared" ca="1" si="5"/>
        <v>2022</v>
      </c>
      <c r="H93" s="8" t="str">
        <f>H92</f>
        <v>QA</v>
      </c>
      <c r="I93" s="8" t="str">
        <f>I92</f>
        <v>Javier Alvarez</v>
      </c>
      <c r="J93" s="8" t="str">
        <f t="shared" si="29"/>
        <v>Web</v>
      </c>
      <c r="K93" s="8" t="str">
        <f t="shared" si="30"/>
        <v>Laravel</v>
      </c>
      <c r="L93" s="8" t="str">
        <f t="shared" si="31"/>
        <v>Web Browser</v>
      </c>
      <c r="M93" s="8">
        <v>2.5</v>
      </c>
      <c r="N93" s="8" t="s">
        <v>11</v>
      </c>
      <c r="O93" s="15"/>
      <c r="P93" s="8">
        <v>1</v>
      </c>
      <c r="Q93" s="8" t="str">
        <f t="shared" si="15"/>
        <v>HR Strategic Planning</v>
      </c>
      <c r="R93" s="8">
        <f>SUMIF($I$24:$I$30,Table2[[#This Row],[Name]],$J$24:$J$30)</f>
        <v>1.5</v>
      </c>
      <c r="S93" s="8">
        <f t="shared" si="6"/>
        <v>3.75</v>
      </c>
    </row>
    <row r="94" spans="1:19" ht="17.25" hidden="1" customHeight="1">
      <c r="A94" s="8" t="s">
        <v>104</v>
      </c>
      <c r="B94" s="8" t="str">
        <f t="shared" si="7"/>
        <v>TiBaan</v>
      </c>
      <c r="C94" s="8" t="s">
        <v>29</v>
      </c>
      <c r="D94" s="9">
        <f t="shared" ca="1" si="9"/>
        <v>44880</v>
      </c>
      <c r="E94" s="8">
        <f t="shared" ca="1" si="3"/>
        <v>47</v>
      </c>
      <c r="F94" s="8">
        <f t="shared" ca="1" si="4"/>
        <v>11</v>
      </c>
      <c r="G94" s="8">
        <f t="shared" ca="1" si="5"/>
        <v>2022</v>
      </c>
      <c r="H94" s="8" t="s">
        <v>96</v>
      </c>
      <c r="I94" s="8" t="s">
        <v>70</v>
      </c>
      <c r="J94" s="8" t="str">
        <f>J93</f>
        <v>Web</v>
      </c>
      <c r="K94" s="8" t="s">
        <v>15</v>
      </c>
      <c r="L94" s="8" t="s">
        <v>72</v>
      </c>
      <c r="M94" s="8">
        <v>1</v>
      </c>
      <c r="N94" s="8" t="s">
        <v>10</v>
      </c>
      <c r="O94" s="16"/>
      <c r="P94" s="8">
        <v>1</v>
      </c>
      <c r="Q94" s="8" t="str">
        <f t="shared" si="15"/>
        <v>HR Strategic Planning</v>
      </c>
      <c r="R94" s="8">
        <f>SUMIF($I$24:$I$30,Table2[[#This Row],[Name]],$J$24:$J$30)</f>
        <v>3</v>
      </c>
      <c r="S94" s="8">
        <f t="shared" si="6"/>
        <v>3</v>
      </c>
    </row>
    <row r="95" spans="1:19" ht="30" hidden="1">
      <c r="A95" s="8" t="s">
        <v>104</v>
      </c>
      <c r="B95" s="8" t="str">
        <f t="shared" si="7"/>
        <v>TiBaan</v>
      </c>
      <c r="C95" s="8" t="str">
        <f t="shared" si="8"/>
        <v>Labor Planning.</v>
      </c>
      <c r="D95" s="9">
        <f t="shared" ca="1" si="9"/>
        <v>44881</v>
      </c>
      <c r="E95" s="8">
        <f t="shared" ca="1" si="3"/>
        <v>47</v>
      </c>
      <c r="F95" s="8">
        <f t="shared" ca="1" si="4"/>
        <v>11</v>
      </c>
      <c r="G95" s="8">
        <f t="shared" ca="1" si="5"/>
        <v>2022</v>
      </c>
      <c r="H95" s="8" t="str">
        <f>H94</f>
        <v>Full Stack</v>
      </c>
      <c r="I95" s="8" t="str">
        <f>I94</f>
        <v>Kelvin Marcano</v>
      </c>
      <c r="J95" s="8" t="str">
        <f>J94</f>
        <v>Web</v>
      </c>
      <c r="K95" s="8" t="str">
        <f>K94</f>
        <v>Laravel</v>
      </c>
      <c r="L95" s="8" t="str">
        <f>L94</f>
        <v>Web Browser</v>
      </c>
      <c r="M95" s="8">
        <v>2</v>
      </c>
      <c r="N95" s="8" t="s">
        <v>12</v>
      </c>
      <c r="O95" s="16"/>
      <c r="P95" s="8">
        <v>1</v>
      </c>
      <c r="Q95" s="8" t="str">
        <f t="shared" si="15"/>
        <v>HR Strategic Planning</v>
      </c>
      <c r="R95" s="8">
        <f>SUMIF($I$24:$I$30,Table2[[#This Row],[Name]],$J$24:$J$30)</f>
        <v>3</v>
      </c>
      <c r="S95" s="8">
        <f t="shared" si="6"/>
        <v>6</v>
      </c>
    </row>
    <row r="96" spans="1:19" ht="30" hidden="1">
      <c r="A96" s="8" t="s">
        <v>104</v>
      </c>
      <c r="B96" s="8" t="str">
        <f t="shared" si="7"/>
        <v>TiBaan</v>
      </c>
      <c r="C96" s="8" t="str">
        <f t="shared" si="8"/>
        <v>Labor Planning.</v>
      </c>
      <c r="D96" s="9">
        <f t="shared" ca="1" si="9"/>
        <v>44882</v>
      </c>
      <c r="E96" s="8">
        <f t="shared" ca="1" si="3"/>
        <v>47</v>
      </c>
      <c r="F96" s="8">
        <f t="shared" ca="1" si="4"/>
        <v>11</v>
      </c>
      <c r="G96" s="8">
        <f t="shared" ca="1" si="5"/>
        <v>2022</v>
      </c>
      <c r="H96" s="8" t="str">
        <f>H95</f>
        <v>Full Stack</v>
      </c>
      <c r="I96" s="8" t="str">
        <f>I95</f>
        <v>Kelvin Marcano</v>
      </c>
      <c r="J96" s="8" t="str">
        <f t="shared" ref="J96:J106" si="32">J95</f>
        <v>Web</v>
      </c>
      <c r="K96" s="8" t="str">
        <f t="shared" ref="K96:K105" si="33">K95</f>
        <v>Laravel</v>
      </c>
      <c r="L96" s="8" t="str">
        <f t="shared" ref="L96:L105" si="34">L95</f>
        <v>Web Browser</v>
      </c>
      <c r="M96" s="8">
        <v>2</v>
      </c>
      <c r="N96" s="8" t="s">
        <v>11</v>
      </c>
      <c r="O96" s="16"/>
      <c r="P96" s="8">
        <v>1</v>
      </c>
      <c r="Q96" s="8" t="str">
        <f t="shared" si="15"/>
        <v>HR Strategic Planning</v>
      </c>
      <c r="R96" s="8">
        <f>SUMIF($I$24:$I$30,Table2[[#This Row],[Name]],$J$24:$J$30)</f>
        <v>3</v>
      </c>
      <c r="S96" s="8">
        <f t="shared" si="6"/>
        <v>6</v>
      </c>
    </row>
    <row r="97" spans="1:19" ht="30" hidden="1">
      <c r="A97" s="8" t="s">
        <v>104</v>
      </c>
      <c r="B97" s="8" t="str">
        <f t="shared" si="7"/>
        <v>TiBaan</v>
      </c>
      <c r="C97" s="8" t="str">
        <f t="shared" si="8"/>
        <v>Labor Planning.</v>
      </c>
      <c r="D97" s="9">
        <f t="shared" ca="1" si="9"/>
        <v>44883</v>
      </c>
      <c r="E97" s="8">
        <f t="shared" ca="1" si="3"/>
        <v>47</v>
      </c>
      <c r="F97" s="8">
        <f t="shared" ca="1" si="4"/>
        <v>11</v>
      </c>
      <c r="G97" s="8">
        <f t="shared" ca="1" si="5"/>
        <v>2022</v>
      </c>
      <c r="H97" s="8" t="s">
        <v>101</v>
      </c>
      <c r="I97" s="8" t="s">
        <v>66</v>
      </c>
      <c r="J97" s="8" t="str">
        <f t="shared" si="32"/>
        <v>Web</v>
      </c>
      <c r="K97" s="8" t="str">
        <f t="shared" si="33"/>
        <v>Laravel</v>
      </c>
      <c r="L97" s="8" t="str">
        <f t="shared" si="34"/>
        <v>Web Browser</v>
      </c>
      <c r="M97" s="8">
        <v>2.4</v>
      </c>
      <c r="N97" s="8" t="s">
        <v>10</v>
      </c>
      <c r="O97" s="16"/>
      <c r="P97" s="8">
        <v>1</v>
      </c>
      <c r="Q97" s="8" t="str">
        <f t="shared" si="15"/>
        <v>HR Strategic Planning</v>
      </c>
      <c r="R97" s="8">
        <f>SUMIF($I$24:$I$30,Table2[[#This Row],[Name]],$J$24:$J$30)</f>
        <v>0</v>
      </c>
      <c r="S97" s="8">
        <f t="shared" si="6"/>
        <v>0</v>
      </c>
    </row>
    <row r="98" spans="1:19" ht="30" hidden="1">
      <c r="A98" s="8" t="s">
        <v>104</v>
      </c>
      <c r="B98" s="8" t="str">
        <f t="shared" si="7"/>
        <v>TiBaan</v>
      </c>
      <c r="C98" s="8" t="str">
        <f t="shared" si="8"/>
        <v>Labor Planning.</v>
      </c>
      <c r="D98" s="9">
        <f t="shared" ca="1" si="9"/>
        <v>44884</v>
      </c>
      <c r="E98" s="8">
        <f t="shared" ca="1" si="3"/>
        <v>47</v>
      </c>
      <c r="F98" s="8">
        <f t="shared" ca="1" si="4"/>
        <v>11</v>
      </c>
      <c r="G98" s="8">
        <f t="shared" ca="1" si="5"/>
        <v>2022</v>
      </c>
      <c r="H98" s="8" t="str">
        <f>H97</f>
        <v>Software Architect</v>
      </c>
      <c r="I98" s="8" t="str">
        <f>I97</f>
        <v>Pedro Marcano</v>
      </c>
      <c r="J98" s="8" t="str">
        <f t="shared" si="32"/>
        <v>Web</v>
      </c>
      <c r="K98" s="8" t="str">
        <f t="shared" si="33"/>
        <v>Laravel</v>
      </c>
      <c r="L98" s="8" t="str">
        <f t="shared" si="34"/>
        <v>Web Browser</v>
      </c>
      <c r="M98" s="8">
        <v>2.4</v>
      </c>
      <c r="N98" s="8" t="s">
        <v>12</v>
      </c>
      <c r="O98" s="16"/>
      <c r="P98" s="8">
        <v>1</v>
      </c>
      <c r="Q98" s="8" t="str">
        <f t="shared" si="15"/>
        <v>HR Strategic Planning</v>
      </c>
      <c r="R98" s="8">
        <f>SUMIF($I$24:$I$30,Table2[[#This Row],[Name]],$J$24:$J$30)</f>
        <v>0</v>
      </c>
      <c r="S98" s="8">
        <f t="shared" si="6"/>
        <v>0</v>
      </c>
    </row>
    <row r="99" spans="1:19" ht="30" hidden="1">
      <c r="A99" s="8" t="s">
        <v>104</v>
      </c>
      <c r="B99" s="8" t="str">
        <f t="shared" si="7"/>
        <v>TiBaan</v>
      </c>
      <c r="C99" s="8" t="str">
        <f t="shared" si="8"/>
        <v>Labor Planning.</v>
      </c>
      <c r="D99" s="9">
        <f t="shared" ca="1" si="9"/>
        <v>44885</v>
      </c>
      <c r="E99" s="8">
        <f t="shared" ref="E99:E162" ca="1" si="35">WEEKNUM(D99)</f>
        <v>48</v>
      </c>
      <c r="F99" s="8">
        <f t="shared" ref="F99:F162" ca="1" si="36">MONTH(D99)</f>
        <v>11</v>
      </c>
      <c r="G99" s="8">
        <f t="shared" ref="G99:G162" ca="1" si="37">YEAR(D99)</f>
        <v>2022</v>
      </c>
      <c r="H99" s="8" t="str">
        <f>H98</f>
        <v>Software Architect</v>
      </c>
      <c r="I99" s="8" t="str">
        <f>I98</f>
        <v>Pedro Marcano</v>
      </c>
      <c r="J99" s="8" t="str">
        <f t="shared" si="32"/>
        <v>Web</v>
      </c>
      <c r="K99" s="8" t="str">
        <f t="shared" si="33"/>
        <v>Laravel</v>
      </c>
      <c r="L99" s="8" t="str">
        <f t="shared" si="34"/>
        <v>Web Browser</v>
      </c>
      <c r="M99" s="8">
        <v>2.4</v>
      </c>
      <c r="N99" s="8" t="s">
        <v>11</v>
      </c>
      <c r="O99" s="16"/>
      <c r="P99" s="8">
        <v>1</v>
      </c>
      <c r="Q99" s="8" t="str">
        <f t="shared" si="15"/>
        <v>HR Strategic Planning</v>
      </c>
      <c r="R99" s="8">
        <f>SUMIF($I$24:$I$30,Table2[[#This Row],[Name]],$J$24:$J$30)</f>
        <v>0</v>
      </c>
      <c r="S99" s="8">
        <f t="shared" ref="S99:S162" si="38">M99*R99</f>
        <v>0</v>
      </c>
    </row>
    <row r="100" spans="1:19" ht="30" hidden="1">
      <c r="A100" s="8" t="s">
        <v>104</v>
      </c>
      <c r="B100" s="8" t="str">
        <f t="shared" ref="B100:C163" si="39">B99</f>
        <v>TiBaan</v>
      </c>
      <c r="C100" s="8" t="str">
        <f t="shared" si="39"/>
        <v>Labor Planning.</v>
      </c>
      <c r="D100" s="9">
        <f ca="1">D99+1</f>
        <v>44886</v>
      </c>
      <c r="E100" s="8">
        <f t="shared" ca="1" si="35"/>
        <v>48</v>
      </c>
      <c r="F100" s="8">
        <f t="shared" ca="1" si="36"/>
        <v>11</v>
      </c>
      <c r="G100" s="8">
        <f t="shared" ca="1" si="37"/>
        <v>2022</v>
      </c>
      <c r="H100" s="8" t="s">
        <v>58</v>
      </c>
      <c r="I100" s="8" t="str">
        <f>I99</f>
        <v>Pedro Marcano</v>
      </c>
      <c r="J100" s="8" t="str">
        <f t="shared" si="32"/>
        <v>Web</v>
      </c>
      <c r="K100" s="8" t="str">
        <f t="shared" si="33"/>
        <v>Laravel</v>
      </c>
      <c r="L100" s="8" t="str">
        <f t="shared" si="34"/>
        <v>Web Browser</v>
      </c>
      <c r="M100" s="8">
        <v>2.4</v>
      </c>
      <c r="N100" s="8" t="s">
        <v>10</v>
      </c>
      <c r="O100" s="16"/>
      <c r="P100" s="8">
        <v>1</v>
      </c>
      <c r="Q100" s="8" t="str">
        <f t="shared" ref="Q100:Q163" si="40">Q99</f>
        <v>HR Strategic Planning</v>
      </c>
      <c r="R100" s="8">
        <f>SUMIF($I$24:$I$30,Table2[[#This Row],[Name]],$J$24:$J$30)</f>
        <v>0</v>
      </c>
      <c r="S100" s="8">
        <f t="shared" si="38"/>
        <v>0</v>
      </c>
    </row>
    <row r="101" spans="1:19" ht="30" hidden="1">
      <c r="A101" s="8" t="s">
        <v>104</v>
      </c>
      <c r="B101" s="8" t="str">
        <f t="shared" si="39"/>
        <v>TiBaan</v>
      </c>
      <c r="C101" s="8" t="str">
        <f t="shared" si="39"/>
        <v>Labor Planning.</v>
      </c>
      <c r="D101" s="9">
        <f ca="1">D100+1</f>
        <v>44887</v>
      </c>
      <c r="E101" s="8">
        <f t="shared" ca="1" si="35"/>
        <v>48</v>
      </c>
      <c r="F101" s="8">
        <f t="shared" ca="1" si="36"/>
        <v>11</v>
      </c>
      <c r="G101" s="8">
        <f t="shared" ca="1" si="37"/>
        <v>2022</v>
      </c>
      <c r="H101" s="8" t="str">
        <f>H100</f>
        <v>Project Management</v>
      </c>
      <c r="I101" s="8" t="str">
        <f>I100</f>
        <v>Pedro Marcano</v>
      </c>
      <c r="J101" s="8" t="str">
        <f t="shared" si="32"/>
        <v>Web</v>
      </c>
      <c r="K101" s="8" t="str">
        <f t="shared" si="33"/>
        <v>Laravel</v>
      </c>
      <c r="L101" s="8" t="str">
        <f t="shared" si="34"/>
        <v>Web Browser</v>
      </c>
      <c r="M101" s="8">
        <v>2.4</v>
      </c>
      <c r="N101" s="8" t="s">
        <v>12</v>
      </c>
      <c r="O101" s="16"/>
      <c r="P101" s="8">
        <v>1</v>
      </c>
      <c r="Q101" s="8" t="str">
        <f t="shared" si="40"/>
        <v>HR Strategic Planning</v>
      </c>
      <c r="R101" s="8">
        <f>SUMIF($I$24:$I$30,Table2[[#This Row],[Name]],$J$24:$J$30)</f>
        <v>0</v>
      </c>
      <c r="S101" s="8">
        <f t="shared" si="38"/>
        <v>0</v>
      </c>
    </row>
    <row r="102" spans="1:19" ht="30" hidden="1">
      <c r="A102" s="8" t="s">
        <v>104</v>
      </c>
      <c r="B102" s="8" t="str">
        <f t="shared" si="39"/>
        <v>TiBaan</v>
      </c>
      <c r="C102" s="8" t="str">
        <f t="shared" si="39"/>
        <v>Labor Planning.</v>
      </c>
      <c r="D102" s="9">
        <f ca="1">D101+1</f>
        <v>44888</v>
      </c>
      <c r="E102" s="8">
        <f t="shared" ca="1" si="35"/>
        <v>48</v>
      </c>
      <c r="F102" s="8">
        <f t="shared" ca="1" si="36"/>
        <v>11</v>
      </c>
      <c r="G102" s="8">
        <f t="shared" ca="1" si="37"/>
        <v>2022</v>
      </c>
      <c r="H102" s="8" t="str">
        <f>H101</f>
        <v>Project Management</v>
      </c>
      <c r="I102" s="8" t="s">
        <v>76</v>
      </c>
      <c r="J102" s="8" t="str">
        <f t="shared" si="32"/>
        <v>Web</v>
      </c>
      <c r="K102" s="8" t="str">
        <f t="shared" si="33"/>
        <v>Laravel</v>
      </c>
      <c r="L102" s="8" t="str">
        <f t="shared" si="34"/>
        <v>Web Browser</v>
      </c>
      <c r="M102" s="8">
        <v>2.4</v>
      </c>
      <c r="N102" s="8" t="s">
        <v>11</v>
      </c>
      <c r="O102" s="16"/>
      <c r="P102" s="8">
        <v>1</v>
      </c>
      <c r="Q102" s="8" t="str">
        <f t="shared" si="40"/>
        <v>HR Strategic Planning</v>
      </c>
      <c r="R102" s="8">
        <f>SUMIF($I$24:$I$30,Table2[[#This Row],[Name]],$J$24:$J$30)</f>
        <v>3</v>
      </c>
      <c r="S102" s="8">
        <f t="shared" si="38"/>
        <v>7.1999999999999993</v>
      </c>
    </row>
    <row r="103" spans="1:19" ht="30" hidden="1">
      <c r="A103" s="8" t="s">
        <v>104</v>
      </c>
      <c r="B103" s="8" t="str">
        <f t="shared" si="39"/>
        <v>TiBaan</v>
      </c>
      <c r="C103" s="8" t="str">
        <f t="shared" si="39"/>
        <v>Labor Planning.</v>
      </c>
      <c r="D103" s="9">
        <f ca="1">D102+1</f>
        <v>44889</v>
      </c>
      <c r="E103" s="8">
        <f t="shared" ca="1" si="35"/>
        <v>48</v>
      </c>
      <c r="F103" s="8">
        <f t="shared" ca="1" si="36"/>
        <v>11</v>
      </c>
      <c r="G103" s="8">
        <f t="shared" ca="1" si="37"/>
        <v>2022</v>
      </c>
      <c r="H103" s="8" t="s">
        <v>55</v>
      </c>
      <c r="I103" s="8" t="s">
        <v>69</v>
      </c>
      <c r="J103" s="8" t="str">
        <f t="shared" si="32"/>
        <v>Web</v>
      </c>
      <c r="K103" s="8" t="str">
        <f t="shared" si="33"/>
        <v>Laravel</v>
      </c>
      <c r="L103" s="8" t="str">
        <f t="shared" si="34"/>
        <v>Web Browser</v>
      </c>
      <c r="M103" s="8">
        <v>2.5</v>
      </c>
      <c r="N103" s="8" t="s">
        <v>10</v>
      </c>
      <c r="O103" s="16"/>
      <c r="P103" s="8">
        <v>1</v>
      </c>
      <c r="Q103" s="8" t="str">
        <f t="shared" si="40"/>
        <v>HR Strategic Planning</v>
      </c>
      <c r="R103" s="8">
        <f>SUMIF($I$24:$I$30,Table2[[#This Row],[Name]],$J$24:$J$30)</f>
        <v>1.5</v>
      </c>
      <c r="S103" s="8">
        <f t="shared" si="38"/>
        <v>3.75</v>
      </c>
    </row>
    <row r="104" spans="1:19" ht="30" hidden="1">
      <c r="A104" s="8" t="s">
        <v>104</v>
      </c>
      <c r="B104" s="8" t="str">
        <f t="shared" si="39"/>
        <v>TiBaan</v>
      </c>
      <c r="C104" s="8" t="str">
        <f t="shared" si="39"/>
        <v>Labor Planning.</v>
      </c>
      <c r="D104" s="9">
        <f ca="1">D103+7</f>
        <v>44896</v>
      </c>
      <c r="E104" s="8">
        <f t="shared" ca="1" si="35"/>
        <v>49</v>
      </c>
      <c r="F104" s="8">
        <f t="shared" ca="1" si="36"/>
        <v>12</v>
      </c>
      <c r="G104" s="8">
        <f t="shared" ca="1" si="37"/>
        <v>2022</v>
      </c>
      <c r="H104" s="8" t="str">
        <f>H103</f>
        <v>QA</v>
      </c>
      <c r="I104" s="8" t="str">
        <f>I103</f>
        <v>Javier Alvarez</v>
      </c>
      <c r="J104" s="8" t="str">
        <f t="shared" si="32"/>
        <v>Web</v>
      </c>
      <c r="K104" s="8" t="str">
        <f t="shared" si="33"/>
        <v>Laravel</v>
      </c>
      <c r="L104" s="8" t="str">
        <f t="shared" si="34"/>
        <v>Web Browser</v>
      </c>
      <c r="M104" s="8">
        <v>2.5</v>
      </c>
      <c r="N104" s="8" t="s">
        <v>12</v>
      </c>
      <c r="O104" s="16"/>
      <c r="P104" s="8">
        <v>1</v>
      </c>
      <c r="Q104" s="8" t="str">
        <f t="shared" si="40"/>
        <v>HR Strategic Planning</v>
      </c>
      <c r="R104" s="8">
        <f>SUMIF($I$24:$I$30,Table2[[#This Row],[Name]],$J$24:$J$30)</f>
        <v>1.5</v>
      </c>
      <c r="S104" s="8">
        <f t="shared" si="38"/>
        <v>3.75</v>
      </c>
    </row>
    <row r="105" spans="1:19" ht="30" hidden="1">
      <c r="A105" s="8" t="s">
        <v>104</v>
      </c>
      <c r="B105" s="8" t="str">
        <f t="shared" si="39"/>
        <v>TiBaan</v>
      </c>
      <c r="C105" s="8" t="str">
        <f t="shared" si="39"/>
        <v>Labor Planning.</v>
      </c>
      <c r="D105" s="9">
        <f t="shared" ref="D105:D129" ca="1" si="41">D104+1</f>
        <v>44897</v>
      </c>
      <c r="E105" s="8">
        <f t="shared" ca="1" si="35"/>
        <v>49</v>
      </c>
      <c r="F105" s="8">
        <f t="shared" ca="1" si="36"/>
        <v>12</v>
      </c>
      <c r="G105" s="8">
        <f t="shared" ca="1" si="37"/>
        <v>2022</v>
      </c>
      <c r="H105" s="8" t="str">
        <f>H104</f>
        <v>QA</v>
      </c>
      <c r="I105" s="8" t="str">
        <f>I104</f>
        <v>Javier Alvarez</v>
      </c>
      <c r="J105" s="8" t="str">
        <f t="shared" si="32"/>
        <v>Web</v>
      </c>
      <c r="K105" s="8" t="str">
        <f t="shared" si="33"/>
        <v>Laravel</v>
      </c>
      <c r="L105" s="8" t="str">
        <f t="shared" si="34"/>
        <v>Web Browser</v>
      </c>
      <c r="M105" s="8">
        <v>2.5</v>
      </c>
      <c r="N105" s="8" t="s">
        <v>11</v>
      </c>
      <c r="O105" s="16"/>
      <c r="P105" s="8">
        <v>1</v>
      </c>
      <c r="Q105" s="8" t="str">
        <f t="shared" si="40"/>
        <v>HR Strategic Planning</v>
      </c>
      <c r="R105" s="8">
        <f>SUMIF($I$24:$I$30,Table2[[#This Row],[Name]],$J$24:$J$30)</f>
        <v>1.5</v>
      </c>
      <c r="S105" s="8">
        <f t="shared" si="38"/>
        <v>3.75</v>
      </c>
    </row>
    <row r="106" spans="1:19" ht="30" hidden="1">
      <c r="A106" s="8" t="s">
        <v>104</v>
      </c>
      <c r="B106" s="8" t="str">
        <f t="shared" si="39"/>
        <v>TiBaan</v>
      </c>
      <c r="C106" s="8" t="s">
        <v>44</v>
      </c>
      <c r="D106" s="9">
        <f t="shared" ca="1" si="41"/>
        <v>44898</v>
      </c>
      <c r="E106" s="8">
        <f t="shared" ca="1" si="35"/>
        <v>49</v>
      </c>
      <c r="F106" s="8">
        <f t="shared" ca="1" si="36"/>
        <v>12</v>
      </c>
      <c r="G106" s="8">
        <f t="shared" ca="1" si="37"/>
        <v>2022</v>
      </c>
      <c r="H106" s="8" t="s">
        <v>96</v>
      </c>
      <c r="I106" s="8" t="s">
        <v>70</v>
      </c>
      <c r="J106" s="8" t="str">
        <f t="shared" si="32"/>
        <v>Web</v>
      </c>
      <c r="K106" s="8" t="s">
        <v>15</v>
      </c>
      <c r="L106" s="8" t="s">
        <v>72</v>
      </c>
      <c r="M106" s="8">
        <v>1</v>
      </c>
      <c r="N106" s="8" t="s">
        <v>10</v>
      </c>
      <c r="O106" s="17"/>
      <c r="P106" s="8">
        <v>1</v>
      </c>
      <c r="Q106" s="8" t="str">
        <f t="shared" si="40"/>
        <v>HR Strategic Planning</v>
      </c>
      <c r="R106" s="8">
        <f>SUMIF($I$24:$I$30,Table2[[#This Row],[Name]],$J$24:$J$30)</f>
        <v>3</v>
      </c>
      <c r="S106" s="8">
        <f t="shared" si="38"/>
        <v>3</v>
      </c>
    </row>
    <row r="107" spans="1:19" ht="30" hidden="1">
      <c r="A107" s="8" t="s">
        <v>104</v>
      </c>
      <c r="B107" s="8" t="str">
        <f t="shared" si="39"/>
        <v>TiBaan</v>
      </c>
      <c r="C107" s="8" t="str">
        <f t="shared" si="39"/>
        <v>Performance Management</v>
      </c>
      <c r="D107" s="9">
        <f t="shared" ca="1" si="41"/>
        <v>44899</v>
      </c>
      <c r="E107" s="8">
        <f t="shared" ca="1" si="35"/>
        <v>50</v>
      </c>
      <c r="F107" s="8">
        <f t="shared" ca="1" si="36"/>
        <v>12</v>
      </c>
      <c r="G107" s="8">
        <f t="shared" ca="1" si="37"/>
        <v>2022</v>
      </c>
      <c r="H107" s="8" t="str">
        <f>H106</f>
        <v>Full Stack</v>
      </c>
      <c r="I107" s="8" t="str">
        <f>I106</f>
        <v>Kelvin Marcano</v>
      </c>
      <c r="J107" s="8" t="str">
        <f>J106</f>
        <v>Web</v>
      </c>
      <c r="K107" s="8" t="str">
        <f>K106</f>
        <v>Laravel</v>
      </c>
      <c r="L107" s="8" t="str">
        <f>L106</f>
        <v>Web Browser</v>
      </c>
      <c r="M107" s="8">
        <v>3</v>
      </c>
      <c r="N107" s="8" t="s">
        <v>12</v>
      </c>
      <c r="O107" s="17"/>
      <c r="P107" s="8">
        <v>1</v>
      </c>
      <c r="Q107" s="8" t="str">
        <f t="shared" si="40"/>
        <v>HR Strategic Planning</v>
      </c>
      <c r="R107" s="8">
        <f>SUMIF($I$24:$I$30,Table2[[#This Row],[Name]],$J$24:$J$30)</f>
        <v>3</v>
      </c>
      <c r="S107" s="8">
        <f t="shared" si="38"/>
        <v>9</v>
      </c>
    </row>
    <row r="108" spans="1:19" ht="30" hidden="1">
      <c r="A108" s="8" t="s">
        <v>104</v>
      </c>
      <c r="B108" s="8" t="str">
        <f t="shared" si="39"/>
        <v>TiBaan</v>
      </c>
      <c r="C108" s="8" t="str">
        <f t="shared" si="39"/>
        <v>Performance Management</v>
      </c>
      <c r="D108" s="9">
        <f t="shared" ca="1" si="41"/>
        <v>44900</v>
      </c>
      <c r="E108" s="8">
        <f t="shared" ca="1" si="35"/>
        <v>50</v>
      </c>
      <c r="F108" s="8">
        <f t="shared" ca="1" si="36"/>
        <v>12</v>
      </c>
      <c r="G108" s="8">
        <f t="shared" ca="1" si="37"/>
        <v>2022</v>
      </c>
      <c r="H108" s="8" t="str">
        <f>H107</f>
        <v>Full Stack</v>
      </c>
      <c r="I108" s="8" t="str">
        <f>I107</f>
        <v>Kelvin Marcano</v>
      </c>
      <c r="J108" s="8" t="str">
        <f t="shared" ref="J108:J118" si="42">J107</f>
        <v>Web</v>
      </c>
      <c r="K108" s="8" t="str">
        <f t="shared" ref="K108:K117" si="43">K107</f>
        <v>Laravel</v>
      </c>
      <c r="L108" s="8" t="str">
        <f t="shared" ref="L108:L117" si="44">L107</f>
        <v>Web Browser</v>
      </c>
      <c r="M108" s="8">
        <v>1</v>
      </c>
      <c r="N108" s="8" t="s">
        <v>11</v>
      </c>
      <c r="O108" s="17"/>
      <c r="P108" s="8">
        <v>1</v>
      </c>
      <c r="Q108" s="8" t="str">
        <f t="shared" si="40"/>
        <v>HR Strategic Planning</v>
      </c>
      <c r="R108" s="8">
        <f>SUMIF($I$24:$I$30,Table2[[#This Row],[Name]],$J$24:$J$30)</f>
        <v>3</v>
      </c>
      <c r="S108" s="8">
        <f t="shared" si="38"/>
        <v>3</v>
      </c>
    </row>
    <row r="109" spans="1:19" ht="30" hidden="1">
      <c r="A109" s="8" t="s">
        <v>104</v>
      </c>
      <c r="B109" s="8" t="str">
        <f t="shared" si="39"/>
        <v>TiBaan</v>
      </c>
      <c r="C109" s="8" t="str">
        <f t="shared" si="39"/>
        <v>Performance Management</v>
      </c>
      <c r="D109" s="9">
        <f t="shared" ca="1" si="41"/>
        <v>44901</v>
      </c>
      <c r="E109" s="8">
        <f t="shared" ca="1" si="35"/>
        <v>50</v>
      </c>
      <c r="F109" s="8">
        <f t="shared" ca="1" si="36"/>
        <v>12</v>
      </c>
      <c r="G109" s="8">
        <f t="shared" ca="1" si="37"/>
        <v>2022</v>
      </c>
      <c r="H109" s="8" t="s">
        <v>101</v>
      </c>
      <c r="I109" s="8" t="s">
        <v>66</v>
      </c>
      <c r="J109" s="8" t="str">
        <f t="shared" si="42"/>
        <v>Web</v>
      </c>
      <c r="K109" s="8" t="str">
        <f t="shared" si="43"/>
        <v>Laravel</v>
      </c>
      <c r="L109" s="8" t="str">
        <f t="shared" si="44"/>
        <v>Web Browser</v>
      </c>
      <c r="M109" s="8">
        <v>2.4</v>
      </c>
      <c r="N109" s="8" t="s">
        <v>10</v>
      </c>
      <c r="O109" s="17"/>
      <c r="P109" s="8">
        <v>1</v>
      </c>
      <c r="Q109" s="8" t="str">
        <f t="shared" si="40"/>
        <v>HR Strategic Planning</v>
      </c>
      <c r="R109" s="8">
        <f>SUMIF($I$24:$I$30,Table2[[#This Row],[Name]],$J$24:$J$30)</f>
        <v>0</v>
      </c>
      <c r="S109" s="8">
        <f t="shared" si="38"/>
        <v>0</v>
      </c>
    </row>
    <row r="110" spans="1:19" ht="30" hidden="1">
      <c r="A110" s="8" t="s">
        <v>104</v>
      </c>
      <c r="B110" s="8" t="str">
        <f t="shared" si="39"/>
        <v>TiBaan</v>
      </c>
      <c r="C110" s="8" t="str">
        <f t="shared" si="39"/>
        <v>Performance Management</v>
      </c>
      <c r="D110" s="9">
        <f t="shared" ca="1" si="41"/>
        <v>44902</v>
      </c>
      <c r="E110" s="8">
        <f t="shared" ca="1" si="35"/>
        <v>50</v>
      </c>
      <c r="F110" s="8">
        <f t="shared" ca="1" si="36"/>
        <v>12</v>
      </c>
      <c r="G110" s="8">
        <f t="shared" ca="1" si="37"/>
        <v>2022</v>
      </c>
      <c r="H110" s="8" t="s">
        <v>58</v>
      </c>
      <c r="I110" s="8" t="s">
        <v>76</v>
      </c>
      <c r="J110" s="8" t="str">
        <f t="shared" si="42"/>
        <v>Web</v>
      </c>
      <c r="K110" s="8" t="str">
        <f t="shared" si="43"/>
        <v>Laravel</v>
      </c>
      <c r="L110" s="8" t="str">
        <f t="shared" si="44"/>
        <v>Web Browser</v>
      </c>
      <c r="M110" s="8">
        <v>1</v>
      </c>
      <c r="N110" s="8" t="s">
        <v>12</v>
      </c>
      <c r="O110" s="17"/>
      <c r="P110" s="8">
        <v>1</v>
      </c>
      <c r="Q110" s="8" t="str">
        <f t="shared" si="40"/>
        <v>HR Strategic Planning</v>
      </c>
      <c r="R110" s="8">
        <f>SUMIF($I$24:$I$30,Table2[[#This Row],[Name]],$J$24:$J$30)</f>
        <v>3</v>
      </c>
      <c r="S110" s="8">
        <f t="shared" si="38"/>
        <v>3</v>
      </c>
    </row>
    <row r="111" spans="1:19" ht="30" hidden="1">
      <c r="A111" s="8" t="s">
        <v>104</v>
      </c>
      <c r="B111" s="8" t="str">
        <f t="shared" si="39"/>
        <v>TiBaan</v>
      </c>
      <c r="C111" s="8" t="str">
        <f t="shared" si="39"/>
        <v>Performance Management</v>
      </c>
      <c r="D111" s="9">
        <f t="shared" ca="1" si="41"/>
        <v>44903</v>
      </c>
      <c r="E111" s="8">
        <f t="shared" ca="1" si="35"/>
        <v>50</v>
      </c>
      <c r="F111" s="8">
        <f t="shared" ca="1" si="36"/>
        <v>12</v>
      </c>
      <c r="G111" s="8">
        <f t="shared" ca="1" si="37"/>
        <v>2022</v>
      </c>
      <c r="H111" s="8" t="str">
        <f>H110</f>
        <v>Project Management</v>
      </c>
      <c r="I111" s="8" t="str">
        <f>I110</f>
        <v>Rudimar Castro</v>
      </c>
      <c r="J111" s="8" t="str">
        <f t="shared" si="42"/>
        <v>Web</v>
      </c>
      <c r="K111" s="8" t="str">
        <f t="shared" si="43"/>
        <v>Laravel</v>
      </c>
      <c r="L111" s="8" t="str">
        <f t="shared" si="44"/>
        <v>Web Browser</v>
      </c>
      <c r="M111" s="8">
        <v>2.4</v>
      </c>
      <c r="N111" s="8" t="s">
        <v>11</v>
      </c>
      <c r="O111" s="17"/>
      <c r="P111" s="8">
        <v>1</v>
      </c>
      <c r="Q111" s="8" t="str">
        <f t="shared" si="40"/>
        <v>HR Strategic Planning</v>
      </c>
      <c r="R111" s="8">
        <f>SUMIF($I$24:$I$30,Table2[[#This Row],[Name]],$J$24:$J$30)</f>
        <v>3</v>
      </c>
      <c r="S111" s="8">
        <f t="shared" si="38"/>
        <v>7.1999999999999993</v>
      </c>
    </row>
    <row r="112" spans="1:19" ht="30" hidden="1">
      <c r="A112" s="8" t="s">
        <v>104</v>
      </c>
      <c r="B112" s="8" t="str">
        <f t="shared" si="39"/>
        <v>TiBaan</v>
      </c>
      <c r="C112" s="8" t="str">
        <f t="shared" si="39"/>
        <v>Performance Management</v>
      </c>
      <c r="D112" s="9">
        <f t="shared" ca="1" si="41"/>
        <v>44904</v>
      </c>
      <c r="E112" s="8">
        <f t="shared" ca="1" si="35"/>
        <v>50</v>
      </c>
      <c r="F112" s="8">
        <f t="shared" ca="1" si="36"/>
        <v>12</v>
      </c>
      <c r="G112" s="8">
        <f t="shared" ca="1" si="37"/>
        <v>2022</v>
      </c>
      <c r="H112" s="8" t="s">
        <v>58</v>
      </c>
      <c r="I112" s="8" t="str">
        <f>I111</f>
        <v>Rudimar Castro</v>
      </c>
      <c r="J112" s="8" t="str">
        <f t="shared" si="42"/>
        <v>Web</v>
      </c>
      <c r="K112" s="8" t="str">
        <f t="shared" si="43"/>
        <v>Laravel</v>
      </c>
      <c r="L112" s="8" t="str">
        <f t="shared" si="44"/>
        <v>Web Browser</v>
      </c>
      <c r="M112" s="8">
        <v>2.4</v>
      </c>
      <c r="N112" s="8" t="s">
        <v>10</v>
      </c>
      <c r="O112" s="17"/>
      <c r="P112" s="8">
        <v>1</v>
      </c>
      <c r="Q112" s="8" t="str">
        <f t="shared" si="40"/>
        <v>HR Strategic Planning</v>
      </c>
      <c r="R112" s="8">
        <f>SUMIF($I$24:$I$30,Table2[[#This Row],[Name]],$J$24:$J$30)</f>
        <v>3</v>
      </c>
      <c r="S112" s="8">
        <f t="shared" si="38"/>
        <v>7.1999999999999993</v>
      </c>
    </row>
    <row r="113" spans="1:19" ht="30" hidden="1">
      <c r="A113" s="8" t="s">
        <v>104</v>
      </c>
      <c r="B113" s="8" t="str">
        <f t="shared" si="39"/>
        <v>TiBaan</v>
      </c>
      <c r="C113" s="8" t="str">
        <f t="shared" si="39"/>
        <v>Performance Management</v>
      </c>
      <c r="D113" s="9">
        <f t="shared" ca="1" si="41"/>
        <v>44905</v>
      </c>
      <c r="E113" s="8">
        <f t="shared" ca="1" si="35"/>
        <v>50</v>
      </c>
      <c r="F113" s="8">
        <f t="shared" ca="1" si="36"/>
        <v>12</v>
      </c>
      <c r="G113" s="8">
        <f t="shared" ca="1" si="37"/>
        <v>2022</v>
      </c>
      <c r="H113" s="8" t="str">
        <f>H112</f>
        <v>Project Management</v>
      </c>
      <c r="I113" s="8" t="str">
        <f>I112</f>
        <v>Rudimar Castro</v>
      </c>
      <c r="J113" s="8" t="str">
        <f t="shared" si="42"/>
        <v>Web</v>
      </c>
      <c r="K113" s="8" t="str">
        <f t="shared" si="43"/>
        <v>Laravel</v>
      </c>
      <c r="L113" s="8" t="str">
        <f t="shared" si="44"/>
        <v>Web Browser</v>
      </c>
      <c r="M113" s="8">
        <v>1</v>
      </c>
      <c r="N113" s="8" t="s">
        <v>12</v>
      </c>
      <c r="O113" s="17"/>
      <c r="P113" s="8">
        <v>1</v>
      </c>
      <c r="Q113" s="8" t="str">
        <f t="shared" si="40"/>
        <v>HR Strategic Planning</v>
      </c>
      <c r="R113" s="8">
        <f>SUMIF($I$24:$I$30,Table2[[#This Row],[Name]],$J$24:$J$30)</f>
        <v>3</v>
      </c>
      <c r="S113" s="8">
        <f t="shared" si="38"/>
        <v>3</v>
      </c>
    </row>
    <row r="114" spans="1:19" ht="30" hidden="1">
      <c r="A114" s="8" t="s">
        <v>104</v>
      </c>
      <c r="B114" s="8" t="str">
        <f t="shared" si="39"/>
        <v>TiBaan</v>
      </c>
      <c r="C114" s="8" t="str">
        <f t="shared" si="39"/>
        <v>Performance Management</v>
      </c>
      <c r="D114" s="9">
        <f t="shared" ca="1" si="41"/>
        <v>44906</v>
      </c>
      <c r="E114" s="8">
        <f t="shared" ca="1" si="35"/>
        <v>51</v>
      </c>
      <c r="F114" s="8">
        <f t="shared" ca="1" si="36"/>
        <v>12</v>
      </c>
      <c r="G114" s="8">
        <f t="shared" ca="1" si="37"/>
        <v>2022</v>
      </c>
      <c r="H114" s="8" t="str">
        <f>H113</f>
        <v>Project Management</v>
      </c>
      <c r="I114" s="8" t="s">
        <v>76</v>
      </c>
      <c r="J114" s="8" t="str">
        <f t="shared" si="42"/>
        <v>Web</v>
      </c>
      <c r="K114" s="8" t="str">
        <f t="shared" si="43"/>
        <v>Laravel</v>
      </c>
      <c r="L114" s="8" t="str">
        <f t="shared" si="44"/>
        <v>Web Browser</v>
      </c>
      <c r="M114" s="8">
        <v>2.4</v>
      </c>
      <c r="N114" s="8" t="s">
        <v>11</v>
      </c>
      <c r="O114" s="17"/>
      <c r="P114" s="8">
        <v>1</v>
      </c>
      <c r="Q114" s="8" t="str">
        <f t="shared" si="40"/>
        <v>HR Strategic Planning</v>
      </c>
      <c r="R114" s="8">
        <f>SUMIF($I$24:$I$30,Table2[[#This Row],[Name]],$J$24:$J$30)</f>
        <v>3</v>
      </c>
      <c r="S114" s="8">
        <f t="shared" si="38"/>
        <v>7.1999999999999993</v>
      </c>
    </row>
    <row r="115" spans="1:19" ht="30" hidden="1">
      <c r="A115" s="8" t="s">
        <v>104</v>
      </c>
      <c r="B115" s="8" t="str">
        <f t="shared" si="39"/>
        <v>TiBaan</v>
      </c>
      <c r="C115" s="8" t="str">
        <f t="shared" si="39"/>
        <v>Performance Management</v>
      </c>
      <c r="D115" s="9">
        <f t="shared" ca="1" si="41"/>
        <v>44907</v>
      </c>
      <c r="E115" s="8">
        <f t="shared" ca="1" si="35"/>
        <v>51</v>
      </c>
      <c r="F115" s="8">
        <f t="shared" ca="1" si="36"/>
        <v>12</v>
      </c>
      <c r="G115" s="8">
        <f t="shared" ca="1" si="37"/>
        <v>2022</v>
      </c>
      <c r="H115" s="8" t="s">
        <v>55</v>
      </c>
      <c r="I115" s="8" t="s">
        <v>69</v>
      </c>
      <c r="J115" s="8" t="str">
        <f t="shared" si="42"/>
        <v>Web</v>
      </c>
      <c r="K115" s="8" t="str">
        <f t="shared" si="43"/>
        <v>Laravel</v>
      </c>
      <c r="L115" s="8" t="str">
        <f t="shared" si="44"/>
        <v>Web Browser</v>
      </c>
      <c r="M115" s="8">
        <v>2.5</v>
      </c>
      <c r="N115" s="8" t="s">
        <v>10</v>
      </c>
      <c r="O115" s="17"/>
      <c r="P115" s="8">
        <v>1</v>
      </c>
      <c r="Q115" s="8" t="str">
        <f t="shared" si="40"/>
        <v>HR Strategic Planning</v>
      </c>
      <c r="R115" s="8">
        <f>SUMIF($I$24:$I$30,Table2[[#This Row],[Name]],$J$24:$J$30)</f>
        <v>1.5</v>
      </c>
      <c r="S115" s="8">
        <f t="shared" si="38"/>
        <v>3.75</v>
      </c>
    </row>
    <row r="116" spans="1:19" ht="30" hidden="1">
      <c r="A116" s="8" t="s">
        <v>104</v>
      </c>
      <c r="B116" s="8" t="str">
        <f t="shared" si="39"/>
        <v>TiBaan</v>
      </c>
      <c r="C116" s="8" t="str">
        <f t="shared" si="39"/>
        <v>Performance Management</v>
      </c>
      <c r="D116" s="9">
        <f t="shared" ca="1" si="41"/>
        <v>44908</v>
      </c>
      <c r="E116" s="8">
        <f t="shared" ca="1" si="35"/>
        <v>51</v>
      </c>
      <c r="F116" s="8">
        <f t="shared" ca="1" si="36"/>
        <v>12</v>
      </c>
      <c r="G116" s="8">
        <f t="shared" ca="1" si="37"/>
        <v>2022</v>
      </c>
      <c r="H116" s="8" t="str">
        <f>H115</f>
        <v>QA</v>
      </c>
      <c r="I116" s="8" t="str">
        <f>I115</f>
        <v>Javier Alvarez</v>
      </c>
      <c r="J116" s="8" t="str">
        <f t="shared" si="42"/>
        <v>Web</v>
      </c>
      <c r="K116" s="8" t="str">
        <f t="shared" si="43"/>
        <v>Laravel</v>
      </c>
      <c r="L116" s="8" t="str">
        <f t="shared" si="44"/>
        <v>Web Browser</v>
      </c>
      <c r="M116" s="8">
        <v>2.5</v>
      </c>
      <c r="N116" s="8" t="s">
        <v>12</v>
      </c>
      <c r="O116" s="17"/>
      <c r="P116" s="8">
        <v>1</v>
      </c>
      <c r="Q116" s="8" t="str">
        <f t="shared" si="40"/>
        <v>HR Strategic Planning</v>
      </c>
      <c r="R116" s="8">
        <f>SUMIF($I$24:$I$30,Table2[[#This Row],[Name]],$J$24:$J$30)</f>
        <v>1.5</v>
      </c>
      <c r="S116" s="8">
        <f t="shared" si="38"/>
        <v>3.75</v>
      </c>
    </row>
    <row r="117" spans="1:19" ht="30" hidden="1">
      <c r="A117" s="8" t="s">
        <v>104</v>
      </c>
      <c r="B117" s="8" t="str">
        <f t="shared" si="39"/>
        <v>TiBaan</v>
      </c>
      <c r="C117" s="8" t="str">
        <f t="shared" si="39"/>
        <v>Performance Management</v>
      </c>
      <c r="D117" s="9">
        <f t="shared" ca="1" si="41"/>
        <v>44909</v>
      </c>
      <c r="E117" s="8">
        <f t="shared" ca="1" si="35"/>
        <v>51</v>
      </c>
      <c r="F117" s="8">
        <f t="shared" ca="1" si="36"/>
        <v>12</v>
      </c>
      <c r="G117" s="8">
        <f t="shared" ca="1" si="37"/>
        <v>2022</v>
      </c>
      <c r="H117" s="8" t="str">
        <f>H116</f>
        <v>QA</v>
      </c>
      <c r="I117" s="8" t="str">
        <f>I116</f>
        <v>Javier Alvarez</v>
      </c>
      <c r="J117" s="8" t="str">
        <f t="shared" si="42"/>
        <v>Web</v>
      </c>
      <c r="K117" s="8" t="str">
        <f t="shared" si="43"/>
        <v>Laravel</v>
      </c>
      <c r="L117" s="8" t="str">
        <f t="shared" si="44"/>
        <v>Web Browser</v>
      </c>
      <c r="M117" s="8">
        <v>2.5</v>
      </c>
      <c r="N117" s="8" t="s">
        <v>11</v>
      </c>
      <c r="O117" s="17"/>
      <c r="P117" s="8">
        <v>1</v>
      </c>
      <c r="Q117" s="8" t="str">
        <f t="shared" si="40"/>
        <v>HR Strategic Planning</v>
      </c>
      <c r="R117" s="8">
        <f>SUMIF($I$24:$I$30,Table2[[#This Row],[Name]],$J$24:$J$30)</f>
        <v>1.5</v>
      </c>
      <c r="S117" s="8">
        <f t="shared" si="38"/>
        <v>3.75</v>
      </c>
    </row>
    <row r="118" spans="1:19" ht="30" hidden="1">
      <c r="A118" s="8" t="s">
        <v>104</v>
      </c>
      <c r="B118" s="8" t="str">
        <f t="shared" si="39"/>
        <v>TiBaan</v>
      </c>
      <c r="C118" s="8" t="s">
        <v>28</v>
      </c>
      <c r="D118" s="9">
        <f t="shared" ca="1" si="41"/>
        <v>44910</v>
      </c>
      <c r="E118" s="8">
        <f t="shared" ca="1" si="35"/>
        <v>51</v>
      </c>
      <c r="F118" s="8">
        <f t="shared" ca="1" si="36"/>
        <v>12</v>
      </c>
      <c r="G118" s="8">
        <f t="shared" ca="1" si="37"/>
        <v>2022</v>
      </c>
      <c r="H118" s="8" t="s">
        <v>96</v>
      </c>
      <c r="I118" s="8" t="s">
        <v>70</v>
      </c>
      <c r="J118" s="8" t="str">
        <f t="shared" si="42"/>
        <v>Web</v>
      </c>
      <c r="K118" s="8" t="s">
        <v>15</v>
      </c>
      <c r="L118" s="8" t="s">
        <v>72</v>
      </c>
      <c r="M118" s="8">
        <v>1</v>
      </c>
      <c r="N118" s="8" t="s">
        <v>10</v>
      </c>
      <c r="O118" s="18"/>
      <c r="P118" s="8">
        <v>1</v>
      </c>
      <c r="Q118" s="8" t="str">
        <f t="shared" si="40"/>
        <v>HR Strategic Planning</v>
      </c>
      <c r="R118" s="8">
        <f>SUMIF($I$24:$I$30,Table2[[#This Row],[Name]],$J$24:$J$30)</f>
        <v>3</v>
      </c>
      <c r="S118" s="8">
        <f t="shared" si="38"/>
        <v>3</v>
      </c>
    </row>
    <row r="119" spans="1:19" ht="30" hidden="1">
      <c r="A119" s="8" t="s">
        <v>104</v>
      </c>
      <c r="B119" s="8" t="str">
        <f t="shared" si="39"/>
        <v>TiBaan</v>
      </c>
      <c r="C119" s="8" t="str">
        <f t="shared" si="39"/>
        <v>Training and Knowledge Management.</v>
      </c>
      <c r="D119" s="9">
        <f t="shared" ca="1" si="41"/>
        <v>44911</v>
      </c>
      <c r="E119" s="8">
        <f t="shared" ca="1" si="35"/>
        <v>51</v>
      </c>
      <c r="F119" s="8">
        <f t="shared" ca="1" si="36"/>
        <v>12</v>
      </c>
      <c r="G119" s="8">
        <f t="shared" ca="1" si="37"/>
        <v>2022</v>
      </c>
      <c r="H119" s="8" t="str">
        <f>H118</f>
        <v>Full Stack</v>
      </c>
      <c r="I119" s="8" t="str">
        <f>I118</f>
        <v>Kelvin Marcano</v>
      </c>
      <c r="J119" s="8" t="str">
        <f>J118</f>
        <v>Web</v>
      </c>
      <c r="K119" s="8" t="str">
        <f>K118</f>
        <v>Laravel</v>
      </c>
      <c r="L119" s="8" t="str">
        <f>L118</f>
        <v>Web Browser</v>
      </c>
      <c r="M119" s="8">
        <v>3</v>
      </c>
      <c r="N119" s="8" t="s">
        <v>12</v>
      </c>
      <c r="O119" s="18"/>
      <c r="P119" s="8">
        <v>1</v>
      </c>
      <c r="Q119" s="8" t="str">
        <f t="shared" si="40"/>
        <v>HR Strategic Planning</v>
      </c>
      <c r="R119" s="8">
        <f>SUMIF($I$24:$I$30,Table2[[#This Row],[Name]],$J$24:$J$30)</f>
        <v>3</v>
      </c>
      <c r="S119" s="8">
        <f t="shared" si="38"/>
        <v>9</v>
      </c>
    </row>
    <row r="120" spans="1:19" ht="30" hidden="1">
      <c r="A120" s="8" t="s">
        <v>104</v>
      </c>
      <c r="B120" s="8" t="str">
        <f t="shared" si="39"/>
        <v>TiBaan</v>
      </c>
      <c r="C120" s="8" t="str">
        <f t="shared" si="39"/>
        <v>Training and Knowledge Management.</v>
      </c>
      <c r="D120" s="9">
        <f t="shared" ca="1" si="41"/>
        <v>44912</v>
      </c>
      <c r="E120" s="8">
        <f t="shared" ca="1" si="35"/>
        <v>51</v>
      </c>
      <c r="F120" s="8">
        <f t="shared" ca="1" si="36"/>
        <v>12</v>
      </c>
      <c r="G120" s="8">
        <f t="shared" ca="1" si="37"/>
        <v>2022</v>
      </c>
      <c r="H120" s="8" t="str">
        <f>H119</f>
        <v>Full Stack</v>
      </c>
      <c r="I120" s="8" t="str">
        <f>I119</f>
        <v>Kelvin Marcano</v>
      </c>
      <c r="J120" s="8" t="str">
        <f t="shared" ref="J120:J129" si="45">J119</f>
        <v>Web</v>
      </c>
      <c r="K120" s="8" t="str">
        <f t="shared" ref="K120:K129" si="46">K119</f>
        <v>Laravel</v>
      </c>
      <c r="L120" s="8" t="str">
        <f t="shared" ref="L120:L129" si="47">L119</f>
        <v>Web Browser</v>
      </c>
      <c r="M120" s="8">
        <v>3</v>
      </c>
      <c r="N120" s="8" t="s">
        <v>11</v>
      </c>
      <c r="O120" s="18"/>
      <c r="P120" s="8">
        <v>1</v>
      </c>
      <c r="Q120" s="8" t="str">
        <f t="shared" si="40"/>
        <v>HR Strategic Planning</v>
      </c>
      <c r="R120" s="8">
        <f>SUMIF($I$24:$I$30,Table2[[#This Row],[Name]],$J$24:$J$30)</f>
        <v>3</v>
      </c>
      <c r="S120" s="8">
        <f t="shared" si="38"/>
        <v>9</v>
      </c>
    </row>
    <row r="121" spans="1:19" ht="30" hidden="1">
      <c r="A121" s="8" t="s">
        <v>104</v>
      </c>
      <c r="B121" s="8" t="str">
        <f t="shared" si="39"/>
        <v>TiBaan</v>
      </c>
      <c r="C121" s="8" t="str">
        <f t="shared" si="39"/>
        <v>Training and Knowledge Management.</v>
      </c>
      <c r="D121" s="9">
        <f t="shared" ca="1" si="41"/>
        <v>44913</v>
      </c>
      <c r="E121" s="8">
        <f t="shared" ca="1" si="35"/>
        <v>52</v>
      </c>
      <c r="F121" s="8">
        <f t="shared" ca="1" si="36"/>
        <v>12</v>
      </c>
      <c r="G121" s="8">
        <f t="shared" ca="1" si="37"/>
        <v>2022</v>
      </c>
      <c r="H121" s="8" t="s">
        <v>101</v>
      </c>
      <c r="I121" s="8" t="s">
        <v>66</v>
      </c>
      <c r="J121" s="8" t="str">
        <f t="shared" si="45"/>
        <v>Web</v>
      </c>
      <c r="K121" s="8" t="str">
        <f t="shared" si="46"/>
        <v>Laravel</v>
      </c>
      <c r="L121" s="8" t="str">
        <f t="shared" si="47"/>
        <v>Web Browser</v>
      </c>
      <c r="M121" s="8">
        <v>2.4</v>
      </c>
      <c r="N121" s="8" t="s">
        <v>10</v>
      </c>
      <c r="O121" s="18"/>
      <c r="P121" s="8">
        <v>1</v>
      </c>
      <c r="Q121" s="8" t="str">
        <f t="shared" si="40"/>
        <v>HR Strategic Planning</v>
      </c>
      <c r="R121" s="8">
        <f>SUMIF($I$24:$I$30,Table2[[#This Row],[Name]],$J$24:$J$30)</f>
        <v>0</v>
      </c>
      <c r="S121" s="8">
        <f t="shared" si="38"/>
        <v>0</v>
      </c>
    </row>
    <row r="122" spans="1:19" ht="30" hidden="1">
      <c r="A122" s="8" t="s">
        <v>104</v>
      </c>
      <c r="B122" s="8" t="str">
        <f t="shared" si="39"/>
        <v>TiBaan</v>
      </c>
      <c r="C122" s="8" t="str">
        <f t="shared" si="39"/>
        <v>Training and Knowledge Management.</v>
      </c>
      <c r="D122" s="9">
        <f t="shared" ca="1" si="41"/>
        <v>44914</v>
      </c>
      <c r="E122" s="8">
        <f t="shared" ca="1" si="35"/>
        <v>52</v>
      </c>
      <c r="F122" s="8">
        <f t="shared" ca="1" si="36"/>
        <v>12</v>
      </c>
      <c r="G122" s="8">
        <f t="shared" ca="1" si="37"/>
        <v>2022</v>
      </c>
      <c r="H122" s="8" t="s">
        <v>58</v>
      </c>
      <c r="I122" s="8" t="s">
        <v>76</v>
      </c>
      <c r="J122" s="8" t="str">
        <f t="shared" si="45"/>
        <v>Web</v>
      </c>
      <c r="K122" s="8" t="str">
        <f t="shared" si="46"/>
        <v>Laravel</v>
      </c>
      <c r="L122" s="8" t="str">
        <f t="shared" si="47"/>
        <v>Web Browser</v>
      </c>
      <c r="M122" s="8">
        <v>2.4</v>
      </c>
      <c r="N122" s="8" t="s">
        <v>12</v>
      </c>
      <c r="O122" s="18"/>
      <c r="P122" s="8">
        <v>1</v>
      </c>
      <c r="Q122" s="8" t="str">
        <f t="shared" si="40"/>
        <v>HR Strategic Planning</v>
      </c>
      <c r="R122" s="8">
        <f>SUMIF($I$24:$I$30,Table2[[#This Row],[Name]],$J$24:$J$30)</f>
        <v>3</v>
      </c>
      <c r="S122" s="8">
        <f t="shared" si="38"/>
        <v>7.1999999999999993</v>
      </c>
    </row>
    <row r="123" spans="1:19" ht="30" hidden="1">
      <c r="A123" s="8" t="s">
        <v>104</v>
      </c>
      <c r="B123" s="8" t="str">
        <f t="shared" si="39"/>
        <v>TiBaan</v>
      </c>
      <c r="C123" s="8" t="str">
        <f t="shared" si="39"/>
        <v>Training and Knowledge Management.</v>
      </c>
      <c r="D123" s="9">
        <f t="shared" ca="1" si="41"/>
        <v>44915</v>
      </c>
      <c r="E123" s="8">
        <f t="shared" ca="1" si="35"/>
        <v>52</v>
      </c>
      <c r="F123" s="8">
        <f t="shared" ca="1" si="36"/>
        <v>12</v>
      </c>
      <c r="G123" s="8">
        <f t="shared" ca="1" si="37"/>
        <v>2022</v>
      </c>
      <c r="H123" s="8" t="s">
        <v>58</v>
      </c>
      <c r="I123" s="8" t="s">
        <v>76</v>
      </c>
      <c r="J123" s="8" t="str">
        <f t="shared" si="45"/>
        <v>Web</v>
      </c>
      <c r="K123" s="8" t="str">
        <f t="shared" si="46"/>
        <v>Laravel</v>
      </c>
      <c r="L123" s="8" t="str">
        <f t="shared" si="47"/>
        <v>Web Browser</v>
      </c>
      <c r="M123" s="8">
        <v>1</v>
      </c>
      <c r="N123" s="8" t="s">
        <v>11</v>
      </c>
      <c r="O123" s="18"/>
      <c r="P123" s="8">
        <v>1</v>
      </c>
      <c r="Q123" s="8" t="str">
        <f t="shared" si="40"/>
        <v>HR Strategic Planning</v>
      </c>
      <c r="R123" s="8">
        <f>SUMIF($I$24:$I$30,Table2[[#This Row],[Name]],$J$24:$J$30)</f>
        <v>3</v>
      </c>
      <c r="S123" s="8">
        <f t="shared" si="38"/>
        <v>3</v>
      </c>
    </row>
    <row r="124" spans="1:19" ht="30" hidden="1">
      <c r="A124" s="8" t="s">
        <v>104</v>
      </c>
      <c r="B124" s="8" t="str">
        <f t="shared" si="39"/>
        <v>TiBaan</v>
      </c>
      <c r="C124" s="8" t="str">
        <f t="shared" si="39"/>
        <v>Training and Knowledge Management.</v>
      </c>
      <c r="D124" s="9">
        <f t="shared" ca="1" si="41"/>
        <v>44916</v>
      </c>
      <c r="E124" s="8">
        <f t="shared" ca="1" si="35"/>
        <v>52</v>
      </c>
      <c r="F124" s="8">
        <f t="shared" ca="1" si="36"/>
        <v>12</v>
      </c>
      <c r="G124" s="8">
        <f t="shared" ca="1" si="37"/>
        <v>2022</v>
      </c>
      <c r="H124" s="8" t="s">
        <v>58</v>
      </c>
      <c r="I124" s="8" t="str">
        <f>I123</f>
        <v>Rudimar Castro</v>
      </c>
      <c r="J124" s="8" t="str">
        <f t="shared" si="45"/>
        <v>Web</v>
      </c>
      <c r="K124" s="8" t="str">
        <f t="shared" si="46"/>
        <v>Laravel</v>
      </c>
      <c r="L124" s="8" t="str">
        <f t="shared" si="47"/>
        <v>Web Browser</v>
      </c>
      <c r="M124" s="8">
        <v>1</v>
      </c>
      <c r="N124" s="8" t="s">
        <v>10</v>
      </c>
      <c r="O124" s="18"/>
      <c r="P124" s="8">
        <v>1</v>
      </c>
      <c r="Q124" s="8" t="str">
        <f t="shared" si="40"/>
        <v>HR Strategic Planning</v>
      </c>
      <c r="R124" s="8">
        <f>SUMIF($I$24:$I$30,Table2[[#This Row],[Name]],$J$24:$J$30)</f>
        <v>3</v>
      </c>
      <c r="S124" s="8">
        <f t="shared" si="38"/>
        <v>3</v>
      </c>
    </row>
    <row r="125" spans="1:19" ht="30" hidden="1">
      <c r="A125" s="8" t="s">
        <v>104</v>
      </c>
      <c r="B125" s="8" t="str">
        <f t="shared" si="39"/>
        <v>TiBaan</v>
      </c>
      <c r="C125" s="8" t="str">
        <f t="shared" si="39"/>
        <v>Training and Knowledge Management.</v>
      </c>
      <c r="D125" s="9">
        <f t="shared" ca="1" si="41"/>
        <v>44917</v>
      </c>
      <c r="E125" s="8">
        <f t="shared" ca="1" si="35"/>
        <v>52</v>
      </c>
      <c r="F125" s="8">
        <f t="shared" ca="1" si="36"/>
        <v>12</v>
      </c>
      <c r="G125" s="8">
        <f t="shared" ca="1" si="37"/>
        <v>2022</v>
      </c>
      <c r="H125" s="8" t="str">
        <f>H124</f>
        <v>Project Management</v>
      </c>
      <c r="I125" s="8" t="str">
        <f>I124</f>
        <v>Rudimar Castro</v>
      </c>
      <c r="J125" s="8" t="str">
        <f t="shared" si="45"/>
        <v>Web</v>
      </c>
      <c r="K125" s="8" t="str">
        <f t="shared" si="46"/>
        <v>Laravel</v>
      </c>
      <c r="L125" s="8" t="str">
        <f t="shared" si="47"/>
        <v>Web Browser</v>
      </c>
      <c r="M125" s="8">
        <v>1</v>
      </c>
      <c r="N125" s="8" t="s">
        <v>12</v>
      </c>
      <c r="O125" s="18"/>
      <c r="P125" s="8">
        <v>1</v>
      </c>
      <c r="Q125" s="8" t="str">
        <f t="shared" si="40"/>
        <v>HR Strategic Planning</v>
      </c>
      <c r="R125" s="8">
        <f>SUMIF($I$24:$I$30,Table2[[#This Row],[Name]],$J$24:$J$30)</f>
        <v>3</v>
      </c>
      <c r="S125" s="8">
        <f t="shared" si="38"/>
        <v>3</v>
      </c>
    </row>
    <row r="126" spans="1:19" ht="30" hidden="1">
      <c r="A126" s="8" t="s">
        <v>104</v>
      </c>
      <c r="B126" s="8" t="str">
        <f t="shared" si="39"/>
        <v>TiBaan</v>
      </c>
      <c r="C126" s="8" t="str">
        <f t="shared" si="39"/>
        <v>Training and Knowledge Management.</v>
      </c>
      <c r="D126" s="9">
        <f t="shared" ca="1" si="41"/>
        <v>44918</v>
      </c>
      <c r="E126" s="8">
        <f t="shared" ca="1" si="35"/>
        <v>52</v>
      </c>
      <c r="F126" s="8">
        <f t="shared" ca="1" si="36"/>
        <v>12</v>
      </c>
      <c r="G126" s="8">
        <f t="shared" ca="1" si="37"/>
        <v>2022</v>
      </c>
      <c r="H126" s="8" t="str">
        <f>H125</f>
        <v>Project Management</v>
      </c>
      <c r="I126" s="8" t="s">
        <v>76</v>
      </c>
      <c r="J126" s="8" t="str">
        <f t="shared" si="45"/>
        <v>Web</v>
      </c>
      <c r="K126" s="8" t="str">
        <f t="shared" si="46"/>
        <v>Laravel</v>
      </c>
      <c r="L126" s="8" t="str">
        <f t="shared" si="47"/>
        <v>Web Browser</v>
      </c>
      <c r="M126" s="8">
        <v>1</v>
      </c>
      <c r="N126" s="8" t="s">
        <v>11</v>
      </c>
      <c r="O126" s="18"/>
      <c r="P126" s="8">
        <v>1</v>
      </c>
      <c r="Q126" s="8" t="str">
        <f t="shared" si="40"/>
        <v>HR Strategic Planning</v>
      </c>
      <c r="R126" s="8">
        <f>SUMIF($I$24:$I$30,Table2[[#This Row],[Name]],$J$24:$J$30)</f>
        <v>3</v>
      </c>
      <c r="S126" s="8">
        <f t="shared" si="38"/>
        <v>3</v>
      </c>
    </row>
    <row r="127" spans="1:19" ht="30" hidden="1">
      <c r="A127" s="8" t="s">
        <v>104</v>
      </c>
      <c r="B127" s="8" t="str">
        <f t="shared" si="39"/>
        <v>TiBaan</v>
      </c>
      <c r="C127" s="8" t="str">
        <f t="shared" si="39"/>
        <v>Training and Knowledge Management.</v>
      </c>
      <c r="D127" s="9">
        <f t="shared" ca="1" si="41"/>
        <v>44919</v>
      </c>
      <c r="E127" s="8">
        <f t="shared" ca="1" si="35"/>
        <v>52</v>
      </c>
      <c r="F127" s="8">
        <f t="shared" ca="1" si="36"/>
        <v>12</v>
      </c>
      <c r="G127" s="8">
        <f t="shared" ca="1" si="37"/>
        <v>2022</v>
      </c>
      <c r="H127" s="8" t="s">
        <v>55</v>
      </c>
      <c r="I127" s="8" t="s">
        <v>69</v>
      </c>
      <c r="J127" s="8" t="str">
        <f t="shared" si="45"/>
        <v>Web</v>
      </c>
      <c r="K127" s="8" t="str">
        <f t="shared" si="46"/>
        <v>Laravel</v>
      </c>
      <c r="L127" s="8" t="str">
        <f t="shared" si="47"/>
        <v>Web Browser</v>
      </c>
      <c r="M127" s="8">
        <v>2.5</v>
      </c>
      <c r="N127" s="8" t="s">
        <v>10</v>
      </c>
      <c r="O127" s="18"/>
      <c r="P127" s="8">
        <v>1</v>
      </c>
      <c r="Q127" s="8" t="str">
        <f t="shared" si="40"/>
        <v>HR Strategic Planning</v>
      </c>
      <c r="R127" s="8">
        <f>SUMIF($I$24:$I$30,Table2[[#This Row],[Name]],$J$24:$J$30)</f>
        <v>1.5</v>
      </c>
      <c r="S127" s="8">
        <f t="shared" si="38"/>
        <v>3.75</v>
      </c>
    </row>
    <row r="128" spans="1:19" ht="30" hidden="1">
      <c r="A128" s="8" t="s">
        <v>104</v>
      </c>
      <c r="B128" s="8" t="str">
        <f t="shared" si="39"/>
        <v>TiBaan</v>
      </c>
      <c r="C128" s="8" t="str">
        <f t="shared" si="39"/>
        <v>Training and Knowledge Management.</v>
      </c>
      <c r="D128" s="9">
        <f t="shared" ca="1" si="41"/>
        <v>44920</v>
      </c>
      <c r="E128" s="8">
        <f t="shared" ca="1" si="35"/>
        <v>53</v>
      </c>
      <c r="F128" s="8">
        <f t="shared" ca="1" si="36"/>
        <v>12</v>
      </c>
      <c r="G128" s="8">
        <f t="shared" ca="1" si="37"/>
        <v>2022</v>
      </c>
      <c r="H128" s="8" t="str">
        <f>H127</f>
        <v>QA</v>
      </c>
      <c r="I128" s="8" t="str">
        <f>I127</f>
        <v>Javier Alvarez</v>
      </c>
      <c r="J128" s="8" t="str">
        <f t="shared" si="45"/>
        <v>Web</v>
      </c>
      <c r="K128" s="8" t="str">
        <f t="shared" si="46"/>
        <v>Laravel</v>
      </c>
      <c r="L128" s="8" t="str">
        <f t="shared" si="47"/>
        <v>Web Browser</v>
      </c>
      <c r="M128" s="8">
        <v>2.5</v>
      </c>
      <c r="N128" s="8" t="s">
        <v>12</v>
      </c>
      <c r="O128" s="18"/>
      <c r="P128" s="8">
        <v>1</v>
      </c>
      <c r="Q128" s="8" t="str">
        <f t="shared" si="40"/>
        <v>HR Strategic Planning</v>
      </c>
      <c r="R128" s="8">
        <f>SUMIF($I$24:$I$30,Table2[[#This Row],[Name]],$J$24:$J$30)</f>
        <v>1.5</v>
      </c>
      <c r="S128" s="8">
        <f t="shared" si="38"/>
        <v>3.75</v>
      </c>
    </row>
    <row r="129" spans="1:19" ht="30" hidden="1">
      <c r="A129" s="8" t="s">
        <v>104</v>
      </c>
      <c r="B129" s="8" t="str">
        <f t="shared" si="39"/>
        <v>TiBaan</v>
      </c>
      <c r="C129" s="8" t="str">
        <f t="shared" si="39"/>
        <v>Training and Knowledge Management.</v>
      </c>
      <c r="D129" s="9">
        <f t="shared" ca="1" si="41"/>
        <v>44921</v>
      </c>
      <c r="E129" s="8">
        <f t="shared" ca="1" si="35"/>
        <v>53</v>
      </c>
      <c r="F129" s="8">
        <f t="shared" ca="1" si="36"/>
        <v>12</v>
      </c>
      <c r="G129" s="8">
        <f t="shared" ca="1" si="37"/>
        <v>2022</v>
      </c>
      <c r="H129" s="8" t="str">
        <f>H128</f>
        <v>QA</v>
      </c>
      <c r="I129" s="8" t="str">
        <f>I128</f>
        <v>Javier Alvarez</v>
      </c>
      <c r="J129" s="8" t="str">
        <f t="shared" si="45"/>
        <v>Web</v>
      </c>
      <c r="K129" s="8" t="str">
        <f t="shared" si="46"/>
        <v>Laravel</v>
      </c>
      <c r="L129" s="8" t="str">
        <f t="shared" si="47"/>
        <v>Web Browser</v>
      </c>
      <c r="M129" s="8">
        <v>2.5</v>
      </c>
      <c r="N129" s="8" t="s">
        <v>11</v>
      </c>
      <c r="O129" s="18"/>
      <c r="P129" s="8">
        <v>1</v>
      </c>
      <c r="Q129" s="8" t="str">
        <f t="shared" si="40"/>
        <v>HR Strategic Planning</v>
      </c>
      <c r="R129" s="8">
        <f>SUMIF($I$24:$I$30,Table2[[#This Row],[Name]],$J$24:$J$30)</f>
        <v>1.5</v>
      </c>
      <c r="S129" s="8">
        <f t="shared" si="38"/>
        <v>3.75</v>
      </c>
    </row>
    <row r="130" spans="1:19" ht="30">
      <c r="A130" s="8" t="s">
        <v>104</v>
      </c>
      <c r="B130" s="8" t="str">
        <f t="shared" si="39"/>
        <v>TiBaan</v>
      </c>
      <c r="C130" s="8" t="s">
        <v>45</v>
      </c>
      <c r="D130" s="9">
        <f ca="1">TODAY()+5</f>
        <v>44863</v>
      </c>
      <c r="E130" s="8">
        <f t="shared" ca="1" si="35"/>
        <v>44</v>
      </c>
      <c r="F130" s="8">
        <f t="shared" ca="1" si="36"/>
        <v>10</v>
      </c>
      <c r="G130" s="8">
        <f t="shared" ca="1" si="37"/>
        <v>2022</v>
      </c>
      <c r="H130" s="8" t="s">
        <v>96</v>
      </c>
      <c r="I130" s="8" t="s">
        <v>59</v>
      </c>
      <c r="J130" s="8" t="s">
        <v>60</v>
      </c>
      <c r="K130" s="8" t="s">
        <v>13</v>
      </c>
      <c r="L130" s="8" t="s">
        <v>100</v>
      </c>
      <c r="M130" s="8">
        <v>6</v>
      </c>
      <c r="N130" s="8" t="s">
        <v>10</v>
      </c>
      <c r="O130" s="11"/>
      <c r="P130" s="8">
        <v>1</v>
      </c>
      <c r="Q130" s="8" t="str">
        <f t="shared" si="40"/>
        <v>HR Strategic Planning</v>
      </c>
      <c r="R130" s="8">
        <f>SUMIF($I$24:$I$30,Table2[[#This Row],[Name]],$J$24:$J$30)</f>
        <v>3</v>
      </c>
      <c r="S130" s="8">
        <f t="shared" si="38"/>
        <v>18</v>
      </c>
    </row>
    <row r="131" spans="1:19" ht="30">
      <c r="A131" s="8" t="s">
        <v>104</v>
      </c>
      <c r="B131" s="8" t="str">
        <f t="shared" si="39"/>
        <v>TiBaan</v>
      </c>
      <c r="C131" s="8" t="str">
        <f t="shared" ref="C131:C141" si="48">C130</f>
        <v>Absences Control.</v>
      </c>
      <c r="D131" s="9">
        <f ca="1">D130+1</f>
        <v>44864</v>
      </c>
      <c r="E131" s="8">
        <f t="shared" ca="1" si="35"/>
        <v>45</v>
      </c>
      <c r="F131" s="8">
        <f t="shared" ca="1" si="36"/>
        <v>10</v>
      </c>
      <c r="G131" s="8">
        <f t="shared" ca="1" si="37"/>
        <v>2022</v>
      </c>
      <c r="H131" s="8" t="str">
        <f>H130</f>
        <v>Full Stack</v>
      </c>
      <c r="I131" s="8" t="str">
        <f>I130</f>
        <v>Ricardo Acurero</v>
      </c>
      <c r="J131" s="8" t="str">
        <f>J130</f>
        <v>Mobile</v>
      </c>
      <c r="K131" s="8" t="str">
        <f>K130</f>
        <v>Android</v>
      </c>
      <c r="L131" s="8" t="str">
        <f>L130</f>
        <v>Android Studio</v>
      </c>
      <c r="M131" s="8">
        <v>9</v>
      </c>
      <c r="N131" s="8" t="s">
        <v>12</v>
      </c>
      <c r="O131" s="11"/>
      <c r="P131" s="8">
        <v>1</v>
      </c>
      <c r="Q131" s="8" t="str">
        <f t="shared" si="40"/>
        <v>HR Strategic Planning</v>
      </c>
      <c r="R131" s="8">
        <f>SUMIF($I$24:$I$30,Table2[[#This Row],[Name]],$J$24:$J$30)</f>
        <v>3</v>
      </c>
      <c r="S131" s="8">
        <f t="shared" si="38"/>
        <v>27</v>
      </c>
    </row>
    <row r="132" spans="1:19" ht="30">
      <c r="A132" s="8" t="s">
        <v>104</v>
      </c>
      <c r="B132" s="8" t="str">
        <f t="shared" si="39"/>
        <v>TiBaan</v>
      </c>
      <c r="C132" s="8" t="str">
        <f t="shared" si="48"/>
        <v>Absences Control.</v>
      </c>
      <c r="D132" s="9">
        <f t="shared" ref="D132:D177" ca="1" si="49">D131+1</f>
        <v>44865</v>
      </c>
      <c r="E132" s="8">
        <f t="shared" ca="1" si="35"/>
        <v>45</v>
      </c>
      <c r="F132" s="8">
        <f t="shared" ca="1" si="36"/>
        <v>10</v>
      </c>
      <c r="G132" s="8">
        <f t="shared" ca="1" si="37"/>
        <v>2022</v>
      </c>
      <c r="H132" s="8" t="str">
        <f>H131</f>
        <v>Full Stack</v>
      </c>
      <c r="I132" s="8" t="str">
        <f>I131</f>
        <v>Ricardo Acurero</v>
      </c>
      <c r="J132" s="8" t="str">
        <f t="shared" ref="J132:J141" si="50">J131</f>
        <v>Mobile</v>
      </c>
      <c r="K132" s="8" t="str">
        <f t="shared" ref="K132:K141" si="51">K131</f>
        <v>Android</v>
      </c>
      <c r="L132" s="8" t="str">
        <f t="shared" ref="L132:L142" si="52">L131</f>
        <v>Android Studio</v>
      </c>
      <c r="M132" s="8">
        <v>9</v>
      </c>
      <c r="N132" s="8" t="s">
        <v>11</v>
      </c>
      <c r="O132" s="11"/>
      <c r="P132" s="8">
        <v>1</v>
      </c>
      <c r="Q132" s="8" t="str">
        <f t="shared" si="40"/>
        <v>HR Strategic Planning</v>
      </c>
      <c r="R132" s="8">
        <f>SUMIF($I$24:$I$30,Table2[[#This Row],[Name]],$J$24:$J$30)</f>
        <v>3</v>
      </c>
      <c r="S132" s="8">
        <f t="shared" si="38"/>
        <v>27</v>
      </c>
    </row>
    <row r="133" spans="1:19" ht="30">
      <c r="A133" s="8" t="s">
        <v>104</v>
      </c>
      <c r="B133" s="8" t="str">
        <f t="shared" si="39"/>
        <v>TiBaan</v>
      </c>
      <c r="C133" s="8" t="str">
        <f t="shared" si="48"/>
        <v>Absences Control.</v>
      </c>
      <c r="D133" s="9">
        <f t="shared" ca="1" si="49"/>
        <v>44866</v>
      </c>
      <c r="E133" s="8">
        <f t="shared" ca="1" si="35"/>
        <v>45</v>
      </c>
      <c r="F133" s="8">
        <f t="shared" ca="1" si="36"/>
        <v>11</v>
      </c>
      <c r="G133" s="8">
        <f t="shared" ca="1" si="37"/>
        <v>2022</v>
      </c>
      <c r="H133" s="8" t="s">
        <v>101</v>
      </c>
      <c r="I133" s="8" t="s">
        <v>66</v>
      </c>
      <c r="J133" s="8" t="str">
        <f t="shared" si="50"/>
        <v>Mobile</v>
      </c>
      <c r="K133" s="8" t="str">
        <f t="shared" si="51"/>
        <v>Android</v>
      </c>
      <c r="L133" s="8" t="str">
        <f t="shared" si="52"/>
        <v>Android Studio</v>
      </c>
      <c r="M133" s="8">
        <v>5</v>
      </c>
      <c r="N133" s="8" t="s">
        <v>10</v>
      </c>
      <c r="O133" s="11"/>
      <c r="P133" s="8">
        <v>1</v>
      </c>
      <c r="Q133" s="8" t="str">
        <f t="shared" si="40"/>
        <v>HR Strategic Planning</v>
      </c>
      <c r="R133" s="8">
        <f>SUMIF($I$24:$I$30,Table2[[#This Row],[Name]],$J$24:$J$30)</f>
        <v>0</v>
      </c>
      <c r="S133" s="8">
        <f t="shared" si="38"/>
        <v>0</v>
      </c>
    </row>
    <row r="134" spans="1:19" ht="30">
      <c r="A134" s="8" t="s">
        <v>104</v>
      </c>
      <c r="B134" s="8" t="str">
        <f t="shared" si="39"/>
        <v>TiBaan</v>
      </c>
      <c r="C134" s="8" t="str">
        <f t="shared" si="48"/>
        <v>Absences Control.</v>
      </c>
      <c r="D134" s="9">
        <f t="shared" ca="1" si="49"/>
        <v>44867</v>
      </c>
      <c r="E134" s="8">
        <f t="shared" ca="1" si="35"/>
        <v>45</v>
      </c>
      <c r="F134" s="8">
        <f t="shared" ca="1" si="36"/>
        <v>11</v>
      </c>
      <c r="G134" s="8">
        <f t="shared" ca="1" si="37"/>
        <v>2022</v>
      </c>
      <c r="H134" s="8" t="str">
        <f>H133</f>
        <v>Software Architect</v>
      </c>
      <c r="I134" s="8" t="str">
        <f>I133</f>
        <v>Pedro Marcano</v>
      </c>
      <c r="J134" s="8" t="str">
        <f t="shared" si="50"/>
        <v>Mobile</v>
      </c>
      <c r="K134" s="8" t="str">
        <f t="shared" si="51"/>
        <v>Android</v>
      </c>
      <c r="L134" s="8" t="str">
        <f t="shared" si="52"/>
        <v>Android Studio</v>
      </c>
      <c r="M134" s="8">
        <v>5</v>
      </c>
      <c r="N134" s="8" t="s">
        <v>12</v>
      </c>
      <c r="O134" s="11"/>
      <c r="P134" s="8">
        <v>1</v>
      </c>
      <c r="Q134" s="8" t="str">
        <f t="shared" si="40"/>
        <v>HR Strategic Planning</v>
      </c>
      <c r="R134" s="8">
        <f>SUMIF($I$24:$I$30,Table2[[#This Row],[Name]],$J$24:$J$30)</f>
        <v>0</v>
      </c>
      <c r="S134" s="8">
        <f t="shared" si="38"/>
        <v>0</v>
      </c>
    </row>
    <row r="135" spans="1:19" ht="30" hidden="1">
      <c r="A135" s="8" t="s">
        <v>104</v>
      </c>
      <c r="B135" s="8" t="str">
        <f t="shared" si="39"/>
        <v>TiBaan</v>
      </c>
      <c r="C135" s="8" t="str">
        <f t="shared" si="48"/>
        <v>Absences Control.</v>
      </c>
      <c r="D135" s="9">
        <f t="shared" ca="1" si="49"/>
        <v>44868</v>
      </c>
      <c r="E135" s="8">
        <f t="shared" ca="1" si="35"/>
        <v>45</v>
      </c>
      <c r="F135" s="8">
        <f t="shared" ca="1" si="36"/>
        <v>11</v>
      </c>
      <c r="G135" s="8">
        <f t="shared" ca="1" si="37"/>
        <v>2022</v>
      </c>
      <c r="H135" s="8" t="str">
        <f>H134</f>
        <v>Software Architect</v>
      </c>
      <c r="I135" s="8" t="str">
        <f>I134</f>
        <v>Pedro Marcano</v>
      </c>
      <c r="J135" s="8" t="str">
        <f t="shared" si="50"/>
        <v>Mobile</v>
      </c>
      <c r="K135" s="8" t="str">
        <f t="shared" si="51"/>
        <v>Android</v>
      </c>
      <c r="L135" s="8" t="str">
        <f t="shared" si="52"/>
        <v>Android Studio</v>
      </c>
      <c r="M135" s="8">
        <v>2.4</v>
      </c>
      <c r="N135" s="8" t="s">
        <v>11</v>
      </c>
      <c r="O135" s="11"/>
      <c r="P135" s="8">
        <v>1</v>
      </c>
      <c r="Q135" s="8" t="str">
        <f t="shared" si="40"/>
        <v>HR Strategic Planning</v>
      </c>
      <c r="R135" s="8">
        <f>SUMIF($I$24:$I$30,Table2[[#This Row],[Name]],$J$24:$J$30)</f>
        <v>0</v>
      </c>
      <c r="S135" s="8">
        <f t="shared" si="38"/>
        <v>0</v>
      </c>
    </row>
    <row r="136" spans="1:19" ht="30" hidden="1">
      <c r="A136" s="8" t="s">
        <v>104</v>
      </c>
      <c r="B136" s="8" t="str">
        <f t="shared" si="39"/>
        <v>TiBaan</v>
      </c>
      <c r="C136" s="8" t="str">
        <f t="shared" si="48"/>
        <v>Absences Control.</v>
      </c>
      <c r="D136" s="9">
        <f t="shared" ca="1" si="49"/>
        <v>44869</v>
      </c>
      <c r="E136" s="8">
        <f t="shared" ca="1" si="35"/>
        <v>45</v>
      </c>
      <c r="F136" s="8">
        <f t="shared" ca="1" si="36"/>
        <v>11</v>
      </c>
      <c r="G136" s="8">
        <f t="shared" ca="1" si="37"/>
        <v>2022</v>
      </c>
      <c r="H136" s="8" t="s">
        <v>58</v>
      </c>
      <c r="I136" s="8" t="str">
        <f>I135</f>
        <v>Pedro Marcano</v>
      </c>
      <c r="J136" s="8" t="str">
        <f t="shared" si="50"/>
        <v>Mobile</v>
      </c>
      <c r="K136" s="8" t="str">
        <f t="shared" si="51"/>
        <v>Android</v>
      </c>
      <c r="L136" s="8" t="str">
        <f t="shared" si="52"/>
        <v>Android Studio</v>
      </c>
      <c r="M136" s="8">
        <v>2.4</v>
      </c>
      <c r="N136" s="8" t="s">
        <v>10</v>
      </c>
      <c r="O136" s="11"/>
      <c r="P136" s="8">
        <v>1</v>
      </c>
      <c r="Q136" s="8" t="str">
        <f t="shared" si="40"/>
        <v>HR Strategic Planning</v>
      </c>
      <c r="R136" s="8">
        <f>SUMIF($I$24:$I$30,Table2[[#This Row],[Name]],$J$24:$J$30)</f>
        <v>0</v>
      </c>
      <c r="S136" s="8">
        <f t="shared" si="38"/>
        <v>0</v>
      </c>
    </row>
    <row r="137" spans="1:19" ht="30" hidden="1">
      <c r="A137" s="8" t="s">
        <v>104</v>
      </c>
      <c r="B137" s="8" t="str">
        <f t="shared" si="39"/>
        <v>TiBaan</v>
      </c>
      <c r="C137" s="8" t="str">
        <f t="shared" si="48"/>
        <v>Absences Control.</v>
      </c>
      <c r="D137" s="9">
        <f t="shared" ca="1" si="49"/>
        <v>44870</v>
      </c>
      <c r="E137" s="8">
        <f t="shared" ca="1" si="35"/>
        <v>45</v>
      </c>
      <c r="F137" s="8">
        <f t="shared" ca="1" si="36"/>
        <v>11</v>
      </c>
      <c r="G137" s="8">
        <f t="shared" ca="1" si="37"/>
        <v>2022</v>
      </c>
      <c r="H137" s="8" t="str">
        <f>H136</f>
        <v>Project Management</v>
      </c>
      <c r="I137" s="8" t="s">
        <v>76</v>
      </c>
      <c r="J137" s="8" t="str">
        <f t="shared" si="50"/>
        <v>Mobile</v>
      </c>
      <c r="K137" s="8" t="str">
        <f t="shared" si="51"/>
        <v>Android</v>
      </c>
      <c r="L137" s="8" t="str">
        <f t="shared" si="52"/>
        <v>Android Studio</v>
      </c>
      <c r="M137" s="8">
        <v>2.4</v>
      </c>
      <c r="N137" s="8" t="s">
        <v>12</v>
      </c>
      <c r="O137" s="11"/>
      <c r="P137" s="8">
        <v>1</v>
      </c>
      <c r="Q137" s="8" t="str">
        <f t="shared" si="40"/>
        <v>HR Strategic Planning</v>
      </c>
      <c r="R137" s="8">
        <f>SUMIF($I$24:$I$30,Table2[[#This Row],[Name]],$J$24:$J$30)</f>
        <v>3</v>
      </c>
      <c r="S137" s="8">
        <f t="shared" si="38"/>
        <v>7.1999999999999993</v>
      </c>
    </row>
    <row r="138" spans="1:19" ht="30" hidden="1">
      <c r="A138" s="8" t="s">
        <v>104</v>
      </c>
      <c r="B138" s="8" t="str">
        <f t="shared" si="39"/>
        <v>TiBaan</v>
      </c>
      <c r="C138" s="8" t="str">
        <f t="shared" si="48"/>
        <v>Absences Control.</v>
      </c>
      <c r="D138" s="9">
        <f t="shared" ca="1" si="49"/>
        <v>44871</v>
      </c>
      <c r="E138" s="8">
        <f t="shared" ca="1" si="35"/>
        <v>46</v>
      </c>
      <c r="F138" s="8">
        <f t="shared" ca="1" si="36"/>
        <v>11</v>
      </c>
      <c r="G138" s="8">
        <f t="shared" ca="1" si="37"/>
        <v>2022</v>
      </c>
      <c r="H138" s="8" t="str">
        <f>H137</f>
        <v>Project Management</v>
      </c>
      <c r="I138" s="8" t="str">
        <f>I137</f>
        <v>Rudimar Castro</v>
      </c>
      <c r="J138" s="8" t="str">
        <f t="shared" si="50"/>
        <v>Mobile</v>
      </c>
      <c r="K138" s="8" t="str">
        <f t="shared" si="51"/>
        <v>Android</v>
      </c>
      <c r="L138" s="8" t="str">
        <f t="shared" si="52"/>
        <v>Android Studio</v>
      </c>
      <c r="M138" s="8">
        <v>2.4</v>
      </c>
      <c r="N138" s="8" t="s">
        <v>11</v>
      </c>
      <c r="O138" s="11"/>
      <c r="P138" s="8">
        <v>1</v>
      </c>
      <c r="Q138" s="8" t="str">
        <f t="shared" si="40"/>
        <v>HR Strategic Planning</v>
      </c>
      <c r="R138" s="8">
        <f>SUMIF($I$24:$I$30,Table2[[#This Row],[Name]],$J$24:$J$30)</f>
        <v>3</v>
      </c>
      <c r="S138" s="8">
        <f t="shared" si="38"/>
        <v>7.1999999999999993</v>
      </c>
    </row>
    <row r="139" spans="1:19" ht="30" hidden="1">
      <c r="A139" s="8" t="s">
        <v>104</v>
      </c>
      <c r="B139" s="8" t="str">
        <f t="shared" si="39"/>
        <v>TiBaan</v>
      </c>
      <c r="C139" s="8" t="str">
        <f t="shared" si="48"/>
        <v>Absences Control.</v>
      </c>
      <c r="D139" s="9">
        <f t="shared" ca="1" si="49"/>
        <v>44872</v>
      </c>
      <c r="E139" s="8">
        <f t="shared" ca="1" si="35"/>
        <v>46</v>
      </c>
      <c r="F139" s="8">
        <f t="shared" ca="1" si="36"/>
        <v>11</v>
      </c>
      <c r="G139" s="8">
        <f t="shared" ca="1" si="37"/>
        <v>2022</v>
      </c>
      <c r="H139" s="8" t="s">
        <v>55</v>
      </c>
      <c r="I139" s="8" t="s">
        <v>69</v>
      </c>
      <c r="J139" s="8" t="str">
        <f t="shared" si="50"/>
        <v>Mobile</v>
      </c>
      <c r="K139" s="8" t="str">
        <f t="shared" si="51"/>
        <v>Android</v>
      </c>
      <c r="L139" s="8" t="str">
        <f t="shared" si="52"/>
        <v>Android Studio</v>
      </c>
      <c r="M139" s="8">
        <v>2.5</v>
      </c>
      <c r="N139" s="8" t="s">
        <v>10</v>
      </c>
      <c r="O139" s="11"/>
      <c r="P139" s="8">
        <v>1</v>
      </c>
      <c r="Q139" s="8" t="str">
        <f t="shared" si="40"/>
        <v>HR Strategic Planning</v>
      </c>
      <c r="R139" s="8">
        <f>SUMIF($I$24:$I$30,Table2[[#This Row],[Name]],$J$24:$J$30)</f>
        <v>1.5</v>
      </c>
      <c r="S139" s="8">
        <f t="shared" si="38"/>
        <v>3.75</v>
      </c>
    </row>
    <row r="140" spans="1:19" ht="30" hidden="1">
      <c r="A140" s="8" t="s">
        <v>104</v>
      </c>
      <c r="B140" s="8" t="str">
        <f t="shared" si="39"/>
        <v>TiBaan</v>
      </c>
      <c r="C140" s="8" t="str">
        <f t="shared" si="48"/>
        <v>Absences Control.</v>
      </c>
      <c r="D140" s="9">
        <f t="shared" ca="1" si="49"/>
        <v>44873</v>
      </c>
      <c r="E140" s="8">
        <f t="shared" ca="1" si="35"/>
        <v>46</v>
      </c>
      <c r="F140" s="8">
        <f t="shared" ca="1" si="36"/>
        <v>11</v>
      </c>
      <c r="G140" s="8">
        <f t="shared" ca="1" si="37"/>
        <v>2022</v>
      </c>
      <c r="H140" s="8" t="str">
        <f>H139</f>
        <v>QA</v>
      </c>
      <c r="I140" s="8" t="str">
        <f>I139</f>
        <v>Javier Alvarez</v>
      </c>
      <c r="J140" s="8" t="str">
        <f t="shared" si="50"/>
        <v>Mobile</v>
      </c>
      <c r="K140" s="8" t="str">
        <f t="shared" si="51"/>
        <v>Android</v>
      </c>
      <c r="L140" s="8" t="str">
        <f t="shared" si="52"/>
        <v>Android Studio</v>
      </c>
      <c r="M140" s="8">
        <v>2.5</v>
      </c>
      <c r="N140" s="8" t="s">
        <v>12</v>
      </c>
      <c r="O140" s="11"/>
      <c r="P140" s="8">
        <v>1</v>
      </c>
      <c r="Q140" s="8" t="str">
        <f t="shared" si="40"/>
        <v>HR Strategic Planning</v>
      </c>
      <c r="R140" s="8">
        <f>SUMIF($I$24:$I$30,Table2[[#This Row],[Name]],$J$24:$J$30)</f>
        <v>1.5</v>
      </c>
      <c r="S140" s="8">
        <f t="shared" si="38"/>
        <v>3.75</v>
      </c>
    </row>
    <row r="141" spans="1:19" ht="30" hidden="1">
      <c r="A141" s="8" t="s">
        <v>104</v>
      </c>
      <c r="B141" s="8" t="str">
        <f t="shared" si="39"/>
        <v>TiBaan</v>
      </c>
      <c r="C141" s="8" t="str">
        <f t="shared" si="48"/>
        <v>Absences Control.</v>
      </c>
      <c r="D141" s="9">
        <f t="shared" ca="1" si="49"/>
        <v>44874</v>
      </c>
      <c r="E141" s="8">
        <f t="shared" ca="1" si="35"/>
        <v>46</v>
      </c>
      <c r="F141" s="8">
        <f t="shared" ca="1" si="36"/>
        <v>11</v>
      </c>
      <c r="G141" s="8">
        <f t="shared" ca="1" si="37"/>
        <v>2022</v>
      </c>
      <c r="H141" s="8" t="str">
        <f>H140</f>
        <v>QA</v>
      </c>
      <c r="I141" s="8" t="str">
        <f>I140</f>
        <v>Javier Alvarez</v>
      </c>
      <c r="J141" s="8" t="str">
        <f t="shared" si="50"/>
        <v>Mobile</v>
      </c>
      <c r="K141" s="8" t="str">
        <f t="shared" si="51"/>
        <v>Android</v>
      </c>
      <c r="L141" s="8" t="str">
        <f t="shared" si="52"/>
        <v>Android Studio</v>
      </c>
      <c r="M141" s="8">
        <v>2.5</v>
      </c>
      <c r="N141" s="8" t="s">
        <v>11</v>
      </c>
      <c r="O141" s="11"/>
      <c r="P141" s="8">
        <v>1</v>
      </c>
      <c r="Q141" s="8" t="str">
        <f t="shared" si="40"/>
        <v>HR Strategic Planning</v>
      </c>
      <c r="R141" s="8">
        <f>SUMIF($I$24:$I$30,Table2[[#This Row],[Name]],$J$24:$J$30)</f>
        <v>1.5</v>
      </c>
      <c r="S141" s="8">
        <f t="shared" si="38"/>
        <v>3.75</v>
      </c>
    </row>
    <row r="142" spans="1:19" ht="30" hidden="1">
      <c r="A142" s="8" t="s">
        <v>104</v>
      </c>
      <c r="B142" s="8" t="str">
        <f t="shared" si="39"/>
        <v>TiBaan</v>
      </c>
      <c r="C142" s="8" t="s">
        <v>29</v>
      </c>
      <c r="D142" s="9">
        <f t="shared" ca="1" si="49"/>
        <v>44875</v>
      </c>
      <c r="E142" s="8">
        <f t="shared" ca="1" si="35"/>
        <v>46</v>
      </c>
      <c r="F142" s="8">
        <f t="shared" ca="1" si="36"/>
        <v>11</v>
      </c>
      <c r="G142" s="8">
        <f t="shared" ca="1" si="37"/>
        <v>2022</v>
      </c>
      <c r="H142" s="8" t="s">
        <v>96</v>
      </c>
      <c r="I142" s="8" t="s">
        <v>59</v>
      </c>
      <c r="J142" s="8" t="s">
        <v>60</v>
      </c>
      <c r="K142" s="8" t="s">
        <v>13</v>
      </c>
      <c r="L142" s="8" t="str">
        <f t="shared" si="52"/>
        <v>Android Studio</v>
      </c>
      <c r="M142" s="8">
        <v>3</v>
      </c>
      <c r="N142" s="8" t="s">
        <v>10</v>
      </c>
      <c r="O142" s="12"/>
      <c r="P142" s="8">
        <v>1</v>
      </c>
      <c r="Q142" s="8" t="str">
        <f t="shared" si="40"/>
        <v>HR Strategic Planning</v>
      </c>
      <c r="R142" s="8">
        <f>SUMIF($I$24:$I$30,Table2[[#This Row],[Name]],$J$24:$J$30)</f>
        <v>3</v>
      </c>
      <c r="S142" s="8">
        <f t="shared" si="38"/>
        <v>9</v>
      </c>
    </row>
    <row r="143" spans="1:19" ht="30" hidden="1">
      <c r="A143" s="8" t="s">
        <v>104</v>
      </c>
      <c r="B143" s="8" t="str">
        <f t="shared" si="39"/>
        <v>TiBaan</v>
      </c>
      <c r="C143" s="8" t="str">
        <f t="shared" ref="C143:C153" si="53">C142</f>
        <v>Labor Planning.</v>
      </c>
      <c r="D143" s="9">
        <f t="shared" ca="1" si="49"/>
        <v>44876</v>
      </c>
      <c r="E143" s="8">
        <f t="shared" ca="1" si="35"/>
        <v>46</v>
      </c>
      <c r="F143" s="8">
        <f t="shared" ca="1" si="36"/>
        <v>11</v>
      </c>
      <c r="G143" s="8">
        <f t="shared" ca="1" si="37"/>
        <v>2022</v>
      </c>
      <c r="H143" s="8" t="str">
        <f>H142</f>
        <v>Full Stack</v>
      </c>
      <c r="I143" s="8" t="str">
        <f>I142</f>
        <v>Ricardo Acurero</v>
      </c>
      <c r="J143" s="8" t="str">
        <f>J142</f>
        <v>Mobile</v>
      </c>
      <c r="K143" s="8" t="str">
        <f>K142</f>
        <v>Android</v>
      </c>
      <c r="L143" s="8" t="str">
        <f>L142</f>
        <v>Android Studio</v>
      </c>
      <c r="M143" s="8">
        <v>3</v>
      </c>
      <c r="N143" s="8" t="s">
        <v>12</v>
      </c>
      <c r="O143" s="12"/>
      <c r="P143" s="8">
        <v>1</v>
      </c>
      <c r="Q143" s="8" t="str">
        <f t="shared" si="40"/>
        <v>HR Strategic Planning</v>
      </c>
      <c r="R143" s="8">
        <f>SUMIF($I$24:$I$30,Table2[[#This Row],[Name]],$J$24:$J$30)</f>
        <v>3</v>
      </c>
      <c r="S143" s="8">
        <f t="shared" si="38"/>
        <v>9</v>
      </c>
    </row>
    <row r="144" spans="1:19" ht="30" hidden="1">
      <c r="A144" s="8" t="s">
        <v>104</v>
      </c>
      <c r="B144" s="8" t="str">
        <f t="shared" si="39"/>
        <v>TiBaan</v>
      </c>
      <c r="C144" s="8" t="str">
        <f t="shared" si="53"/>
        <v>Labor Planning.</v>
      </c>
      <c r="D144" s="9">
        <f t="shared" ca="1" si="49"/>
        <v>44877</v>
      </c>
      <c r="E144" s="8">
        <f t="shared" ca="1" si="35"/>
        <v>46</v>
      </c>
      <c r="F144" s="8">
        <f t="shared" ca="1" si="36"/>
        <v>11</v>
      </c>
      <c r="G144" s="8">
        <f t="shared" ca="1" si="37"/>
        <v>2022</v>
      </c>
      <c r="H144" s="8" t="str">
        <f>H143</f>
        <v>Full Stack</v>
      </c>
      <c r="I144" s="8" t="str">
        <f>I143</f>
        <v>Ricardo Acurero</v>
      </c>
      <c r="J144" s="8" t="str">
        <f t="shared" ref="J144:J153" si="54">J143</f>
        <v>Mobile</v>
      </c>
      <c r="K144" s="8" t="str">
        <f t="shared" ref="K144:K153" si="55">K143</f>
        <v>Android</v>
      </c>
      <c r="L144" s="8" t="str">
        <f t="shared" ref="L144:L154" si="56">L143</f>
        <v>Android Studio</v>
      </c>
      <c r="M144" s="8">
        <v>3</v>
      </c>
      <c r="N144" s="8" t="s">
        <v>11</v>
      </c>
      <c r="O144" s="12"/>
      <c r="P144" s="8">
        <v>1</v>
      </c>
      <c r="Q144" s="8" t="str">
        <f t="shared" si="40"/>
        <v>HR Strategic Planning</v>
      </c>
      <c r="R144" s="8">
        <f>SUMIF($I$24:$I$30,Table2[[#This Row],[Name]],$J$24:$J$30)</f>
        <v>3</v>
      </c>
      <c r="S144" s="8">
        <f t="shared" si="38"/>
        <v>9</v>
      </c>
    </row>
    <row r="145" spans="1:19" ht="30" hidden="1">
      <c r="A145" s="8" t="s">
        <v>104</v>
      </c>
      <c r="B145" s="8" t="str">
        <f t="shared" si="39"/>
        <v>TiBaan</v>
      </c>
      <c r="C145" s="8" t="str">
        <f t="shared" si="53"/>
        <v>Labor Planning.</v>
      </c>
      <c r="D145" s="9">
        <f t="shared" ca="1" si="49"/>
        <v>44878</v>
      </c>
      <c r="E145" s="8">
        <f t="shared" ca="1" si="35"/>
        <v>47</v>
      </c>
      <c r="F145" s="8">
        <f t="shared" ca="1" si="36"/>
        <v>11</v>
      </c>
      <c r="G145" s="8">
        <f t="shared" ca="1" si="37"/>
        <v>2022</v>
      </c>
      <c r="H145" s="8" t="s">
        <v>101</v>
      </c>
      <c r="I145" s="8" t="s">
        <v>66</v>
      </c>
      <c r="J145" s="8" t="str">
        <f t="shared" si="54"/>
        <v>Mobile</v>
      </c>
      <c r="K145" s="8" t="str">
        <f t="shared" si="55"/>
        <v>Android</v>
      </c>
      <c r="L145" s="8" t="str">
        <f t="shared" si="56"/>
        <v>Android Studio</v>
      </c>
      <c r="M145" s="8">
        <v>2.4</v>
      </c>
      <c r="N145" s="8" t="s">
        <v>10</v>
      </c>
      <c r="O145" s="12"/>
      <c r="P145" s="8">
        <v>1</v>
      </c>
      <c r="Q145" s="8" t="str">
        <f t="shared" si="40"/>
        <v>HR Strategic Planning</v>
      </c>
      <c r="R145" s="8">
        <f>SUMIF($I$24:$I$30,Table2[[#This Row],[Name]],$J$24:$J$30)</f>
        <v>0</v>
      </c>
      <c r="S145" s="8">
        <f t="shared" si="38"/>
        <v>0</v>
      </c>
    </row>
    <row r="146" spans="1:19" ht="30" hidden="1">
      <c r="A146" s="8" t="s">
        <v>104</v>
      </c>
      <c r="B146" s="8" t="str">
        <f t="shared" si="39"/>
        <v>TiBaan</v>
      </c>
      <c r="C146" s="8" t="str">
        <f t="shared" si="53"/>
        <v>Labor Planning.</v>
      </c>
      <c r="D146" s="9">
        <f t="shared" ca="1" si="49"/>
        <v>44879</v>
      </c>
      <c r="E146" s="8">
        <f t="shared" ca="1" si="35"/>
        <v>47</v>
      </c>
      <c r="F146" s="8">
        <f t="shared" ca="1" si="36"/>
        <v>11</v>
      </c>
      <c r="G146" s="8">
        <f t="shared" ca="1" si="37"/>
        <v>2022</v>
      </c>
      <c r="H146" s="8" t="s">
        <v>58</v>
      </c>
      <c r="I146" s="8" t="s">
        <v>76</v>
      </c>
      <c r="J146" s="8" t="str">
        <f t="shared" si="54"/>
        <v>Mobile</v>
      </c>
      <c r="K146" s="8" t="str">
        <f t="shared" si="55"/>
        <v>Android</v>
      </c>
      <c r="L146" s="8" t="str">
        <f t="shared" si="56"/>
        <v>Android Studio</v>
      </c>
      <c r="M146" s="8">
        <v>1</v>
      </c>
      <c r="N146" s="8" t="s">
        <v>12</v>
      </c>
      <c r="O146" s="12"/>
      <c r="P146" s="8">
        <v>1</v>
      </c>
      <c r="Q146" s="8" t="str">
        <f t="shared" si="40"/>
        <v>HR Strategic Planning</v>
      </c>
      <c r="R146" s="8">
        <f>SUMIF($I$24:$I$30,Table2[[#This Row],[Name]],$J$24:$J$30)</f>
        <v>3</v>
      </c>
      <c r="S146" s="8">
        <f t="shared" si="38"/>
        <v>3</v>
      </c>
    </row>
    <row r="147" spans="1:19" ht="30" hidden="1">
      <c r="A147" s="8" t="s">
        <v>104</v>
      </c>
      <c r="B147" s="8" t="str">
        <f t="shared" si="39"/>
        <v>TiBaan</v>
      </c>
      <c r="C147" s="8" t="str">
        <f t="shared" si="53"/>
        <v>Labor Planning.</v>
      </c>
      <c r="D147" s="9">
        <f t="shared" ca="1" si="49"/>
        <v>44880</v>
      </c>
      <c r="E147" s="8">
        <f t="shared" ca="1" si="35"/>
        <v>47</v>
      </c>
      <c r="F147" s="8">
        <f t="shared" ca="1" si="36"/>
        <v>11</v>
      </c>
      <c r="G147" s="8">
        <f t="shared" ca="1" si="37"/>
        <v>2022</v>
      </c>
      <c r="H147" s="8" t="str">
        <f>H146</f>
        <v>Project Management</v>
      </c>
      <c r="I147" s="8" t="str">
        <f>I146</f>
        <v>Rudimar Castro</v>
      </c>
      <c r="J147" s="8" t="str">
        <f t="shared" si="54"/>
        <v>Mobile</v>
      </c>
      <c r="K147" s="8" t="str">
        <f t="shared" si="55"/>
        <v>Android</v>
      </c>
      <c r="L147" s="8" t="str">
        <f t="shared" si="56"/>
        <v>Android Studio</v>
      </c>
      <c r="M147" s="8">
        <v>2.4</v>
      </c>
      <c r="N147" s="8" t="s">
        <v>11</v>
      </c>
      <c r="O147" s="12"/>
      <c r="P147" s="8">
        <v>1</v>
      </c>
      <c r="Q147" s="8" t="str">
        <f t="shared" si="40"/>
        <v>HR Strategic Planning</v>
      </c>
      <c r="R147" s="8">
        <f>SUMIF($I$24:$I$30,Table2[[#This Row],[Name]],$J$24:$J$30)</f>
        <v>3</v>
      </c>
      <c r="S147" s="8">
        <f t="shared" si="38"/>
        <v>7.1999999999999993</v>
      </c>
    </row>
    <row r="148" spans="1:19" ht="30" hidden="1">
      <c r="A148" s="8" t="s">
        <v>104</v>
      </c>
      <c r="B148" s="8" t="str">
        <f t="shared" si="39"/>
        <v>TiBaan</v>
      </c>
      <c r="C148" s="8" t="str">
        <f t="shared" si="53"/>
        <v>Labor Planning.</v>
      </c>
      <c r="D148" s="9">
        <f t="shared" ca="1" si="49"/>
        <v>44881</v>
      </c>
      <c r="E148" s="8">
        <f t="shared" ca="1" si="35"/>
        <v>47</v>
      </c>
      <c r="F148" s="8">
        <f t="shared" ca="1" si="36"/>
        <v>11</v>
      </c>
      <c r="G148" s="8">
        <f t="shared" ca="1" si="37"/>
        <v>2022</v>
      </c>
      <c r="H148" s="8" t="s">
        <v>58</v>
      </c>
      <c r="I148" s="8" t="str">
        <f>I147</f>
        <v>Rudimar Castro</v>
      </c>
      <c r="J148" s="8" t="str">
        <f t="shared" si="54"/>
        <v>Mobile</v>
      </c>
      <c r="K148" s="8" t="str">
        <f t="shared" si="55"/>
        <v>Android</v>
      </c>
      <c r="L148" s="8" t="str">
        <f t="shared" si="56"/>
        <v>Android Studio</v>
      </c>
      <c r="M148" s="8">
        <v>1</v>
      </c>
      <c r="N148" s="8" t="s">
        <v>10</v>
      </c>
      <c r="O148" s="12"/>
      <c r="P148" s="8">
        <v>1</v>
      </c>
      <c r="Q148" s="8" t="str">
        <f t="shared" si="40"/>
        <v>HR Strategic Planning</v>
      </c>
      <c r="R148" s="8">
        <f>SUMIF($I$24:$I$30,Table2[[#This Row],[Name]],$J$24:$J$30)</f>
        <v>3</v>
      </c>
      <c r="S148" s="8">
        <f t="shared" si="38"/>
        <v>3</v>
      </c>
    </row>
    <row r="149" spans="1:19" ht="30" hidden="1">
      <c r="A149" s="8" t="s">
        <v>104</v>
      </c>
      <c r="B149" s="8" t="str">
        <f t="shared" si="39"/>
        <v>TiBaan</v>
      </c>
      <c r="C149" s="8" t="str">
        <f t="shared" si="53"/>
        <v>Labor Planning.</v>
      </c>
      <c r="D149" s="9">
        <f t="shared" ca="1" si="49"/>
        <v>44882</v>
      </c>
      <c r="E149" s="8">
        <f t="shared" ca="1" si="35"/>
        <v>47</v>
      </c>
      <c r="F149" s="8">
        <f t="shared" ca="1" si="36"/>
        <v>11</v>
      </c>
      <c r="G149" s="8">
        <f t="shared" ca="1" si="37"/>
        <v>2022</v>
      </c>
      <c r="H149" s="8" t="str">
        <f>H148</f>
        <v>Project Management</v>
      </c>
      <c r="I149" s="8" t="s">
        <v>76</v>
      </c>
      <c r="J149" s="8" t="str">
        <f t="shared" si="54"/>
        <v>Mobile</v>
      </c>
      <c r="K149" s="8" t="str">
        <f t="shared" si="55"/>
        <v>Android</v>
      </c>
      <c r="L149" s="8" t="str">
        <f t="shared" si="56"/>
        <v>Android Studio</v>
      </c>
      <c r="M149" s="8">
        <v>2.4</v>
      </c>
      <c r="N149" s="8" t="s">
        <v>12</v>
      </c>
      <c r="O149" s="12"/>
      <c r="P149" s="8">
        <v>1</v>
      </c>
      <c r="Q149" s="8" t="str">
        <f t="shared" si="40"/>
        <v>HR Strategic Planning</v>
      </c>
      <c r="R149" s="8">
        <f>SUMIF($I$24:$I$30,Table2[[#This Row],[Name]],$J$24:$J$30)</f>
        <v>3</v>
      </c>
      <c r="S149" s="8">
        <f t="shared" si="38"/>
        <v>7.1999999999999993</v>
      </c>
    </row>
    <row r="150" spans="1:19" ht="30" hidden="1">
      <c r="A150" s="8" t="s">
        <v>104</v>
      </c>
      <c r="B150" s="8" t="str">
        <f t="shared" si="39"/>
        <v>TiBaan</v>
      </c>
      <c r="C150" s="8" t="str">
        <f t="shared" si="53"/>
        <v>Labor Planning.</v>
      </c>
      <c r="D150" s="9">
        <f t="shared" ca="1" si="49"/>
        <v>44883</v>
      </c>
      <c r="E150" s="8">
        <f t="shared" ca="1" si="35"/>
        <v>47</v>
      </c>
      <c r="F150" s="8">
        <f t="shared" ca="1" si="36"/>
        <v>11</v>
      </c>
      <c r="G150" s="8">
        <f t="shared" ca="1" si="37"/>
        <v>2022</v>
      </c>
      <c r="H150" s="8" t="str">
        <f>H149</f>
        <v>Project Management</v>
      </c>
      <c r="I150" s="8" t="str">
        <f>I149</f>
        <v>Rudimar Castro</v>
      </c>
      <c r="J150" s="8" t="str">
        <f t="shared" si="54"/>
        <v>Mobile</v>
      </c>
      <c r="K150" s="8" t="str">
        <f t="shared" si="55"/>
        <v>Android</v>
      </c>
      <c r="L150" s="8" t="str">
        <f t="shared" si="56"/>
        <v>Android Studio</v>
      </c>
      <c r="M150" s="8">
        <v>1</v>
      </c>
      <c r="N150" s="8" t="s">
        <v>11</v>
      </c>
      <c r="O150" s="12"/>
      <c r="P150" s="8">
        <v>1</v>
      </c>
      <c r="Q150" s="8" t="str">
        <f t="shared" si="40"/>
        <v>HR Strategic Planning</v>
      </c>
      <c r="R150" s="8">
        <f>SUMIF($I$24:$I$30,Table2[[#This Row],[Name]],$J$24:$J$30)</f>
        <v>3</v>
      </c>
      <c r="S150" s="8">
        <f t="shared" si="38"/>
        <v>3</v>
      </c>
    </row>
    <row r="151" spans="1:19" ht="30" hidden="1">
      <c r="A151" s="8" t="s">
        <v>104</v>
      </c>
      <c r="B151" s="8" t="str">
        <f t="shared" si="39"/>
        <v>TiBaan</v>
      </c>
      <c r="C151" s="8" t="str">
        <f t="shared" si="53"/>
        <v>Labor Planning.</v>
      </c>
      <c r="D151" s="9">
        <f t="shared" ca="1" si="49"/>
        <v>44884</v>
      </c>
      <c r="E151" s="8">
        <f t="shared" ca="1" si="35"/>
        <v>47</v>
      </c>
      <c r="F151" s="8">
        <f t="shared" ca="1" si="36"/>
        <v>11</v>
      </c>
      <c r="G151" s="8">
        <f t="shared" ca="1" si="37"/>
        <v>2022</v>
      </c>
      <c r="H151" s="8" t="s">
        <v>55</v>
      </c>
      <c r="I151" s="8" t="s">
        <v>69</v>
      </c>
      <c r="J151" s="8" t="str">
        <f t="shared" si="54"/>
        <v>Mobile</v>
      </c>
      <c r="K151" s="8" t="str">
        <f t="shared" si="55"/>
        <v>Android</v>
      </c>
      <c r="L151" s="8" t="str">
        <f t="shared" si="56"/>
        <v>Android Studio</v>
      </c>
      <c r="M151" s="8">
        <v>2.5</v>
      </c>
      <c r="N151" s="8" t="s">
        <v>10</v>
      </c>
      <c r="O151" s="12"/>
      <c r="P151" s="8">
        <v>1</v>
      </c>
      <c r="Q151" s="8" t="str">
        <f t="shared" si="40"/>
        <v>HR Strategic Planning</v>
      </c>
      <c r="R151" s="8">
        <f>SUMIF($I$24:$I$30,Table2[[#This Row],[Name]],$J$24:$J$30)</f>
        <v>1.5</v>
      </c>
      <c r="S151" s="8">
        <f t="shared" si="38"/>
        <v>3.75</v>
      </c>
    </row>
    <row r="152" spans="1:19" ht="30" hidden="1">
      <c r="A152" s="8" t="s">
        <v>104</v>
      </c>
      <c r="B152" s="8" t="str">
        <f t="shared" si="39"/>
        <v>TiBaan</v>
      </c>
      <c r="C152" s="8" t="str">
        <f t="shared" si="53"/>
        <v>Labor Planning.</v>
      </c>
      <c r="D152" s="9">
        <f ca="1">D151+7</f>
        <v>44891</v>
      </c>
      <c r="E152" s="8">
        <f t="shared" ca="1" si="35"/>
        <v>48</v>
      </c>
      <c r="F152" s="8">
        <f t="shared" ca="1" si="36"/>
        <v>11</v>
      </c>
      <c r="G152" s="8">
        <f t="shared" ca="1" si="37"/>
        <v>2022</v>
      </c>
      <c r="H152" s="8" t="str">
        <f>H151</f>
        <v>QA</v>
      </c>
      <c r="I152" s="8" t="str">
        <f>I151</f>
        <v>Javier Alvarez</v>
      </c>
      <c r="J152" s="8" t="str">
        <f t="shared" si="54"/>
        <v>Mobile</v>
      </c>
      <c r="K152" s="8" t="str">
        <f t="shared" si="55"/>
        <v>Android</v>
      </c>
      <c r="L152" s="8" t="str">
        <f t="shared" si="56"/>
        <v>Android Studio</v>
      </c>
      <c r="M152" s="8">
        <v>2.5</v>
      </c>
      <c r="N152" s="8" t="s">
        <v>12</v>
      </c>
      <c r="O152" s="12"/>
      <c r="P152" s="8">
        <v>1</v>
      </c>
      <c r="Q152" s="8" t="str">
        <f t="shared" si="40"/>
        <v>HR Strategic Planning</v>
      </c>
      <c r="R152" s="8">
        <f>SUMIF($I$24:$I$30,Table2[[#This Row],[Name]],$J$24:$J$30)</f>
        <v>1.5</v>
      </c>
      <c r="S152" s="8">
        <f t="shared" si="38"/>
        <v>3.75</v>
      </c>
    </row>
    <row r="153" spans="1:19" ht="30" hidden="1">
      <c r="A153" s="8" t="s">
        <v>104</v>
      </c>
      <c r="B153" s="8" t="str">
        <f t="shared" si="39"/>
        <v>TiBaan</v>
      </c>
      <c r="C153" s="8" t="str">
        <f t="shared" si="53"/>
        <v>Labor Planning.</v>
      </c>
      <c r="D153" s="9">
        <f t="shared" ca="1" si="49"/>
        <v>44892</v>
      </c>
      <c r="E153" s="8">
        <f t="shared" ca="1" si="35"/>
        <v>49</v>
      </c>
      <c r="F153" s="8">
        <f t="shared" ca="1" si="36"/>
        <v>11</v>
      </c>
      <c r="G153" s="8">
        <f t="shared" ca="1" si="37"/>
        <v>2022</v>
      </c>
      <c r="H153" s="8" t="str">
        <f>H152</f>
        <v>QA</v>
      </c>
      <c r="I153" s="8" t="str">
        <f>I152</f>
        <v>Javier Alvarez</v>
      </c>
      <c r="J153" s="8" t="str">
        <f t="shared" si="54"/>
        <v>Mobile</v>
      </c>
      <c r="K153" s="8" t="str">
        <f t="shared" si="55"/>
        <v>Android</v>
      </c>
      <c r="L153" s="8" t="str">
        <f t="shared" si="56"/>
        <v>Android Studio</v>
      </c>
      <c r="M153" s="8">
        <v>2.5</v>
      </c>
      <c r="N153" s="8" t="s">
        <v>11</v>
      </c>
      <c r="O153" s="12"/>
      <c r="P153" s="8">
        <v>1</v>
      </c>
      <c r="Q153" s="8" t="str">
        <f t="shared" si="40"/>
        <v>HR Strategic Planning</v>
      </c>
      <c r="R153" s="8">
        <f>SUMIF($I$24:$I$30,Table2[[#This Row],[Name]],$J$24:$J$30)</f>
        <v>1.5</v>
      </c>
      <c r="S153" s="8">
        <f t="shared" si="38"/>
        <v>3.75</v>
      </c>
    </row>
    <row r="154" spans="1:19" ht="30" hidden="1">
      <c r="A154" s="8" t="s">
        <v>104</v>
      </c>
      <c r="B154" s="8" t="str">
        <f t="shared" si="39"/>
        <v>TiBaan</v>
      </c>
      <c r="C154" s="8" t="s">
        <v>44</v>
      </c>
      <c r="D154" s="9">
        <f t="shared" ca="1" si="49"/>
        <v>44893</v>
      </c>
      <c r="E154" s="8">
        <f t="shared" ca="1" si="35"/>
        <v>49</v>
      </c>
      <c r="F154" s="8">
        <f t="shared" ca="1" si="36"/>
        <v>11</v>
      </c>
      <c r="G154" s="8">
        <f t="shared" ca="1" si="37"/>
        <v>2022</v>
      </c>
      <c r="H154" s="8" t="s">
        <v>96</v>
      </c>
      <c r="I154" s="8" t="s">
        <v>59</v>
      </c>
      <c r="J154" s="8" t="s">
        <v>60</v>
      </c>
      <c r="K154" s="8" t="s">
        <v>13</v>
      </c>
      <c r="L154" s="8" t="str">
        <f t="shared" si="56"/>
        <v>Android Studio</v>
      </c>
      <c r="M154" s="8">
        <v>4</v>
      </c>
      <c r="N154" s="8" t="s">
        <v>10</v>
      </c>
      <c r="O154" s="13"/>
      <c r="P154" s="8">
        <v>1</v>
      </c>
      <c r="Q154" s="8" t="str">
        <f t="shared" si="40"/>
        <v>HR Strategic Planning</v>
      </c>
      <c r="R154" s="8">
        <f>SUMIF($I$24:$I$30,Table2[[#This Row],[Name]],$J$24:$J$30)</f>
        <v>3</v>
      </c>
      <c r="S154" s="8">
        <f t="shared" si="38"/>
        <v>12</v>
      </c>
    </row>
    <row r="155" spans="1:19" ht="30" hidden="1">
      <c r="A155" s="8" t="s">
        <v>104</v>
      </c>
      <c r="B155" s="8" t="str">
        <f t="shared" si="39"/>
        <v>TiBaan</v>
      </c>
      <c r="C155" s="8" t="str">
        <f t="shared" ref="C155:C165" si="57">C154</f>
        <v>Performance Management</v>
      </c>
      <c r="D155" s="9">
        <f t="shared" ca="1" si="49"/>
        <v>44894</v>
      </c>
      <c r="E155" s="8">
        <f t="shared" ca="1" si="35"/>
        <v>49</v>
      </c>
      <c r="F155" s="8">
        <f t="shared" ca="1" si="36"/>
        <v>11</v>
      </c>
      <c r="G155" s="8">
        <f t="shared" ca="1" si="37"/>
        <v>2022</v>
      </c>
      <c r="H155" s="8" t="str">
        <f>H154</f>
        <v>Full Stack</v>
      </c>
      <c r="I155" s="8" t="str">
        <f>I154</f>
        <v>Ricardo Acurero</v>
      </c>
      <c r="J155" s="8" t="str">
        <f>J154</f>
        <v>Mobile</v>
      </c>
      <c r="K155" s="8" t="str">
        <f>K154</f>
        <v>Android</v>
      </c>
      <c r="L155" s="8" t="str">
        <f>L154</f>
        <v>Android Studio</v>
      </c>
      <c r="M155" s="8">
        <v>1</v>
      </c>
      <c r="N155" s="8" t="s">
        <v>12</v>
      </c>
      <c r="O155" s="13"/>
      <c r="P155" s="8">
        <v>1</v>
      </c>
      <c r="Q155" s="8" t="str">
        <f t="shared" si="40"/>
        <v>HR Strategic Planning</v>
      </c>
      <c r="R155" s="8">
        <f>SUMIF($I$24:$I$30,Table2[[#This Row],[Name]],$J$24:$J$30)</f>
        <v>3</v>
      </c>
      <c r="S155" s="8">
        <f t="shared" si="38"/>
        <v>3</v>
      </c>
    </row>
    <row r="156" spans="1:19" ht="30" hidden="1">
      <c r="A156" s="8" t="s">
        <v>104</v>
      </c>
      <c r="B156" s="8" t="str">
        <f t="shared" si="39"/>
        <v>TiBaan</v>
      </c>
      <c r="C156" s="8" t="str">
        <f t="shared" si="57"/>
        <v>Performance Management</v>
      </c>
      <c r="D156" s="9">
        <f t="shared" ca="1" si="49"/>
        <v>44895</v>
      </c>
      <c r="E156" s="8">
        <f t="shared" ca="1" si="35"/>
        <v>49</v>
      </c>
      <c r="F156" s="8">
        <f t="shared" ca="1" si="36"/>
        <v>11</v>
      </c>
      <c r="G156" s="8">
        <f t="shared" ca="1" si="37"/>
        <v>2022</v>
      </c>
      <c r="H156" s="8" t="str">
        <f>H155</f>
        <v>Full Stack</v>
      </c>
      <c r="I156" s="8" t="str">
        <f>I155</f>
        <v>Ricardo Acurero</v>
      </c>
      <c r="J156" s="8" t="str">
        <f t="shared" ref="J156:J165" si="58">J155</f>
        <v>Mobile</v>
      </c>
      <c r="K156" s="8" t="str">
        <f t="shared" ref="K156:K165" si="59">K155</f>
        <v>Android</v>
      </c>
      <c r="L156" s="8" t="str">
        <f t="shared" ref="L156:L166" si="60">L155</f>
        <v>Android Studio</v>
      </c>
      <c r="M156" s="8">
        <v>4</v>
      </c>
      <c r="N156" s="8" t="s">
        <v>11</v>
      </c>
      <c r="O156" s="13"/>
      <c r="P156" s="8">
        <v>1</v>
      </c>
      <c r="Q156" s="8" t="str">
        <f t="shared" si="40"/>
        <v>HR Strategic Planning</v>
      </c>
      <c r="R156" s="8">
        <f>SUMIF($I$24:$I$30,Table2[[#This Row],[Name]],$J$24:$J$30)</f>
        <v>3</v>
      </c>
      <c r="S156" s="8">
        <f t="shared" si="38"/>
        <v>12</v>
      </c>
    </row>
    <row r="157" spans="1:19" ht="30" hidden="1">
      <c r="A157" s="8" t="s">
        <v>104</v>
      </c>
      <c r="B157" s="8" t="str">
        <f t="shared" si="39"/>
        <v>TiBaan</v>
      </c>
      <c r="C157" s="8" t="str">
        <f t="shared" si="57"/>
        <v>Performance Management</v>
      </c>
      <c r="D157" s="9">
        <f t="shared" ca="1" si="49"/>
        <v>44896</v>
      </c>
      <c r="E157" s="8">
        <f t="shared" ca="1" si="35"/>
        <v>49</v>
      </c>
      <c r="F157" s="8">
        <f t="shared" ca="1" si="36"/>
        <v>12</v>
      </c>
      <c r="G157" s="8">
        <f t="shared" ca="1" si="37"/>
        <v>2022</v>
      </c>
      <c r="H157" s="8" t="s">
        <v>101</v>
      </c>
      <c r="I157" s="8" t="s">
        <v>66</v>
      </c>
      <c r="J157" s="8" t="str">
        <f t="shared" si="58"/>
        <v>Mobile</v>
      </c>
      <c r="K157" s="8" t="str">
        <f t="shared" si="59"/>
        <v>Android</v>
      </c>
      <c r="L157" s="8" t="str">
        <f t="shared" si="60"/>
        <v>Android Studio</v>
      </c>
      <c r="M157" s="8">
        <v>2.4</v>
      </c>
      <c r="N157" s="8" t="s">
        <v>10</v>
      </c>
      <c r="O157" s="13"/>
      <c r="P157" s="8">
        <v>1</v>
      </c>
      <c r="Q157" s="8" t="str">
        <f t="shared" si="40"/>
        <v>HR Strategic Planning</v>
      </c>
      <c r="R157" s="8">
        <f>SUMIF($I$24:$I$30,Table2[[#This Row],[Name]],$J$24:$J$30)</f>
        <v>0</v>
      </c>
      <c r="S157" s="8">
        <f t="shared" si="38"/>
        <v>0</v>
      </c>
    </row>
    <row r="158" spans="1:19" ht="30" hidden="1">
      <c r="A158" s="8" t="s">
        <v>104</v>
      </c>
      <c r="B158" s="8" t="str">
        <f t="shared" si="39"/>
        <v>TiBaan</v>
      </c>
      <c r="C158" s="8" t="str">
        <f t="shared" si="57"/>
        <v>Performance Management</v>
      </c>
      <c r="D158" s="9">
        <f t="shared" ca="1" si="49"/>
        <v>44897</v>
      </c>
      <c r="E158" s="8">
        <f t="shared" ca="1" si="35"/>
        <v>49</v>
      </c>
      <c r="F158" s="8">
        <f t="shared" ca="1" si="36"/>
        <v>12</v>
      </c>
      <c r="G158" s="8">
        <f t="shared" ca="1" si="37"/>
        <v>2022</v>
      </c>
      <c r="H158" s="8" t="str">
        <f>H157</f>
        <v>Software Architect</v>
      </c>
      <c r="I158" s="8" t="str">
        <f>I157</f>
        <v>Pedro Marcano</v>
      </c>
      <c r="J158" s="8" t="str">
        <f t="shared" si="58"/>
        <v>Mobile</v>
      </c>
      <c r="K158" s="8" t="str">
        <f t="shared" si="59"/>
        <v>Android</v>
      </c>
      <c r="L158" s="8" t="str">
        <f t="shared" si="60"/>
        <v>Android Studio</v>
      </c>
      <c r="M158" s="8">
        <v>2.4</v>
      </c>
      <c r="N158" s="8" t="s">
        <v>12</v>
      </c>
      <c r="O158" s="13"/>
      <c r="P158" s="8">
        <v>1</v>
      </c>
      <c r="Q158" s="8" t="str">
        <f t="shared" si="40"/>
        <v>HR Strategic Planning</v>
      </c>
      <c r="R158" s="8">
        <f>SUMIF($I$24:$I$30,Table2[[#This Row],[Name]],$J$24:$J$30)</f>
        <v>0</v>
      </c>
      <c r="S158" s="8">
        <f t="shared" si="38"/>
        <v>0</v>
      </c>
    </row>
    <row r="159" spans="1:19" ht="30" hidden="1">
      <c r="A159" s="8" t="s">
        <v>104</v>
      </c>
      <c r="B159" s="8" t="str">
        <f t="shared" si="39"/>
        <v>TiBaan</v>
      </c>
      <c r="C159" s="8" t="str">
        <f t="shared" si="57"/>
        <v>Performance Management</v>
      </c>
      <c r="D159" s="9">
        <f t="shared" ca="1" si="49"/>
        <v>44898</v>
      </c>
      <c r="E159" s="8">
        <f t="shared" ca="1" si="35"/>
        <v>49</v>
      </c>
      <c r="F159" s="8">
        <f t="shared" ca="1" si="36"/>
        <v>12</v>
      </c>
      <c r="G159" s="8">
        <f t="shared" ca="1" si="37"/>
        <v>2022</v>
      </c>
      <c r="H159" s="8" t="s">
        <v>58</v>
      </c>
      <c r="I159" s="8" t="s">
        <v>76</v>
      </c>
      <c r="J159" s="8" t="str">
        <f t="shared" si="58"/>
        <v>Mobile</v>
      </c>
      <c r="K159" s="8" t="str">
        <f t="shared" si="59"/>
        <v>Android</v>
      </c>
      <c r="L159" s="8" t="str">
        <f t="shared" si="60"/>
        <v>Android Studio</v>
      </c>
      <c r="M159" s="8">
        <v>2.4</v>
      </c>
      <c r="N159" s="8" t="s">
        <v>11</v>
      </c>
      <c r="O159" s="13"/>
      <c r="P159" s="8">
        <v>1</v>
      </c>
      <c r="Q159" s="8" t="str">
        <f t="shared" si="40"/>
        <v>HR Strategic Planning</v>
      </c>
      <c r="R159" s="8">
        <f>SUMIF($I$24:$I$30,Table2[[#This Row],[Name]],$J$24:$J$30)</f>
        <v>3</v>
      </c>
      <c r="S159" s="8">
        <f t="shared" si="38"/>
        <v>7.1999999999999993</v>
      </c>
    </row>
    <row r="160" spans="1:19" ht="30" hidden="1">
      <c r="A160" s="8" t="s">
        <v>104</v>
      </c>
      <c r="B160" s="8" t="str">
        <f t="shared" si="39"/>
        <v>TiBaan</v>
      </c>
      <c r="C160" s="8" t="str">
        <f t="shared" si="57"/>
        <v>Performance Management</v>
      </c>
      <c r="D160" s="9">
        <f t="shared" ca="1" si="49"/>
        <v>44899</v>
      </c>
      <c r="E160" s="8">
        <f t="shared" ca="1" si="35"/>
        <v>50</v>
      </c>
      <c r="F160" s="8">
        <f t="shared" ca="1" si="36"/>
        <v>12</v>
      </c>
      <c r="G160" s="8">
        <f t="shared" ca="1" si="37"/>
        <v>2022</v>
      </c>
      <c r="H160" s="8" t="s">
        <v>58</v>
      </c>
      <c r="I160" s="8" t="str">
        <f>I159</f>
        <v>Rudimar Castro</v>
      </c>
      <c r="J160" s="8" t="str">
        <f t="shared" si="58"/>
        <v>Mobile</v>
      </c>
      <c r="K160" s="8" t="str">
        <f t="shared" si="59"/>
        <v>Android</v>
      </c>
      <c r="L160" s="8" t="str">
        <f t="shared" si="60"/>
        <v>Android Studio</v>
      </c>
      <c r="M160" s="8">
        <v>1</v>
      </c>
      <c r="N160" s="8" t="s">
        <v>10</v>
      </c>
      <c r="O160" s="13"/>
      <c r="P160" s="8">
        <v>1</v>
      </c>
      <c r="Q160" s="8" t="str">
        <f t="shared" si="40"/>
        <v>HR Strategic Planning</v>
      </c>
      <c r="R160" s="8">
        <f>SUMIF($I$24:$I$30,Table2[[#This Row],[Name]],$J$24:$J$30)</f>
        <v>3</v>
      </c>
      <c r="S160" s="8">
        <f t="shared" si="38"/>
        <v>3</v>
      </c>
    </row>
    <row r="161" spans="1:19" ht="30" hidden="1">
      <c r="A161" s="8" t="s">
        <v>104</v>
      </c>
      <c r="B161" s="8" t="str">
        <f t="shared" si="39"/>
        <v>TiBaan</v>
      </c>
      <c r="C161" s="8" t="str">
        <f t="shared" si="57"/>
        <v>Performance Management</v>
      </c>
      <c r="D161" s="9">
        <f t="shared" ca="1" si="49"/>
        <v>44900</v>
      </c>
      <c r="E161" s="8">
        <f t="shared" ca="1" si="35"/>
        <v>50</v>
      </c>
      <c r="F161" s="8">
        <f t="shared" ca="1" si="36"/>
        <v>12</v>
      </c>
      <c r="G161" s="8">
        <f t="shared" ca="1" si="37"/>
        <v>2022</v>
      </c>
      <c r="H161" s="8" t="str">
        <f>H160</f>
        <v>Project Management</v>
      </c>
      <c r="I161" s="8" t="str">
        <f>I160</f>
        <v>Rudimar Castro</v>
      </c>
      <c r="J161" s="8" t="str">
        <f t="shared" si="58"/>
        <v>Mobile</v>
      </c>
      <c r="K161" s="8" t="str">
        <f t="shared" si="59"/>
        <v>Android</v>
      </c>
      <c r="L161" s="8" t="str">
        <f t="shared" si="60"/>
        <v>Android Studio</v>
      </c>
      <c r="M161" s="8">
        <v>2.4</v>
      </c>
      <c r="N161" s="8" t="s">
        <v>12</v>
      </c>
      <c r="O161" s="13"/>
      <c r="P161" s="8">
        <v>1</v>
      </c>
      <c r="Q161" s="8" t="str">
        <f t="shared" si="40"/>
        <v>HR Strategic Planning</v>
      </c>
      <c r="R161" s="8">
        <f>SUMIF($I$24:$I$30,Table2[[#This Row],[Name]],$J$24:$J$30)</f>
        <v>3</v>
      </c>
      <c r="S161" s="8">
        <f t="shared" si="38"/>
        <v>7.1999999999999993</v>
      </c>
    </row>
    <row r="162" spans="1:19" ht="30" hidden="1">
      <c r="A162" s="8" t="s">
        <v>104</v>
      </c>
      <c r="B162" s="8" t="str">
        <f t="shared" si="39"/>
        <v>TiBaan</v>
      </c>
      <c r="C162" s="8" t="str">
        <f t="shared" si="57"/>
        <v>Performance Management</v>
      </c>
      <c r="D162" s="9">
        <f t="shared" ca="1" si="49"/>
        <v>44901</v>
      </c>
      <c r="E162" s="8">
        <f t="shared" ca="1" si="35"/>
        <v>50</v>
      </c>
      <c r="F162" s="8">
        <f t="shared" ca="1" si="36"/>
        <v>12</v>
      </c>
      <c r="G162" s="8">
        <f t="shared" ca="1" si="37"/>
        <v>2022</v>
      </c>
      <c r="H162" s="8" t="str">
        <f>H161</f>
        <v>Project Management</v>
      </c>
      <c r="I162" s="8" t="s">
        <v>76</v>
      </c>
      <c r="J162" s="8" t="str">
        <f t="shared" si="58"/>
        <v>Mobile</v>
      </c>
      <c r="K162" s="8" t="str">
        <f t="shared" si="59"/>
        <v>Android</v>
      </c>
      <c r="L162" s="8" t="str">
        <f t="shared" si="60"/>
        <v>Android Studio</v>
      </c>
      <c r="M162" s="8">
        <v>1</v>
      </c>
      <c r="N162" s="8" t="s">
        <v>11</v>
      </c>
      <c r="O162" s="13"/>
      <c r="P162" s="8">
        <v>1</v>
      </c>
      <c r="Q162" s="8" t="str">
        <f t="shared" si="40"/>
        <v>HR Strategic Planning</v>
      </c>
      <c r="R162" s="8">
        <f>SUMIF($I$24:$I$30,Table2[[#This Row],[Name]],$J$24:$J$30)</f>
        <v>3</v>
      </c>
      <c r="S162" s="8">
        <f t="shared" si="38"/>
        <v>3</v>
      </c>
    </row>
    <row r="163" spans="1:19" ht="30" hidden="1">
      <c r="A163" s="8" t="s">
        <v>104</v>
      </c>
      <c r="B163" s="8" t="str">
        <f t="shared" si="39"/>
        <v>TiBaan</v>
      </c>
      <c r="C163" s="8" t="str">
        <f t="shared" si="57"/>
        <v>Performance Management</v>
      </c>
      <c r="D163" s="9">
        <f t="shared" ca="1" si="49"/>
        <v>44902</v>
      </c>
      <c r="E163" s="8">
        <f t="shared" ref="E163:E226" ca="1" si="61">WEEKNUM(D163)</f>
        <v>50</v>
      </c>
      <c r="F163" s="8">
        <f t="shared" ref="F163:F226" ca="1" si="62">MONTH(D163)</f>
        <v>12</v>
      </c>
      <c r="G163" s="8">
        <f t="shared" ref="G163:G226" ca="1" si="63">YEAR(D163)</f>
        <v>2022</v>
      </c>
      <c r="H163" s="8" t="s">
        <v>55</v>
      </c>
      <c r="I163" s="8" t="s">
        <v>69</v>
      </c>
      <c r="J163" s="8" t="str">
        <f t="shared" si="58"/>
        <v>Mobile</v>
      </c>
      <c r="K163" s="8" t="str">
        <f t="shared" si="59"/>
        <v>Android</v>
      </c>
      <c r="L163" s="8" t="str">
        <f t="shared" si="60"/>
        <v>Android Studio</v>
      </c>
      <c r="M163" s="8">
        <v>2.5</v>
      </c>
      <c r="N163" s="8" t="s">
        <v>10</v>
      </c>
      <c r="O163" s="13"/>
      <c r="P163" s="8">
        <v>1</v>
      </c>
      <c r="Q163" s="8" t="str">
        <f t="shared" si="40"/>
        <v>HR Strategic Planning</v>
      </c>
      <c r="R163" s="8">
        <f>SUMIF($I$24:$I$30,Table2[[#This Row],[Name]],$J$24:$J$30)</f>
        <v>1.5</v>
      </c>
      <c r="S163" s="8">
        <f t="shared" ref="S163:S226" si="64">M163*R163</f>
        <v>3.75</v>
      </c>
    </row>
    <row r="164" spans="1:19" ht="30" hidden="1">
      <c r="A164" s="8" t="s">
        <v>104</v>
      </c>
      <c r="B164" s="8" t="str">
        <f t="shared" ref="B164:B225" si="65">B163</f>
        <v>TiBaan</v>
      </c>
      <c r="C164" s="8" t="str">
        <f t="shared" si="57"/>
        <v>Performance Management</v>
      </c>
      <c r="D164" s="9">
        <f t="shared" ca="1" si="49"/>
        <v>44903</v>
      </c>
      <c r="E164" s="8">
        <f t="shared" ca="1" si="61"/>
        <v>50</v>
      </c>
      <c r="F164" s="8">
        <f t="shared" ca="1" si="62"/>
        <v>12</v>
      </c>
      <c r="G164" s="8">
        <f t="shared" ca="1" si="63"/>
        <v>2022</v>
      </c>
      <c r="H164" s="8" t="str">
        <f>H163</f>
        <v>QA</v>
      </c>
      <c r="I164" s="8" t="str">
        <f>I163</f>
        <v>Javier Alvarez</v>
      </c>
      <c r="J164" s="8" t="str">
        <f t="shared" si="58"/>
        <v>Mobile</v>
      </c>
      <c r="K164" s="8" t="str">
        <f t="shared" si="59"/>
        <v>Android</v>
      </c>
      <c r="L164" s="8" t="str">
        <f t="shared" si="60"/>
        <v>Android Studio</v>
      </c>
      <c r="M164" s="8">
        <v>2.5</v>
      </c>
      <c r="N164" s="8" t="s">
        <v>12</v>
      </c>
      <c r="O164" s="13"/>
      <c r="P164" s="8">
        <v>1</v>
      </c>
      <c r="Q164" s="8" t="str">
        <f t="shared" ref="Q164:Q227" si="66">Q163</f>
        <v>HR Strategic Planning</v>
      </c>
      <c r="R164" s="8">
        <f>SUMIF($I$24:$I$30,Table2[[#This Row],[Name]],$J$24:$J$30)</f>
        <v>1.5</v>
      </c>
      <c r="S164" s="8">
        <f t="shared" si="64"/>
        <v>3.75</v>
      </c>
    </row>
    <row r="165" spans="1:19" ht="30" hidden="1">
      <c r="A165" s="8" t="s">
        <v>104</v>
      </c>
      <c r="B165" s="8" t="str">
        <f t="shared" si="65"/>
        <v>TiBaan</v>
      </c>
      <c r="C165" s="8" t="str">
        <f t="shared" si="57"/>
        <v>Performance Management</v>
      </c>
      <c r="D165" s="9">
        <f t="shared" ca="1" si="49"/>
        <v>44904</v>
      </c>
      <c r="E165" s="8">
        <f t="shared" ca="1" si="61"/>
        <v>50</v>
      </c>
      <c r="F165" s="8">
        <f t="shared" ca="1" si="62"/>
        <v>12</v>
      </c>
      <c r="G165" s="8">
        <f t="shared" ca="1" si="63"/>
        <v>2022</v>
      </c>
      <c r="H165" s="8" t="str">
        <f>H164</f>
        <v>QA</v>
      </c>
      <c r="I165" s="8" t="str">
        <f>I164</f>
        <v>Javier Alvarez</v>
      </c>
      <c r="J165" s="8" t="str">
        <f t="shared" si="58"/>
        <v>Mobile</v>
      </c>
      <c r="K165" s="8" t="str">
        <f t="shared" si="59"/>
        <v>Android</v>
      </c>
      <c r="L165" s="8" t="str">
        <f t="shared" si="60"/>
        <v>Android Studio</v>
      </c>
      <c r="M165" s="8">
        <v>2.5</v>
      </c>
      <c r="N165" s="8" t="s">
        <v>11</v>
      </c>
      <c r="O165" s="13"/>
      <c r="P165" s="8">
        <v>1</v>
      </c>
      <c r="Q165" s="8" t="str">
        <f t="shared" si="66"/>
        <v>HR Strategic Planning</v>
      </c>
      <c r="R165" s="8">
        <f>SUMIF($I$24:$I$30,Table2[[#This Row],[Name]],$J$24:$J$30)</f>
        <v>1.5</v>
      </c>
      <c r="S165" s="8">
        <f t="shared" si="64"/>
        <v>3.75</v>
      </c>
    </row>
    <row r="166" spans="1:19" ht="30" hidden="1">
      <c r="A166" s="8" t="s">
        <v>104</v>
      </c>
      <c r="B166" s="8" t="str">
        <f t="shared" si="65"/>
        <v>TiBaan</v>
      </c>
      <c r="C166" s="8" t="s">
        <v>28</v>
      </c>
      <c r="D166" s="9">
        <f t="shared" ca="1" si="49"/>
        <v>44905</v>
      </c>
      <c r="E166" s="8">
        <f t="shared" ca="1" si="61"/>
        <v>50</v>
      </c>
      <c r="F166" s="8">
        <f t="shared" ca="1" si="62"/>
        <v>12</v>
      </c>
      <c r="G166" s="8">
        <f t="shared" ca="1" si="63"/>
        <v>2022</v>
      </c>
      <c r="H166" s="8" t="s">
        <v>96</v>
      </c>
      <c r="I166" s="8" t="s">
        <v>59</v>
      </c>
      <c r="J166" s="8" t="s">
        <v>60</v>
      </c>
      <c r="K166" s="8" t="s">
        <v>13</v>
      </c>
      <c r="L166" s="8" t="str">
        <f t="shared" si="60"/>
        <v>Android Studio</v>
      </c>
      <c r="M166" s="8">
        <v>4</v>
      </c>
      <c r="N166" s="8" t="s">
        <v>10</v>
      </c>
      <c r="O166" s="14"/>
      <c r="P166" s="8">
        <v>1</v>
      </c>
      <c r="Q166" s="8" t="str">
        <f t="shared" si="66"/>
        <v>HR Strategic Planning</v>
      </c>
      <c r="R166" s="8">
        <f>SUMIF($I$24:$I$30,Table2[[#This Row],[Name]],$J$24:$J$30)</f>
        <v>3</v>
      </c>
      <c r="S166" s="8">
        <f t="shared" si="64"/>
        <v>12</v>
      </c>
    </row>
    <row r="167" spans="1:19" ht="30" hidden="1">
      <c r="A167" s="8" t="s">
        <v>104</v>
      </c>
      <c r="B167" s="8" t="str">
        <f t="shared" si="65"/>
        <v>TiBaan</v>
      </c>
      <c r="C167" s="8" t="str">
        <f t="shared" ref="C167:C177" si="67">C166</f>
        <v>Training and Knowledge Management.</v>
      </c>
      <c r="D167" s="9">
        <f t="shared" ca="1" si="49"/>
        <v>44906</v>
      </c>
      <c r="E167" s="8">
        <f t="shared" ca="1" si="61"/>
        <v>51</v>
      </c>
      <c r="F167" s="8">
        <f t="shared" ca="1" si="62"/>
        <v>12</v>
      </c>
      <c r="G167" s="8">
        <f t="shared" ca="1" si="63"/>
        <v>2022</v>
      </c>
      <c r="H167" s="8" t="str">
        <f>H166</f>
        <v>Full Stack</v>
      </c>
      <c r="I167" s="8" t="str">
        <f>I166</f>
        <v>Ricardo Acurero</v>
      </c>
      <c r="J167" s="8" t="str">
        <f>J166</f>
        <v>Mobile</v>
      </c>
      <c r="K167" s="8" t="str">
        <f>K166</f>
        <v>Android</v>
      </c>
      <c r="L167" s="8" t="str">
        <f>L166</f>
        <v>Android Studio</v>
      </c>
      <c r="M167" s="8">
        <v>4</v>
      </c>
      <c r="N167" s="8" t="s">
        <v>12</v>
      </c>
      <c r="O167" s="14"/>
      <c r="P167" s="8">
        <v>1</v>
      </c>
      <c r="Q167" s="8" t="str">
        <f t="shared" si="66"/>
        <v>HR Strategic Planning</v>
      </c>
      <c r="R167" s="8">
        <f>SUMIF($I$24:$I$30,Table2[[#This Row],[Name]],$J$24:$J$30)</f>
        <v>3</v>
      </c>
      <c r="S167" s="8">
        <f t="shared" si="64"/>
        <v>12</v>
      </c>
    </row>
    <row r="168" spans="1:19" ht="30" hidden="1">
      <c r="A168" s="8" t="s">
        <v>104</v>
      </c>
      <c r="B168" s="8" t="str">
        <f t="shared" si="65"/>
        <v>TiBaan</v>
      </c>
      <c r="C168" s="8" t="str">
        <f t="shared" si="67"/>
        <v>Training and Knowledge Management.</v>
      </c>
      <c r="D168" s="9">
        <f t="shared" ca="1" si="49"/>
        <v>44907</v>
      </c>
      <c r="E168" s="8">
        <f t="shared" ca="1" si="61"/>
        <v>51</v>
      </c>
      <c r="F168" s="8">
        <f t="shared" ca="1" si="62"/>
        <v>12</v>
      </c>
      <c r="G168" s="8">
        <f t="shared" ca="1" si="63"/>
        <v>2022</v>
      </c>
      <c r="H168" s="8" t="str">
        <f>H167</f>
        <v>Full Stack</v>
      </c>
      <c r="I168" s="8" t="str">
        <f>I167</f>
        <v>Ricardo Acurero</v>
      </c>
      <c r="J168" s="8" t="str">
        <f t="shared" ref="J168:J177" si="68">J167</f>
        <v>Mobile</v>
      </c>
      <c r="K168" s="8" t="str">
        <f t="shared" ref="K168:K177" si="69">K167</f>
        <v>Android</v>
      </c>
      <c r="L168" s="8" t="str">
        <f t="shared" ref="L168:L177" si="70">L167</f>
        <v>Android Studio</v>
      </c>
      <c r="M168" s="8">
        <v>1</v>
      </c>
      <c r="N168" s="8" t="s">
        <v>11</v>
      </c>
      <c r="O168" s="14"/>
      <c r="P168" s="8">
        <v>1</v>
      </c>
      <c r="Q168" s="8" t="str">
        <f t="shared" si="66"/>
        <v>HR Strategic Planning</v>
      </c>
      <c r="R168" s="8">
        <f>SUMIF($I$24:$I$30,Table2[[#This Row],[Name]],$J$24:$J$30)</f>
        <v>3</v>
      </c>
      <c r="S168" s="8">
        <f t="shared" si="64"/>
        <v>3</v>
      </c>
    </row>
    <row r="169" spans="1:19" ht="30" hidden="1">
      <c r="A169" s="8" t="s">
        <v>104</v>
      </c>
      <c r="B169" s="8" t="str">
        <f t="shared" si="65"/>
        <v>TiBaan</v>
      </c>
      <c r="C169" s="8" t="str">
        <f t="shared" si="67"/>
        <v>Training and Knowledge Management.</v>
      </c>
      <c r="D169" s="9">
        <f t="shared" ca="1" si="49"/>
        <v>44908</v>
      </c>
      <c r="E169" s="8">
        <f t="shared" ca="1" si="61"/>
        <v>51</v>
      </c>
      <c r="F169" s="8">
        <f t="shared" ca="1" si="62"/>
        <v>12</v>
      </c>
      <c r="G169" s="8">
        <f t="shared" ca="1" si="63"/>
        <v>2022</v>
      </c>
      <c r="H169" s="8" t="s">
        <v>101</v>
      </c>
      <c r="I169" s="8" t="s">
        <v>66</v>
      </c>
      <c r="J169" s="8" t="str">
        <f t="shared" si="68"/>
        <v>Mobile</v>
      </c>
      <c r="K169" s="8" t="str">
        <f t="shared" si="69"/>
        <v>Android</v>
      </c>
      <c r="L169" s="8" t="str">
        <f t="shared" si="70"/>
        <v>Android Studio</v>
      </c>
      <c r="M169" s="8">
        <v>2.4</v>
      </c>
      <c r="N169" s="8" t="s">
        <v>10</v>
      </c>
      <c r="O169" s="14"/>
      <c r="P169" s="8">
        <v>1</v>
      </c>
      <c r="Q169" s="8" t="str">
        <f t="shared" si="66"/>
        <v>HR Strategic Planning</v>
      </c>
      <c r="R169" s="8">
        <f>SUMIF($I$24:$I$30,Table2[[#This Row],[Name]],$J$24:$J$30)</f>
        <v>0</v>
      </c>
      <c r="S169" s="8">
        <f t="shared" si="64"/>
        <v>0</v>
      </c>
    </row>
    <row r="170" spans="1:19" ht="30" hidden="1">
      <c r="A170" s="8" t="s">
        <v>104</v>
      </c>
      <c r="B170" s="8" t="str">
        <f t="shared" si="65"/>
        <v>TiBaan</v>
      </c>
      <c r="C170" s="8" t="str">
        <f t="shared" si="67"/>
        <v>Training and Knowledge Management.</v>
      </c>
      <c r="D170" s="9">
        <f t="shared" ca="1" si="49"/>
        <v>44909</v>
      </c>
      <c r="E170" s="8">
        <f t="shared" ca="1" si="61"/>
        <v>51</v>
      </c>
      <c r="F170" s="8">
        <f t="shared" ca="1" si="62"/>
        <v>12</v>
      </c>
      <c r="G170" s="8">
        <f t="shared" ca="1" si="63"/>
        <v>2022</v>
      </c>
      <c r="H170" s="8" t="str">
        <f>H169</f>
        <v>Software Architect</v>
      </c>
      <c r="I170" s="8" t="str">
        <f>I169</f>
        <v>Pedro Marcano</v>
      </c>
      <c r="J170" s="8" t="str">
        <f t="shared" si="68"/>
        <v>Mobile</v>
      </c>
      <c r="K170" s="8" t="str">
        <f t="shared" si="69"/>
        <v>Android</v>
      </c>
      <c r="L170" s="8" t="str">
        <f t="shared" si="70"/>
        <v>Android Studio</v>
      </c>
      <c r="M170" s="8">
        <v>2.4</v>
      </c>
      <c r="N170" s="8" t="s">
        <v>12</v>
      </c>
      <c r="O170" s="14"/>
      <c r="P170" s="8">
        <v>1</v>
      </c>
      <c r="Q170" s="8" t="str">
        <f t="shared" si="66"/>
        <v>HR Strategic Planning</v>
      </c>
      <c r="R170" s="8">
        <f>SUMIF($I$24:$I$30,Table2[[#This Row],[Name]],$J$24:$J$30)</f>
        <v>0</v>
      </c>
      <c r="S170" s="8">
        <f t="shared" si="64"/>
        <v>0</v>
      </c>
    </row>
    <row r="171" spans="1:19" ht="30" hidden="1">
      <c r="A171" s="8" t="s">
        <v>104</v>
      </c>
      <c r="B171" s="8" t="str">
        <f t="shared" si="65"/>
        <v>TiBaan</v>
      </c>
      <c r="C171" s="8" t="str">
        <f t="shared" si="67"/>
        <v>Training and Knowledge Management.</v>
      </c>
      <c r="D171" s="9">
        <f t="shared" ca="1" si="49"/>
        <v>44910</v>
      </c>
      <c r="E171" s="8">
        <f t="shared" ca="1" si="61"/>
        <v>51</v>
      </c>
      <c r="F171" s="8">
        <f t="shared" ca="1" si="62"/>
        <v>12</v>
      </c>
      <c r="G171" s="8">
        <f t="shared" ca="1" si="63"/>
        <v>2022</v>
      </c>
      <c r="H171" s="8" t="str">
        <f>H170</f>
        <v>Software Architect</v>
      </c>
      <c r="I171" s="8" t="str">
        <f>I170</f>
        <v>Pedro Marcano</v>
      </c>
      <c r="J171" s="8" t="str">
        <f t="shared" si="68"/>
        <v>Mobile</v>
      </c>
      <c r="K171" s="8" t="str">
        <f t="shared" si="69"/>
        <v>Android</v>
      </c>
      <c r="L171" s="8" t="str">
        <f t="shared" si="70"/>
        <v>Android Studio</v>
      </c>
      <c r="M171" s="8">
        <v>2.4</v>
      </c>
      <c r="N171" s="8" t="s">
        <v>11</v>
      </c>
      <c r="O171" s="14"/>
      <c r="P171" s="8">
        <v>1</v>
      </c>
      <c r="Q171" s="8" t="str">
        <f t="shared" si="66"/>
        <v>HR Strategic Planning</v>
      </c>
      <c r="R171" s="8">
        <f>SUMIF($I$24:$I$30,Table2[[#This Row],[Name]],$J$24:$J$30)</f>
        <v>0</v>
      </c>
      <c r="S171" s="8">
        <f t="shared" si="64"/>
        <v>0</v>
      </c>
    </row>
    <row r="172" spans="1:19" ht="30" hidden="1">
      <c r="A172" s="8" t="s">
        <v>104</v>
      </c>
      <c r="B172" s="8" t="str">
        <f t="shared" si="65"/>
        <v>TiBaan</v>
      </c>
      <c r="C172" s="8" t="str">
        <f t="shared" si="67"/>
        <v>Training and Knowledge Management.</v>
      </c>
      <c r="D172" s="9">
        <f t="shared" ca="1" si="49"/>
        <v>44911</v>
      </c>
      <c r="E172" s="8">
        <f t="shared" ca="1" si="61"/>
        <v>51</v>
      </c>
      <c r="F172" s="8">
        <f t="shared" ca="1" si="62"/>
        <v>12</v>
      </c>
      <c r="G172" s="8">
        <f t="shared" ca="1" si="63"/>
        <v>2022</v>
      </c>
      <c r="H172" s="8" t="s">
        <v>58</v>
      </c>
      <c r="I172" s="8" t="str">
        <f>I171</f>
        <v>Pedro Marcano</v>
      </c>
      <c r="J172" s="8" t="str">
        <f t="shared" si="68"/>
        <v>Mobile</v>
      </c>
      <c r="K172" s="8" t="str">
        <f t="shared" si="69"/>
        <v>Android</v>
      </c>
      <c r="L172" s="8" t="str">
        <f t="shared" si="70"/>
        <v>Android Studio</v>
      </c>
      <c r="M172" s="8">
        <v>2.4</v>
      </c>
      <c r="N172" s="8" t="s">
        <v>10</v>
      </c>
      <c r="O172" s="14"/>
      <c r="P172" s="8">
        <v>1</v>
      </c>
      <c r="Q172" s="8" t="str">
        <f t="shared" si="66"/>
        <v>HR Strategic Planning</v>
      </c>
      <c r="R172" s="8">
        <f>SUMIF($I$24:$I$30,Table2[[#This Row],[Name]],$J$24:$J$30)</f>
        <v>0</v>
      </c>
      <c r="S172" s="8">
        <f t="shared" si="64"/>
        <v>0</v>
      </c>
    </row>
    <row r="173" spans="1:19" ht="30" hidden="1">
      <c r="A173" s="8" t="s">
        <v>104</v>
      </c>
      <c r="B173" s="8" t="str">
        <f t="shared" si="65"/>
        <v>TiBaan</v>
      </c>
      <c r="C173" s="8" t="str">
        <f t="shared" si="67"/>
        <v>Training and Knowledge Management.</v>
      </c>
      <c r="D173" s="9">
        <f t="shared" ca="1" si="49"/>
        <v>44912</v>
      </c>
      <c r="E173" s="8">
        <f t="shared" ca="1" si="61"/>
        <v>51</v>
      </c>
      <c r="F173" s="8">
        <f t="shared" ca="1" si="62"/>
        <v>12</v>
      </c>
      <c r="G173" s="8">
        <f t="shared" ca="1" si="63"/>
        <v>2022</v>
      </c>
      <c r="H173" s="8" t="str">
        <f>H172</f>
        <v>Project Management</v>
      </c>
      <c r="I173" s="8" t="s">
        <v>76</v>
      </c>
      <c r="J173" s="8" t="str">
        <f t="shared" si="68"/>
        <v>Mobile</v>
      </c>
      <c r="K173" s="8" t="str">
        <f t="shared" si="69"/>
        <v>Android</v>
      </c>
      <c r="L173" s="8" t="str">
        <f t="shared" si="70"/>
        <v>Android Studio</v>
      </c>
      <c r="M173" s="8">
        <v>2.4</v>
      </c>
      <c r="N173" s="8" t="s">
        <v>12</v>
      </c>
      <c r="O173" s="14"/>
      <c r="P173" s="8">
        <v>1</v>
      </c>
      <c r="Q173" s="8" t="str">
        <f t="shared" si="66"/>
        <v>HR Strategic Planning</v>
      </c>
      <c r="R173" s="8">
        <f>SUMIF($I$24:$I$30,Table2[[#This Row],[Name]],$J$24:$J$30)</f>
        <v>3</v>
      </c>
      <c r="S173" s="8">
        <f t="shared" si="64"/>
        <v>7.1999999999999993</v>
      </c>
    </row>
    <row r="174" spans="1:19" ht="30" hidden="1">
      <c r="A174" s="8" t="s">
        <v>104</v>
      </c>
      <c r="B174" s="8" t="str">
        <f t="shared" si="65"/>
        <v>TiBaan</v>
      </c>
      <c r="C174" s="8" t="str">
        <f t="shared" si="67"/>
        <v>Training and Knowledge Management.</v>
      </c>
      <c r="D174" s="9">
        <f t="shared" ca="1" si="49"/>
        <v>44913</v>
      </c>
      <c r="E174" s="8">
        <f t="shared" ca="1" si="61"/>
        <v>52</v>
      </c>
      <c r="F174" s="8">
        <f t="shared" ca="1" si="62"/>
        <v>12</v>
      </c>
      <c r="G174" s="8">
        <f t="shared" ca="1" si="63"/>
        <v>2022</v>
      </c>
      <c r="H174" s="8" t="str">
        <f>H173</f>
        <v>Project Management</v>
      </c>
      <c r="I174" s="8" t="s">
        <v>76</v>
      </c>
      <c r="J174" s="8" t="str">
        <f t="shared" si="68"/>
        <v>Mobile</v>
      </c>
      <c r="K174" s="8" t="str">
        <f t="shared" si="69"/>
        <v>Android</v>
      </c>
      <c r="L174" s="8" t="str">
        <f t="shared" si="70"/>
        <v>Android Studio</v>
      </c>
      <c r="M174" s="8">
        <v>2.4</v>
      </c>
      <c r="N174" s="8" t="s">
        <v>11</v>
      </c>
      <c r="O174" s="14"/>
      <c r="P174" s="8">
        <v>1</v>
      </c>
      <c r="Q174" s="8" t="str">
        <f t="shared" si="66"/>
        <v>HR Strategic Planning</v>
      </c>
      <c r="R174" s="8">
        <f>SUMIF($I$24:$I$30,Table2[[#This Row],[Name]],$J$24:$J$30)</f>
        <v>3</v>
      </c>
      <c r="S174" s="8">
        <f t="shared" si="64"/>
        <v>7.1999999999999993</v>
      </c>
    </row>
    <row r="175" spans="1:19" ht="30" hidden="1">
      <c r="A175" s="8" t="s">
        <v>104</v>
      </c>
      <c r="B175" s="8" t="str">
        <f t="shared" si="65"/>
        <v>TiBaan</v>
      </c>
      <c r="C175" s="8" t="str">
        <f t="shared" si="67"/>
        <v>Training and Knowledge Management.</v>
      </c>
      <c r="D175" s="9">
        <f t="shared" ca="1" si="49"/>
        <v>44914</v>
      </c>
      <c r="E175" s="8">
        <f t="shared" ca="1" si="61"/>
        <v>52</v>
      </c>
      <c r="F175" s="8">
        <f t="shared" ca="1" si="62"/>
        <v>12</v>
      </c>
      <c r="G175" s="8">
        <f t="shared" ca="1" si="63"/>
        <v>2022</v>
      </c>
      <c r="H175" s="8" t="s">
        <v>55</v>
      </c>
      <c r="I175" s="8" t="s">
        <v>69</v>
      </c>
      <c r="J175" s="8" t="str">
        <f t="shared" si="68"/>
        <v>Mobile</v>
      </c>
      <c r="K175" s="8" t="str">
        <f t="shared" si="69"/>
        <v>Android</v>
      </c>
      <c r="L175" s="8" t="str">
        <f t="shared" si="70"/>
        <v>Android Studio</v>
      </c>
      <c r="M175" s="8">
        <v>2.5</v>
      </c>
      <c r="N175" s="8" t="s">
        <v>10</v>
      </c>
      <c r="O175" s="14"/>
      <c r="P175" s="8">
        <v>1</v>
      </c>
      <c r="Q175" s="8" t="str">
        <f t="shared" si="66"/>
        <v>HR Strategic Planning</v>
      </c>
      <c r="R175" s="8">
        <f>SUMIF($I$24:$I$30,Table2[[#This Row],[Name]],$J$24:$J$30)</f>
        <v>1.5</v>
      </c>
      <c r="S175" s="8">
        <f t="shared" si="64"/>
        <v>3.75</v>
      </c>
    </row>
    <row r="176" spans="1:19" ht="30" hidden="1">
      <c r="A176" s="8" t="s">
        <v>104</v>
      </c>
      <c r="B176" s="8" t="str">
        <f t="shared" si="65"/>
        <v>TiBaan</v>
      </c>
      <c r="C176" s="8" t="str">
        <f t="shared" si="67"/>
        <v>Training and Knowledge Management.</v>
      </c>
      <c r="D176" s="9">
        <f t="shared" ca="1" si="49"/>
        <v>44915</v>
      </c>
      <c r="E176" s="8">
        <f t="shared" ca="1" si="61"/>
        <v>52</v>
      </c>
      <c r="F176" s="8">
        <f t="shared" ca="1" si="62"/>
        <v>12</v>
      </c>
      <c r="G176" s="8">
        <f t="shared" ca="1" si="63"/>
        <v>2022</v>
      </c>
      <c r="H176" s="8" t="str">
        <f>H175</f>
        <v>QA</v>
      </c>
      <c r="I176" s="8" t="str">
        <f>I175</f>
        <v>Javier Alvarez</v>
      </c>
      <c r="J176" s="8" t="str">
        <f t="shared" si="68"/>
        <v>Mobile</v>
      </c>
      <c r="K176" s="8" t="str">
        <f t="shared" si="69"/>
        <v>Android</v>
      </c>
      <c r="L176" s="8" t="str">
        <f t="shared" si="70"/>
        <v>Android Studio</v>
      </c>
      <c r="M176" s="8">
        <v>2.5</v>
      </c>
      <c r="N176" s="8" t="s">
        <v>12</v>
      </c>
      <c r="O176" s="14"/>
      <c r="P176" s="8">
        <v>1</v>
      </c>
      <c r="Q176" s="8" t="str">
        <f t="shared" si="66"/>
        <v>HR Strategic Planning</v>
      </c>
      <c r="R176" s="8">
        <f>SUMIF($I$24:$I$30,Table2[[#This Row],[Name]],$J$24:$J$30)</f>
        <v>1.5</v>
      </c>
      <c r="S176" s="8">
        <f t="shared" si="64"/>
        <v>3.75</v>
      </c>
    </row>
    <row r="177" spans="1:19" ht="30" hidden="1">
      <c r="A177" s="8" t="s">
        <v>104</v>
      </c>
      <c r="B177" s="8" t="str">
        <f t="shared" si="65"/>
        <v>TiBaan</v>
      </c>
      <c r="C177" s="8" t="str">
        <f t="shared" si="67"/>
        <v>Training and Knowledge Management.</v>
      </c>
      <c r="D177" s="9">
        <f t="shared" ca="1" si="49"/>
        <v>44916</v>
      </c>
      <c r="E177" s="8">
        <f t="shared" ca="1" si="61"/>
        <v>52</v>
      </c>
      <c r="F177" s="8">
        <f t="shared" ca="1" si="62"/>
        <v>12</v>
      </c>
      <c r="G177" s="8">
        <f t="shared" ca="1" si="63"/>
        <v>2022</v>
      </c>
      <c r="H177" s="8" t="str">
        <f>H176</f>
        <v>QA</v>
      </c>
      <c r="I177" s="8" t="str">
        <f>I176</f>
        <v>Javier Alvarez</v>
      </c>
      <c r="J177" s="8" t="str">
        <f t="shared" si="68"/>
        <v>Mobile</v>
      </c>
      <c r="K177" s="8" t="str">
        <f t="shared" si="69"/>
        <v>Android</v>
      </c>
      <c r="L177" s="8" t="str">
        <f t="shared" si="70"/>
        <v>Android Studio</v>
      </c>
      <c r="M177" s="8">
        <v>2.5</v>
      </c>
      <c r="N177" s="8" t="s">
        <v>11</v>
      </c>
      <c r="O177" s="14"/>
      <c r="P177" s="8">
        <v>1</v>
      </c>
      <c r="Q177" s="8" t="str">
        <f t="shared" si="66"/>
        <v>HR Strategic Planning</v>
      </c>
      <c r="R177" s="8">
        <f>SUMIF($I$24:$I$30,Table2[[#This Row],[Name]],$J$24:$J$30)</f>
        <v>1.5</v>
      </c>
      <c r="S177" s="8">
        <f t="shared" si="64"/>
        <v>3.75</v>
      </c>
    </row>
    <row r="178" spans="1:19" ht="30">
      <c r="A178" s="8" t="s">
        <v>104</v>
      </c>
      <c r="B178" s="8" t="str">
        <f t="shared" si="65"/>
        <v>TiBaan</v>
      </c>
      <c r="C178" s="8" t="s">
        <v>45</v>
      </c>
      <c r="D178" s="9">
        <f ca="1">TODAY()+5</f>
        <v>44863</v>
      </c>
      <c r="E178" s="8">
        <f t="shared" ca="1" si="61"/>
        <v>44</v>
      </c>
      <c r="F178" s="8">
        <f t="shared" ca="1" si="62"/>
        <v>10</v>
      </c>
      <c r="G178" s="8">
        <f t="shared" ca="1" si="63"/>
        <v>2022</v>
      </c>
      <c r="H178" s="8" t="s">
        <v>96</v>
      </c>
      <c r="I178" s="8" t="s">
        <v>70</v>
      </c>
      <c r="J178" s="8" t="s">
        <v>71</v>
      </c>
      <c r="K178" s="8" t="s">
        <v>15</v>
      </c>
      <c r="L178" s="8" t="s">
        <v>72</v>
      </c>
      <c r="M178" s="8">
        <v>6</v>
      </c>
      <c r="N178" s="8" t="s">
        <v>10</v>
      </c>
      <c r="O178" s="15"/>
      <c r="P178" s="8">
        <v>1</v>
      </c>
      <c r="Q178" s="8" t="str">
        <f t="shared" si="66"/>
        <v>HR Strategic Planning</v>
      </c>
      <c r="R178" s="8">
        <f>SUMIF($I$24:$I$30,Table2[[#This Row],[Name]],$J$24:$J$30)</f>
        <v>3</v>
      </c>
      <c r="S178" s="8">
        <f t="shared" si="64"/>
        <v>18</v>
      </c>
    </row>
    <row r="179" spans="1:19" ht="30">
      <c r="A179" s="8" t="s">
        <v>104</v>
      </c>
      <c r="B179" s="8" t="str">
        <f t="shared" si="65"/>
        <v>TiBaan</v>
      </c>
      <c r="C179" s="8" t="str">
        <f t="shared" ref="C179:C189" si="71">C178</f>
        <v>Absences Control.</v>
      </c>
      <c r="D179" s="9">
        <f t="shared" ref="D179:D225" ca="1" si="72">D178+1</f>
        <v>44864</v>
      </c>
      <c r="E179" s="8">
        <f t="shared" ca="1" si="61"/>
        <v>45</v>
      </c>
      <c r="F179" s="8">
        <f t="shared" ca="1" si="62"/>
        <v>10</v>
      </c>
      <c r="G179" s="8">
        <f t="shared" ca="1" si="63"/>
        <v>2022</v>
      </c>
      <c r="H179" s="8" t="str">
        <f t="shared" ref="H179:L180" si="73">H178</f>
        <v>Full Stack</v>
      </c>
      <c r="I179" s="8" t="str">
        <f t="shared" si="73"/>
        <v>Kelvin Marcano</v>
      </c>
      <c r="J179" s="8" t="str">
        <f t="shared" si="73"/>
        <v>Web</v>
      </c>
      <c r="K179" s="8" t="str">
        <f t="shared" si="73"/>
        <v>Laravel</v>
      </c>
      <c r="L179" s="8" t="str">
        <f t="shared" si="73"/>
        <v>Web Browser</v>
      </c>
      <c r="M179" s="8">
        <v>6</v>
      </c>
      <c r="N179" s="8" t="s">
        <v>12</v>
      </c>
      <c r="O179" s="15"/>
      <c r="P179" s="8">
        <v>1</v>
      </c>
      <c r="Q179" s="8" t="str">
        <f t="shared" si="66"/>
        <v>HR Strategic Planning</v>
      </c>
      <c r="R179" s="8">
        <f>SUMIF($I$24:$I$30,Table2[[#This Row],[Name]],$J$24:$J$30)</f>
        <v>3</v>
      </c>
      <c r="S179" s="8">
        <f t="shared" si="64"/>
        <v>18</v>
      </c>
    </row>
    <row r="180" spans="1:19" ht="30">
      <c r="A180" s="8" t="s">
        <v>104</v>
      </c>
      <c r="B180" s="8" t="str">
        <f t="shared" si="65"/>
        <v>TiBaan</v>
      </c>
      <c r="C180" s="8" t="str">
        <f t="shared" si="71"/>
        <v>Absences Control.</v>
      </c>
      <c r="D180" s="9">
        <f t="shared" ca="1" si="72"/>
        <v>44865</v>
      </c>
      <c r="E180" s="8">
        <f t="shared" ca="1" si="61"/>
        <v>45</v>
      </c>
      <c r="F180" s="8">
        <f t="shared" ca="1" si="62"/>
        <v>10</v>
      </c>
      <c r="G180" s="8">
        <f t="shared" ca="1" si="63"/>
        <v>2022</v>
      </c>
      <c r="H180" s="8" t="str">
        <f t="shared" si="73"/>
        <v>Full Stack</v>
      </c>
      <c r="I180" s="8" t="str">
        <f t="shared" si="73"/>
        <v>Kelvin Marcano</v>
      </c>
      <c r="J180" s="8" t="str">
        <f t="shared" si="73"/>
        <v>Web</v>
      </c>
      <c r="K180" s="8" t="str">
        <f t="shared" si="73"/>
        <v>Laravel</v>
      </c>
      <c r="L180" s="8" t="str">
        <f t="shared" si="73"/>
        <v>Web Browser</v>
      </c>
      <c r="M180" s="8">
        <v>5</v>
      </c>
      <c r="N180" s="8" t="s">
        <v>11</v>
      </c>
      <c r="O180" s="15"/>
      <c r="P180" s="8">
        <v>1</v>
      </c>
      <c r="Q180" s="8" t="str">
        <f t="shared" si="66"/>
        <v>HR Strategic Planning</v>
      </c>
      <c r="R180" s="8">
        <f>SUMIF($I$24:$I$30,Table2[[#This Row],[Name]],$J$24:$J$30)</f>
        <v>3</v>
      </c>
      <c r="S180" s="8">
        <f t="shared" si="64"/>
        <v>15</v>
      </c>
    </row>
    <row r="181" spans="1:19" ht="30">
      <c r="A181" s="8" t="s">
        <v>104</v>
      </c>
      <c r="B181" s="8" t="str">
        <f t="shared" si="65"/>
        <v>TiBaan</v>
      </c>
      <c r="C181" s="8" t="str">
        <f t="shared" si="71"/>
        <v>Absences Control.</v>
      </c>
      <c r="D181" s="9">
        <f t="shared" ca="1" si="72"/>
        <v>44866</v>
      </c>
      <c r="E181" s="8">
        <f t="shared" ca="1" si="61"/>
        <v>45</v>
      </c>
      <c r="F181" s="8">
        <f t="shared" ca="1" si="62"/>
        <v>11</v>
      </c>
      <c r="G181" s="8">
        <f t="shared" ca="1" si="63"/>
        <v>2022</v>
      </c>
      <c r="H181" s="8" t="s">
        <v>101</v>
      </c>
      <c r="I181" s="8" t="s">
        <v>66</v>
      </c>
      <c r="J181" s="8" t="str">
        <f t="shared" ref="J181:J189" si="74">J180</f>
        <v>Web</v>
      </c>
      <c r="K181" s="8" t="str">
        <f t="shared" ref="K181:K189" si="75">K180</f>
        <v>Laravel</v>
      </c>
      <c r="L181" s="8" t="str">
        <f t="shared" ref="L181:L189" si="76">L180</f>
        <v>Web Browser</v>
      </c>
      <c r="M181" s="8">
        <v>2.4</v>
      </c>
      <c r="N181" s="8" t="s">
        <v>10</v>
      </c>
      <c r="O181" s="15"/>
      <c r="P181" s="8">
        <v>1</v>
      </c>
      <c r="Q181" s="8" t="str">
        <f t="shared" si="66"/>
        <v>HR Strategic Planning</v>
      </c>
      <c r="R181" s="8">
        <f>SUMIF($I$24:$I$30,Table2[[#This Row],[Name]],$J$24:$J$30)</f>
        <v>0</v>
      </c>
      <c r="S181" s="8">
        <f t="shared" si="64"/>
        <v>0</v>
      </c>
    </row>
    <row r="182" spans="1:19" ht="30">
      <c r="A182" s="8" t="s">
        <v>104</v>
      </c>
      <c r="B182" s="8" t="str">
        <f t="shared" si="65"/>
        <v>TiBaan</v>
      </c>
      <c r="C182" s="8" t="str">
        <f t="shared" si="71"/>
        <v>Absences Control.</v>
      </c>
      <c r="D182" s="9">
        <f t="shared" ca="1" si="72"/>
        <v>44867</v>
      </c>
      <c r="E182" s="8">
        <f t="shared" ca="1" si="61"/>
        <v>45</v>
      </c>
      <c r="F182" s="8">
        <f t="shared" ca="1" si="62"/>
        <v>11</v>
      </c>
      <c r="G182" s="8">
        <f t="shared" ca="1" si="63"/>
        <v>2022</v>
      </c>
      <c r="H182" s="8" t="str">
        <f>H181</f>
        <v>Software Architect</v>
      </c>
      <c r="I182" s="8" t="str">
        <f>I181</f>
        <v>Pedro Marcano</v>
      </c>
      <c r="J182" s="8" t="str">
        <f t="shared" si="74"/>
        <v>Web</v>
      </c>
      <c r="K182" s="8" t="str">
        <f t="shared" si="75"/>
        <v>Laravel</v>
      </c>
      <c r="L182" s="8" t="str">
        <f t="shared" si="76"/>
        <v>Web Browser</v>
      </c>
      <c r="M182" s="8">
        <v>5</v>
      </c>
      <c r="N182" s="8" t="s">
        <v>12</v>
      </c>
      <c r="O182" s="15"/>
      <c r="P182" s="8">
        <v>1</v>
      </c>
      <c r="Q182" s="8" t="str">
        <f t="shared" si="66"/>
        <v>HR Strategic Planning</v>
      </c>
      <c r="R182" s="8">
        <f>SUMIF($I$24:$I$30,Table2[[#This Row],[Name]],$J$24:$J$30)</f>
        <v>0</v>
      </c>
      <c r="S182" s="8">
        <f t="shared" si="64"/>
        <v>0</v>
      </c>
    </row>
    <row r="183" spans="1:19" ht="30" hidden="1">
      <c r="A183" s="8" t="s">
        <v>104</v>
      </c>
      <c r="B183" s="8" t="str">
        <f t="shared" si="65"/>
        <v>TiBaan</v>
      </c>
      <c r="C183" s="8" t="str">
        <f t="shared" si="71"/>
        <v>Absences Control.</v>
      </c>
      <c r="D183" s="9">
        <f t="shared" ca="1" si="72"/>
        <v>44868</v>
      </c>
      <c r="E183" s="8">
        <f t="shared" ca="1" si="61"/>
        <v>45</v>
      </c>
      <c r="F183" s="8">
        <f t="shared" ca="1" si="62"/>
        <v>11</v>
      </c>
      <c r="G183" s="8">
        <f t="shared" ca="1" si="63"/>
        <v>2022</v>
      </c>
      <c r="H183" s="8" t="s">
        <v>58</v>
      </c>
      <c r="I183" s="8" t="s">
        <v>76</v>
      </c>
      <c r="J183" s="8" t="str">
        <f t="shared" si="74"/>
        <v>Web</v>
      </c>
      <c r="K183" s="8" t="str">
        <f t="shared" si="75"/>
        <v>Laravel</v>
      </c>
      <c r="L183" s="8" t="str">
        <f t="shared" si="76"/>
        <v>Web Browser</v>
      </c>
      <c r="M183" s="8">
        <v>2.4</v>
      </c>
      <c r="N183" s="8" t="s">
        <v>11</v>
      </c>
      <c r="O183" s="15"/>
      <c r="P183" s="8">
        <v>1</v>
      </c>
      <c r="Q183" s="8" t="str">
        <f t="shared" si="66"/>
        <v>HR Strategic Planning</v>
      </c>
      <c r="R183" s="8">
        <f>SUMIF($I$24:$I$30,Table2[[#This Row],[Name]],$J$24:$J$30)</f>
        <v>3</v>
      </c>
      <c r="S183" s="8">
        <f t="shared" si="64"/>
        <v>7.1999999999999993</v>
      </c>
    </row>
    <row r="184" spans="1:19" ht="30" hidden="1">
      <c r="A184" s="8" t="s">
        <v>104</v>
      </c>
      <c r="B184" s="8" t="str">
        <f t="shared" si="65"/>
        <v>TiBaan</v>
      </c>
      <c r="C184" s="8" t="str">
        <f t="shared" si="71"/>
        <v>Absences Control.</v>
      </c>
      <c r="D184" s="9">
        <v>44013</v>
      </c>
      <c r="E184" s="8">
        <f t="shared" si="61"/>
        <v>27</v>
      </c>
      <c r="F184" s="8">
        <f t="shared" si="62"/>
        <v>7</v>
      </c>
      <c r="G184" s="8">
        <f t="shared" si="63"/>
        <v>2020</v>
      </c>
      <c r="H184" s="8" t="s">
        <v>93</v>
      </c>
      <c r="I184" s="8" t="s">
        <v>78</v>
      </c>
      <c r="J184" s="8" t="str">
        <f t="shared" si="74"/>
        <v>Web</v>
      </c>
      <c r="K184" s="8" t="str">
        <f t="shared" si="75"/>
        <v>Laravel</v>
      </c>
      <c r="L184" s="8" t="str">
        <f t="shared" si="76"/>
        <v>Web Browser</v>
      </c>
      <c r="M184" s="8">
        <v>5</v>
      </c>
      <c r="N184" s="8" t="s">
        <v>10</v>
      </c>
      <c r="O184" s="15"/>
      <c r="P184" s="8">
        <v>1</v>
      </c>
      <c r="Q184" s="8" t="str">
        <f t="shared" si="66"/>
        <v>HR Strategic Planning</v>
      </c>
      <c r="R184" s="8">
        <f>SUMIF($I$24:$I$30,Table2[[#This Row],[Name]],$J$24:$J$30)</f>
        <v>2</v>
      </c>
      <c r="S184" s="8">
        <f t="shared" si="64"/>
        <v>10</v>
      </c>
    </row>
    <row r="185" spans="1:19" ht="30" hidden="1">
      <c r="A185" s="8" t="s">
        <v>104</v>
      </c>
      <c r="B185" s="8" t="str">
        <f t="shared" si="65"/>
        <v>TiBaan</v>
      </c>
      <c r="C185" s="8" t="str">
        <f t="shared" si="71"/>
        <v>Absences Control.</v>
      </c>
      <c r="D185" s="9">
        <v>44013</v>
      </c>
      <c r="E185" s="8">
        <f t="shared" si="61"/>
        <v>27</v>
      </c>
      <c r="F185" s="8">
        <f t="shared" si="62"/>
        <v>7</v>
      </c>
      <c r="G185" s="8">
        <f t="shared" si="63"/>
        <v>2020</v>
      </c>
      <c r="H185" s="8" t="s">
        <v>93</v>
      </c>
      <c r="I185" s="8" t="str">
        <f>I184</f>
        <v>Lexander Garcia</v>
      </c>
      <c r="J185" s="8" t="str">
        <f t="shared" si="74"/>
        <v>Web</v>
      </c>
      <c r="K185" s="8" t="str">
        <f t="shared" si="75"/>
        <v>Laravel</v>
      </c>
      <c r="L185" s="8" t="str">
        <f t="shared" si="76"/>
        <v>Web Browser</v>
      </c>
      <c r="M185" s="8">
        <v>5</v>
      </c>
      <c r="N185" s="8" t="s">
        <v>12</v>
      </c>
      <c r="O185" s="15"/>
      <c r="P185" s="8">
        <v>1</v>
      </c>
      <c r="Q185" s="8" t="str">
        <f t="shared" si="66"/>
        <v>HR Strategic Planning</v>
      </c>
      <c r="R185" s="8">
        <f>SUMIF($I$24:$I$30,Table2[[#This Row],[Name]],$J$24:$J$30)</f>
        <v>2</v>
      </c>
      <c r="S185" s="8">
        <f t="shared" si="64"/>
        <v>10</v>
      </c>
    </row>
    <row r="186" spans="1:19" ht="30" hidden="1">
      <c r="A186" s="8" t="s">
        <v>104</v>
      </c>
      <c r="B186" s="8" t="str">
        <f t="shared" si="65"/>
        <v>TiBaan</v>
      </c>
      <c r="C186" s="8" t="str">
        <f t="shared" si="71"/>
        <v>Absences Control.</v>
      </c>
      <c r="D186" s="9">
        <f t="shared" si="72"/>
        <v>44014</v>
      </c>
      <c r="E186" s="8">
        <f t="shared" si="61"/>
        <v>27</v>
      </c>
      <c r="F186" s="8">
        <f t="shared" si="62"/>
        <v>7</v>
      </c>
      <c r="G186" s="8">
        <f t="shared" si="63"/>
        <v>2020</v>
      </c>
      <c r="H186" s="8" t="s">
        <v>58</v>
      </c>
      <c r="I186" s="8" t="s">
        <v>76</v>
      </c>
      <c r="J186" s="8" t="str">
        <f t="shared" si="74"/>
        <v>Web</v>
      </c>
      <c r="K186" s="8" t="str">
        <f t="shared" si="75"/>
        <v>Laravel</v>
      </c>
      <c r="L186" s="8" t="str">
        <f t="shared" si="76"/>
        <v>Web Browser</v>
      </c>
      <c r="M186" s="8">
        <v>1</v>
      </c>
      <c r="N186" s="8" t="s">
        <v>11</v>
      </c>
      <c r="O186" s="15"/>
      <c r="P186" s="8">
        <v>1</v>
      </c>
      <c r="Q186" s="8" t="str">
        <f t="shared" si="66"/>
        <v>HR Strategic Planning</v>
      </c>
      <c r="R186" s="8">
        <f>SUMIF($I$24:$I$30,Table2[[#This Row],[Name]],$J$24:$J$30)</f>
        <v>3</v>
      </c>
      <c r="S186" s="8">
        <f t="shared" si="64"/>
        <v>3</v>
      </c>
    </row>
    <row r="187" spans="1:19" ht="30" hidden="1">
      <c r="A187" s="8" t="s">
        <v>104</v>
      </c>
      <c r="B187" s="8" t="str">
        <f t="shared" si="65"/>
        <v>TiBaan</v>
      </c>
      <c r="C187" s="8" t="str">
        <f t="shared" si="71"/>
        <v>Absences Control.</v>
      </c>
      <c r="D187" s="9">
        <f t="shared" si="72"/>
        <v>44015</v>
      </c>
      <c r="E187" s="8">
        <f t="shared" si="61"/>
        <v>27</v>
      </c>
      <c r="F187" s="8">
        <f t="shared" si="62"/>
        <v>7</v>
      </c>
      <c r="G187" s="8">
        <f t="shared" si="63"/>
        <v>2020</v>
      </c>
      <c r="H187" s="8" t="s">
        <v>55</v>
      </c>
      <c r="I187" s="8" t="s">
        <v>69</v>
      </c>
      <c r="J187" s="8" t="str">
        <f t="shared" si="74"/>
        <v>Web</v>
      </c>
      <c r="K187" s="8" t="str">
        <f t="shared" si="75"/>
        <v>Laravel</v>
      </c>
      <c r="L187" s="8" t="str">
        <f t="shared" si="76"/>
        <v>Web Browser</v>
      </c>
      <c r="M187" s="8">
        <v>2.5</v>
      </c>
      <c r="N187" s="8" t="s">
        <v>10</v>
      </c>
      <c r="O187" s="15"/>
      <c r="P187" s="8">
        <v>1</v>
      </c>
      <c r="Q187" s="8" t="str">
        <f t="shared" si="66"/>
        <v>HR Strategic Planning</v>
      </c>
      <c r="R187" s="8">
        <f>SUMIF($I$24:$I$30,Table2[[#This Row],[Name]],$J$24:$J$30)</f>
        <v>1.5</v>
      </c>
      <c r="S187" s="8">
        <f t="shared" si="64"/>
        <v>3.75</v>
      </c>
    </row>
    <row r="188" spans="1:19" ht="30" hidden="1">
      <c r="A188" s="8" t="s">
        <v>104</v>
      </c>
      <c r="B188" s="8" t="str">
        <f t="shared" si="65"/>
        <v>TiBaan</v>
      </c>
      <c r="C188" s="8" t="str">
        <f t="shared" si="71"/>
        <v>Absences Control.</v>
      </c>
      <c r="D188" s="9">
        <f t="shared" si="72"/>
        <v>44016</v>
      </c>
      <c r="E188" s="8">
        <f t="shared" si="61"/>
        <v>27</v>
      </c>
      <c r="F188" s="8">
        <f t="shared" si="62"/>
        <v>7</v>
      </c>
      <c r="G188" s="8">
        <f t="shared" si="63"/>
        <v>2020</v>
      </c>
      <c r="H188" s="8" t="str">
        <f>H187</f>
        <v>QA</v>
      </c>
      <c r="I188" s="8" t="str">
        <f>I187</f>
        <v>Javier Alvarez</v>
      </c>
      <c r="J188" s="8" t="str">
        <f t="shared" si="74"/>
        <v>Web</v>
      </c>
      <c r="K188" s="8" t="str">
        <f t="shared" si="75"/>
        <v>Laravel</v>
      </c>
      <c r="L188" s="8" t="str">
        <f t="shared" si="76"/>
        <v>Web Browser</v>
      </c>
      <c r="M188" s="8">
        <v>2.5</v>
      </c>
      <c r="N188" s="8" t="s">
        <v>12</v>
      </c>
      <c r="O188" s="15"/>
      <c r="P188" s="8">
        <v>1</v>
      </c>
      <c r="Q188" s="8" t="str">
        <f t="shared" si="66"/>
        <v>HR Strategic Planning</v>
      </c>
      <c r="R188" s="8">
        <f>SUMIF($I$24:$I$30,Table2[[#This Row],[Name]],$J$24:$J$30)</f>
        <v>1.5</v>
      </c>
      <c r="S188" s="8">
        <f t="shared" si="64"/>
        <v>3.75</v>
      </c>
    </row>
    <row r="189" spans="1:19" ht="30" hidden="1">
      <c r="A189" s="8" t="s">
        <v>104</v>
      </c>
      <c r="B189" s="8" t="str">
        <f t="shared" si="65"/>
        <v>TiBaan</v>
      </c>
      <c r="C189" s="8" t="str">
        <f t="shared" si="71"/>
        <v>Absences Control.</v>
      </c>
      <c r="D189" s="9">
        <f t="shared" si="72"/>
        <v>44017</v>
      </c>
      <c r="E189" s="8">
        <f t="shared" si="61"/>
        <v>28</v>
      </c>
      <c r="F189" s="8">
        <f t="shared" si="62"/>
        <v>7</v>
      </c>
      <c r="G189" s="8">
        <f t="shared" si="63"/>
        <v>2020</v>
      </c>
      <c r="H189" s="8" t="str">
        <f>H188</f>
        <v>QA</v>
      </c>
      <c r="I189" s="8" t="str">
        <f>I188</f>
        <v>Javier Alvarez</v>
      </c>
      <c r="J189" s="8" t="str">
        <f t="shared" si="74"/>
        <v>Web</v>
      </c>
      <c r="K189" s="8" t="str">
        <f t="shared" si="75"/>
        <v>Laravel</v>
      </c>
      <c r="L189" s="8" t="str">
        <f t="shared" si="76"/>
        <v>Web Browser</v>
      </c>
      <c r="M189" s="8">
        <v>2.5</v>
      </c>
      <c r="N189" s="8" t="s">
        <v>11</v>
      </c>
      <c r="O189" s="15"/>
      <c r="P189" s="8">
        <v>1</v>
      </c>
      <c r="Q189" s="8" t="str">
        <f t="shared" si="66"/>
        <v>HR Strategic Planning</v>
      </c>
      <c r="R189" s="8">
        <f>SUMIF($I$24:$I$30,Table2[[#This Row],[Name]],$J$24:$J$30)</f>
        <v>1.5</v>
      </c>
      <c r="S189" s="8">
        <f t="shared" si="64"/>
        <v>3.75</v>
      </c>
    </row>
    <row r="190" spans="1:19" ht="30" hidden="1">
      <c r="A190" s="8" t="s">
        <v>104</v>
      </c>
      <c r="B190" s="8" t="str">
        <f t="shared" si="65"/>
        <v>TiBaan</v>
      </c>
      <c r="C190" s="8" t="s">
        <v>29</v>
      </c>
      <c r="D190" s="9">
        <f t="shared" si="72"/>
        <v>44018</v>
      </c>
      <c r="E190" s="8">
        <f t="shared" si="61"/>
        <v>28</v>
      </c>
      <c r="F190" s="8">
        <f t="shared" si="62"/>
        <v>7</v>
      </c>
      <c r="G190" s="8">
        <f t="shared" si="63"/>
        <v>2020</v>
      </c>
      <c r="H190" s="8" t="s">
        <v>96</v>
      </c>
      <c r="I190" s="8" t="s">
        <v>70</v>
      </c>
      <c r="J190" s="8" t="str">
        <f>J189</f>
        <v>Web</v>
      </c>
      <c r="K190" s="8" t="s">
        <v>15</v>
      </c>
      <c r="L190" s="8" t="s">
        <v>72</v>
      </c>
      <c r="M190" s="8">
        <v>3</v>
      </c>
      <c r="N190" s="8" t="s">
        <v>10</v>
      </c>
      <c r="O190" s="16"/>
      <c r="P190" s="8">
        <v>1</v>
      </c>
      <c r="Q190" s="8" t="str">
        <f t="shared" si="66"/>
        <v>HR Strategic Planning</v>
      </c>
      <c r="R190" s="8">
        <f>SUMIF($I$24:$I$30,Table2[[#This Row],[Name]],$J$24:$J$30)</f>
        <v>3</v>
      </c>
      <c r="S190" s="8">
        <f t="shared" si="64"/>
        <v>9</v>
      </c>
    </row>
    <row r="191" spans="1:19" ht="30" hidden="1">
      <c r="A191" s="8" t="s">
        <v>104</v>
      </c>
      <c r="B191" s="8" t="str">
        <f t="shared" si="65"/>
        <v>TiBaan</v>
      </c>
      <c r="C191" s="8" t="str">
        <f t="shared" ref="C191:C201" si="77">C190</f>
        <v>Labor Planning.</v>
      </c>
      <c r="D191" s="9">
        <f t="shared" si="72"/>
        <v>44019</v>
      </c>
      <c r="E191" s="8">
        <f t="shared" si="61"/>
        <v>28</v>
      </c>
      <c r="F191" s="8">
        <f t="shared" si="62"/>
        <v>7</v>
      </c>
      <c r="G191" s="8">
        <f t="shared" si="63"/>
        <v>2020</v>
      </c>
      <c r="H191" s="8" t="str">
        <f>H190</f>
        <v>Full Stack</v>
      </c>
      <c r="I191" s="8" t="str">
        <f>I190</f>
        <v>Kelvin Marcano</v>
      </c>
      <c r="J191" s="8" t="str">
        <f>J190</f>
        <v>Web</v>
      </c>
      <c r="K191" s="8" t="str">
        <f>K190</f>
        <v>Laravel</v>
      </c>
      <c r="L191" s="8" t="str">
        <f>L190</f>
        <v>Web Browser</v>
      </c>
      <c r="M191" s="8">
        <v>3</v>
      </c>
      <c r="N191" s="8" t="s">
        <v>12</v>
      </c>
      <c r="O191" s="16"/>
      <c r="P191" s="8">
        <v>1</v>
      </c>
      <c r="Q191" s="8" t="str">
        <f t="shared" si="66"/>
        <v>HR Strategic Planning</v>
      </c>
      <c r="R191" s="8">
        <f>SUMIF($I$24:$I$30,Table2[[#This Row],[Name]],$J$24:$J$30)</f>
        <v>3</v>
      </c>
      <c r="S191" s="8">
        <f t="shared" si="64"/>
        <v>9</v>
      </c>
    </row>
    <row r="192" spans="1:19" ht="30" hidden="1">
      <c r="A192" s="8" t="s">
        <v>104</v>
      </c>
      <c r="B192" s="8" t="str">
        <f t="shared" si="65"/>
        <v>TiBaan</v>
      </c>
      <c r="C192" s="8" t="str">
        <f t="shared" si="77"/>
        <v>Labor Planning.</v>
      </c>
      <c r="D192" s="9">
        <f t="shared" si="72"/>
        <v>44020</v>
      </c>
      <c r="E192" s="8">
        <f t="shared" si="61"/>
        <v>28</v>
      </c>
      <c r="F192" s="8">
        <f t="shared" si="62"/>
        <v>7</v>
      </c>
      <c r="G192" s="8">
        <f t="shared" si="63"/>
        <v>2020</v>
      </c>
      <c r="H192" s="8" t="str">
        <f>H191</f>
        <v>Full Stack</v>
      </c>
      <c r="I192" s="8" t="str">
        <f>I191</f>
        <v>Kelvin Marcano</v>
      </c>
      <c r="J192" s="8" t="str">
        <f t="shared" ref="J192:J202" si="78">J191</f>
        <v>Web</v>
      </c>
      <c r="K192" s="8" t="str">
        <f t="shared" ref="K192:K201" si="79">K191</f>
        <v>Laravel</v>
      </c>
      <c r="L192" s="8" t="str">
        <f t="shared" ref="L192:L201" si="80">L191</f>
        <v>Web Browser</v>
      </c>
      <c r="M192" s="8">
        <v>3</v>
      </c>
      <c r="N192" s="8" t="s">
        <v>11</v>
      </c>
      <c r="O192" s="16"/>
      <c r="P192" s="8">
        <v>1</v>
      </c>
      <c r="Q192" s="8" t="str">
        <f t="shared" si="66"/>
        <v>HR Strategic Planning</v>
      </c>
      <c r="R192" s="8">
        <f>SUMIF($I$24:$I$30,Table2[[#This Row],[Name]],$J$24:$J$30)</f>
        <v>3</v>
      </c>
      <c r="S192" s="8">
        <f t="shared" si="64"/>
        <v>9</v>
      </c>
    </row>
    <row r="193" spans="1:19" ht="30" hidden="1">
      <c r="A193" s="8" t="s">
        <v>104</v>
      </c>
      <c r="B193" s="8" t="str">
        <f t="shared" si="65"/>
        <v>TiBaan</v>
      </c>
      <c r="C193" s="8" t="str">
        <f t="shared" si="77"/>
        <v>Labor Planning.</v>
      </c>
      <c r="D193" s="9">
        <f>D192-5</f>
        <v>44015</v>
      </c>
      <c r="E193" s="8">
        <f t="shared" si="61"/>
        <v>27</v>
      </c>
      <c r="F193" s="8">
        <f t="shared" si="62"/>
        <v>7</v>
      </c>
      <c r="G193" s="8">
        <f t="shared" si="63"/>
        <v>2020</v>
      </c>
      <c r="H193" s="8" t="s">
        <v>101</v>
      </c>
      <c r="I193" s="8" t="s">
        <v>66</v>
      </c>
      <c r="J193" s="8" t="str">
        <f t="shared" si="78"/>
        <v>Web</v>
      </c>
      <c r="K193" s="8" t="str">
        <f t="shared" si="79"/>
        <v>Laravel</v>
      </c>
      <c r="L193" s="8" t="str">
        <f t="shared" si="80"/>
        <v>Web Browser</v>
      </c>
      <c r="M193" s="8">
        <v>2.4</v>
      </c>
      <c r="N193" s="8" t="s">
        <v>10</v>
      </c>
      <c r="O193" s="16"/>
      <c r="P193" s="8">
        <v>1</v>
      </c>
      <c r="Q193" s="8" t="str">
        <f t="shared" si="66"/>
        <v>HR Strategic Planning</v>
      </c>
      <c r="R193" s="8">
        <f>SUMIF($I$24:$I$30,Table2[[#This Row],[Name]],$J$24:$J$30)</f>
        <v>0</v>
      </c>
      <c r="S193" s="8">
        <f t="shared" si="64"/>
        <v>0</v>
      </c>
    </row>
    <row r="194" spans="1:19" ht="30" hidden="1">
      <c r="A194" s="8" t="s">
        <v>104</v>
      </c>
      <c r="B194" s="8" t="str">
        <f t="shared" si="65"/>
        <v>TiBaan</v>
      </c>
      <c r="C194" s="8" t="str">
        <f t="shared" si="77"/>
        <v>Labor Planning.</v>
      </c>
      <c r="D194" s="9">
        <f t="shared" si="72"/>
        <v>44016</v>
      </c>
      <c r="E194" s="8">
        <f t="shared" si="61"/>
        <v>27</v>
      </c>
      <c r="F194" s="8">
        <f t="shared" si="62"/>
        <v>7</v>
      </c>
      <c r="G194" s="8">
        <f t="shared" si="63"/>
        <v>2020</v>
      </c>
      <c r="H194" s="8" t="s">
        <v>58</v>
      </c>
      <c r="I194" s="8" t="s">
        <v>76</v>
      </c>
      <c r="J194" s="8" t="str">
        <f t="shared" si="78"/>
        <v>Web</v>
      </c>
      <c r="K194" s="8" t="str">
        <f t="shared" si="79"/>
        <v>Laravel</v>
      </c>
      <c r="L194" s="8" t="str">
        <f t="shared" si="80"/>
        <v>Web Browser</v>
      </c>
      <c r="M194" s="8">
        <v>1</v>
      </c>
      <c r="N194" s="8" t="s">
        <v>12</v>
      </c>
      <c r="O194" s="16"/>
      <c r="P194" s="8">
        <v>1</v>
      </c>
      <c r="Q194" s="8" t="str">
        <f t="shared" si="66"/>
        <v>HR Strategic Planning</v>
      </c>
      <c r="R194" s="8">
        <f>SUMIF($I$24:$I$30,Table2[[#This Row],[Name]],$J$24:$J$30)</f>
        <v>3</v>
      </c>
      <c r="S194" s="8">
        <f t="shared" si="64"/>
        <v>3</v>
      </c>
    </row>
    <row r="195" spans="1:19" ht="30" hidden="1">
      <c r="A195" s="8" t="s">
        <v>104</v>
      </c>
      <c r="B195" s="8" t="str">
        <f t="shared" si="65"/>
        <v>TiBaan</v>
      </c>
      <c r="C195" s="8" t="str">
        <f t="shared" si="77"/>
        <v>Labor Planning.</v>
      </c>
      <c r="D195" s="9">
        <f t="shared" si="72"/>
        <v>44017</v>
      </c>
      <c r="E195" s="8">
        <f t="shared" si="61"/>
        <v>28</v>
      </c>
      <c r="F195" s="8">
        <f t="shared" si="62"/>
        <v>7</v>
      </c>
      <c r="G195" s="8">
        <f t="shared" si="63"/>
        <v>2020</v>
      </c>
      <c r="H195" s="8" t="s">
        <v>58</v>
      </c>
      <c r="I195" s="8" t="str">
        <f>I194</f>
        <v>Rudimar Castro</v>
      </c>
      <c r="J195" s="8" t="str">
        <f t="shared" si="78"/>
        <v>Web</v>
      </c>
      <c r="K195" s="8" t="str">
        <f t="shared" si="79"/>
        <v>Laravel</v>
      </c>
      <c r="L195" s="8" t="str">
        <f t="shared" si="80"/>
        <v>Web Browser</v>
      </c>
      <c r="M195" s="8">
        <v>2.4</v>
      </c>
      <c r="N195" s="8" t="s">
        <v>11</v>
      </c>
      <c r="O195" s="16"/>
      <c r="P195" s="8">
        <v>1</v>
      </c>
      <c r="Q195" s="8" t="str">
        <f t="shared" si="66"/>
        <v>HR Strategic Planning</v>
      </c>
      <c r="R195" s="8">
        <f>SUMIF($I$24:$I$30,Table2[[#This Row],[Name]],$J$24:$J$30)</f>
        <v>3</v>
      </c>
      <c r="S195" s="8">
        <f t="shared" si="64"/>
        <v>7.1999999999999993</v>
      </c>
    </row>
    <row r="196" spans="1:19" ht="30" hidden="1">
      <c r="A196" s="8" t="s">
        <v>104</v>
      </c>
      <c r="B196" s="8" t="str">
        <f t="shared" si="65"/>
        <v>TiBaan</v>
      </c>
      <c r="C196" s="8" t="str">
        <f t="shared" si="77"/>
        <v>Labor Planning.</v>
      </c>
      <c r="D196" s="9">
        <f t="shared" si="72"/>
        <v>44018</v>
      </c>
      <c r="E196" s="8">
        <f t="shared" si="61"/>
        <v>28</v>
      </c>
      <c r="F196" s="8">
        <f t="shared" si="62"/>
        <v>7</v>
      </c>
      <c r="G196" s="8">
        <f t="shared" si="63"/>
        <v>2020</v>
      </c>
      <c r="H196" s="8" t="s">
        <v>58</v>
      </c>
      <c r="I196" s="8" t="str">
        <f>I195</f>
        <v>Rudimar Castro</v>
      </c>
      <c r="J196" s="8" t="str">
        <f t="shared" si="78"/>
        <v>Web</v>
      </c>
      <c r="K196" s="8" t="str">
        <f t="shared" si="79"/>
        <v>Laravel</v>
      </c>
      <c r="L196" s="8" t="str">
        <f t="shared" si="80"/>
        <v>Web Browser</v>
      </c>
      <c r="M196" s="8">
        <v>2.4</v>
      </c>
      <c r="N196" s="8" t="s">
        <v>10</v>
      </c>
      <c r="O196" s="16"/>
      <c r="P196" s="8">
        <v>1</v>
      </c>
      <c r="Q196" s="8" t="str">
        <f t="shared" si="66"/>
        <v>HR Strategic Planning</v>
      </c>
      <c r="R196" s="8">
        <f>SUMIF($I$24:$I$30,Table2[[#This Row],[Name]],$J$24:$J$30)</f>
        <v>3</v>
      </c>
      <c r="S196" s="8">
        <f t="shared" si="64"/>
        <v>7.1999999999999993</v>
      </c>
    </row>
    <row r="197" spans="1:19" ht="30" hidden="1">
      <c r="A197" s="8" t="s">
        <v>104</v>
      </c>
      <c r="B197" s="8" t="str">
        <f t="shared" si="65"/>
        <v>TiBaan</v>
      </c>
      <c r="C197" s="8" t="str">
        <f t="shared" si="77"/>
        <v>Labor Planning.</v>
      </c>
      <c r="D197" s="9">
        <f t="shared" si="72"/>
        <v>44019</v>
      </c>
      <c r="E197" s="8">
        <f t="shared" si="61"/>
        <v>28</v>
      </c>
      <c r="F197" s="8">
        <f t="shared" si="62"/>
        <v>7</v>
      </c>
      <c r="G197" s="8">
        <f t="shared" si="63"/>
        <v>2020</v>
      </c>
      <c r="H197" s="8" t="str">
        <f>H196</f>
        <v>Project Management</v>
      </c>
      <c r="I197" s="8" t="s">
        <v>76</v>
      </c>
      <c r="J197" s="8" t="str">
        <f t="shared" si="78"/>
        <v>Web</v>
      </c>
      <c r="K197" s="8" t="str">
        <f t="shared" si="79"/>
        <v>Laravel</v>
      </c>
      <c r="L197" s="8" t="str">
        <f t="shared" si="80"/>
        <v>Web Browser</v>
      </c>
      <c r="M197" s="8">
        <v>1</v>
      </c>
      <c r="N197" s="8" t="s">
        <v>12</v>
      </c>
      <c r="O197" s="16"/>
      <c r="P197" s="8">
        <v>1</v>
      </c>
      <c r="Q197" s="8" t="str">
        <f t="shared" si="66"/>
        <v>HR Strategic Planning</v>
      </c>
      <c r="R197" s="8">
        <f>SUMIF($I$24:$I$30,Table2[[#This Row],[Name]],$J$24:$J$30)</f>
        <v>3</v>
      </c>
      <c r="S197" s="8">
        <f t="shared" si="64"/>
        <v>3</v>
      </c>
    </row>
    <row r="198" spans="1:19" ht="30" hidden="1">
      <c r="A198" s="8" t="s">
        <v>104</v>
      </c>
      <c r="B198" s="8" t="str">
        <f t="shared" si="65"/>
        <v>TiBaan</v>
      </c>
      <c r="C198" s="8" t="str">
        <f t="shared" si="77"/>
        <v>Labor Planning.</v>
      </c>
      <c r="D198" s="9">
        <f t="shared" si="72"/>
        <v>44020</v>
      </c>
      <c r="E198" s="8">
        <f t="shared" si="61"/>
        <v>28</v>
      </c>
      <c r="F198" s="8">
        <f t="shared" si="62"/>
        <v>7</v>
      </c>
      <c r="G198" s="8">
        <f t="shared" si="63"/>
        <v>2020</v>
      </c>
      <c r="H198" s="8" t="str">
        <f>H197</f>
        <v>Project Management</v>
      </c>
      <c r="I198" s="8" t="s">
        <v>76</v>
      </c>
      <c r="J198" s="8" t="str">
        <f t="shared" si="78"/>
        <v>Web</v>
      </c>
      <c r="K198" s="8" t="str">
        <f t="shared" si="79"/>
        <v>Laravel</v>
      </c>
      <c r="L198" s="8" t="str">
        <f t="shared" si="80"/>
        <v>Web Browser</v>
      </c>
      <c r="M198" s="8">
        <v>2.4</v>
      </c>
      <c r="N198" s="8" t="s">
        <v>11</v>
      </c>
      <c r="O198" s="16"/>
      <c r="P198" s="8">
        <v>1</v>
      </c>
      <c r="Q198" s="8" t="str">
        <f t="shared" si="66"/>
        <v>HR Strategic Planning</v>
      </c>
      <c r="R198" s="8">
        <f>SUMIF($I$24:$I$30,Table2[[#This Row],[Name]],$J$24:$J$30)</f>
        <v>3</v>
      </c>
      <c r="S198" s="8">
        <f t="shared" si="64"/>
        <v>7.1999999999999993</v>
      </c>
    </row>
    <row r="199" spans="1:19" ht="30" hidden="1">
      <c r="A199" s="8" t="s">
        <v>104</v>
      </c>
      <c r="B199" s="8" t="str">
        <f t="shared" si="65"/>
        <v>TiBaan</v>
      </c>
      <c r="C199" s="8" t="str">
        <f t="shared" si="77"/>
        <v>Labor Planning.</v>
      </c>
      <c r="D199" s="9">
        <f t="shared" si="72"/>
        <v>44021</v>
      </c>
      <c r="E199" s="8">
        <f t="shared" si="61"/>
        <v>28</v>
      </c>
      <c r="F199" s="8">
        <f t="shared" si="62"/>
        <v>7</v>
      </c>
      <c r="G199" s="8">
        <f t="shared" si="63"/>
        <v>2020</v>
      </c>
      <c r="H199" s="8" t="s">
        <v>55</v>
      </c>
      <c r="I199" s="8" t="s">
        <v>69</v>
      </c>
      <c r="J199" s="8" t="str">
        <f t="shared" si="78"/>
        <v>Web</v>
      </c>
      <c r="K199" s="8" t="str">
        <f t="shared" si="79"/>
        <v>Laravel</v>
      </c>
      <c r="L199" s="8" t="str">
        <f t="shared" si="80"/>
        <v>Web Browser</v>
      </c>
      <c r="M199" s="8">
        <v>2.5</v>
      </c>
      <c r="N199" s="8" t="s">
        <v>10</v>
      </c>
      <c r="O199" s="16"/>
      <c r="P199" s="8">
        <v>1</v>
      </c>
      <c r="Q199" s="8" t="str">
        <f t="shared" si="66"/>
        <v>HR Strategic Planning</v>
      </c>
      <c r="R199" s="8">
        <f>SUMIF($I$24:$I$30,Table2[[#This Row],[Name]],$J$24:$J$30)</f>
        <v>1.5</v>
      </c>
      <c r="S199" s="8">
        <f t="shared" si="64"/>
        <v>3.75</v>
      </c>
    </row>
    <row r="200" spans="1:19" ht="30" hidden="1">
      <c r="A200" s="8" t="s">
        <v>104</v>
      </c>
      <c r="B200" s="8" t="str">
        <f t="shared" si="65"/>
        <v>TiBaan</v>
      </c>
      <c r="C200" s="8" t="str">
        <f t="shared" si="77"/>
        <v>Labor Planning.</v>
      </c>
      <c r="D200" s="9">
        <f>D199+7</f>
        <v>44028</v>
      </c>
      <c r="E200" s="8">
        <f t="shared" si="61"/>
        <v>29</v>
      </c>
      <c r="F200" s="8">
        <f t="shared" si="62"/>
        <v>7</v>
      </c>
      <c r="G200" s="8">
        <f t="shared" si="63"/>
        <v>2020</v>
      </c>
      <c r="H200" s="8" t="str">
        <f>H199</f>
        <v>QA</v>
      </c>
      <c r="I200" s="8" t="str">
        <f>I199</f>
        <v>Javier Alvarez</v>
      </c>
      <c r="J200" s="8" t="str">
        <f t="shared" si="78"/>
        <v>Web</v>
      </c>
      <c r="K200" s="8" t="str">
        <f t="shared" si="79"/>
        <v>Laravel</v>
      </c>
      <c r="L200" s="8" t="str">
        <f t="shared" si="80"/>
        <v>Web Browser</v>
      </c>
      <c r="M200" s="8">
        <v>2.5</v>
      </c>
      <c r="N200" s="8" t="s">
        <v>12</v>
      </c>
      <c r="O200" s="16"/>
      <c r="P200" s="8">
        <v>1</v>
      </c>
      <c r="Q200" s="8" t="str">
        <f t="shared" si="66"/>
        <v>HR Strategic Planning</v>
      </c>
      <c r="R200" s="8">
        <f>SUMIF($I$24:$I$30,Table2[[#This Row],[Name]],$J$24:$J$30)</f>
        <v>1.5</v>
      </c>
      <c r="S200" s="8">
        <f t="shared" si="64"/>
        <v>3.75</v>
      </c>
    </row>
    <row r="201" spans="1:19" ht="30" hidden="1">
      <c r="A201" s="8" t="s">
        <v>104</v>
      </c>
      <c r="B201" s="8" t="str">
        <f t="shared" si="65"/>
        <v>TiBaan</v>
      </c>
      <c r="C201" s="8" t="str">
        <f t="shared" si="77"/>
        <v>Labor Planning.</v>
      </c>
      <c r="D201" s="9">
        <f t="shared" si="72"/>
        <v>44029</v>
      </c>
      <c r="E201" s="8">
        <f t="shared" si="61"/>
        <v>29</v>
      </c>
      <c r="F201" s="8">
        <f t="shared" si="62"/>
        <v>7</v>
      </c>
      <c r="G201" s="8">
        <f t="shared" si="63"/>
        <v>2020</v>
      </c>
      <c r="H201" s="8" t="str">
        <f>H200</f>
        <v>QA</v>
      </c>
      <c r="I201" s="8" t="str">
        <f>I200</f>
        <v>Javier Alvarez</v>
      </c>
      <c r="J201" s="8" t="str">
        <f t="shared" si="78"/>
        <v>Web</v>
      </c>
      <c r="K201" s="8" t="str">
        <f t="shared" si="79"/>
        <v>Laravel</v>
      </c>
      <c r="L201" s="8" t="str">
        <f t="shared" si="80"/>
        <v>Web Browser</v>
      </c>
      <c r="M201" s="8">
        <v>2.5</v>
      </c>
      <c r="N201" s="8" t="s">
        <v>11</v>
      </c>
      <c r="O201" s="16"/>
      <c r="P201" s="8">
        <v>1</v>
      </c>
      <c r="Q201" s="8" t="str">
        <f t="shared" si="66"/>
        <v>HR Strategic Planning</v>
      </c>
      <c r="R201" s="8">
        <f>SUMIF($I$24:$I$30,Table2[[#This Row],[Name]],$J$24:$J$30)</f>
        <v>1.5</v>
      </c>
      <c r="S201" s="8">
        <f t="shared" si="64"/>
        <v>3.75</v>
      </c>
    </row>
    <row r="202" spans="1:19" ht="30" hidden="1">
      <c r="A202" s="8" t="s">
        <v>104</v>
      </c>
      <c r="B202" s="8" t="str">
        <f t="shared" si="65"/>
        <v>TiBaan</v>
      </c>
      <c r="C202" s="8" t="s">
        <v>44</v>
      </c>
      <c r="D202" s="9">
        <f t="shared" si="72"/>
        <v>44030</v>
      </c>
      <c r="E202" s="8">
        <f t="shared" si="61"/>
        <v>29</v>
      </c>
      <c r="F202" s="8">
        <f t="shared" si="62"/>
        <v>7</v>
      </c>
      <c r="G202" s="8">
        <f t="shared" si="63"/>
        <v>2020</v>
      </c>
      <c r="H202" s="8" t="s">
        <v>96</v>
      </c>
      <c r="I202" s="8" t="s">
        <v>70</v>
      </c>
      <c r="J202" s="8" t="str">
        <f t="shared" si="78"/>
        <v>Web</v>
      </c>
      <c r="K202" s="8" t="s">
        <v>15</v>
      </c>
      <c r="L202" s="8" t="s">
        <v>72</v>
      </c>
      <c r="M202" s="8">
        <v>3</v>
      </c>
      <c r="N202" s="8" t="s">
        <v>10</v>
      </c>
      <c r="O202" s="17"/>
      <c r="P202" s="8">
        <v>1</v>
      </c>
      <c r="Q202" s="8" t="str">
        <f t="shared" si="66"/>
        <v>HR Strategic Planning</v>
      </c>
      <c r="R202" s="8">
        <f>SUMIF($I$24:$I$30,Table2[[#This Row],[Name]],$J$24:$J$30)</f>
        <v>3</v>
      </c>
      <c r="S202" s="8">
        <f t="shared" si="64"/>
        <v>9</v>
      </c>
    </row>
    <row r="203" spans="1:19" ht="30" hidden="1">
      <c r="A203" s="8" t="s">
        <v>104</v>
      </c>
      <c r="B203" s="8" t="str">
        <f t="shared" si="65"/>
        <v>TiBaan</v>
      </c>
      <c r="C203" s="8" t="str">
        <f t="shared" ref="C203:C213" si="81">C202</f>
        <v>Performance Management</v>
      </c>
      <c r="D203" s="9">
        <f t="shared" si="72"/>
        <v>44031</v>
      </c>
      <c r="E203" s="8">
        <f t="shared" si="61"/>
        <v>30</v>
      </c>
      <c r="F203" s="8">
        <f t="shared" si="62"/>
        <v>7</v>
      </c>
      <c r="G203" s="8">
        <f t="shared" si="63"/>
        <v>2020</v>
      </c>
      <c r="H203" s="8" t="str">
        <f>H202</f>
        <v>Full Stack</v>
      </c>
      <c r="I203" s="8" t="str">
        <f>I202</f>
        <v>Kelvin Marcano</v>
      </c>
      <c r="J203" s="8" t="str">
        <f>J202</f>
        <v>Web</v>
      </c>
      <c r="K203" s="8" t="str">
        <f>K202</f>
        <v>Laravel</v>
      </c>
      <c r="L203" s="8" t="str">
        <f>L202</f>
        <v>Web Browser</v>
      </c>
      <c r="M203" s="8">
        <v>3</v>
      </c>
      <c r="N203" s="8" t="s">
        <v>12</v>
      </c>
      <c r="O203" s="17"/>
      <c r="P203" s="8">
        <v>1</v>
      </c>
      <c r="Q203" s="8" t="str">
        <f t="shared" si="66"/>
        <v>HR Strategic Planning</v>
      </c>
      <c r="R203" s="8">
        <f>SUMIF($I$24:$I$30,Table2[[#This Row],[Name]],$J$24:$J$30)</f>
        <v>3</v>
      </c>
      <c r="S203" s="8">
        <f t="shared" si="64"/>
        <v>9</v>
      </c>
    </row>
    <row r="204" spans="1:19" ht="30" hidden="1">
      <c r="A204" s="8" t="s">
        <v>104</v>
      </c>
      <c r="B204" s="8" t="str">
        <f t="shared" si="65"/>
        <v>TiBaan</v>
      </c>
      <c r="C204" s="8" t="str">
        <f t="shared" si="81"/>
        <v>Performance Management</v>
      </c>
      <c r="D204" s="9">
        <f t="shared" si="72"/>
        <v>44032</v>
      </c>
      <c r="E204" s="8">
        <f t="shared" si="61"/>
        <v>30</v>
      </c>
      <c r="F204" s="8">
        <f t="shared" si="62"/>
        <v>7</v>
      </c>
      <c r="G204" s="8">
        <f t="shared" si="63"/>
        <v>2020</v>
      </c>
      <c r="H204" s="8" t="str">
        <f>H203</f>
        <v>Full Stack</v>
      </c>
      <c r="I204" s="8" t="str">
        <f>I203</f>
        <v>Kelvin Marcano</v>
      </c>
      <c r="J204" s="8" t="str">
        <f t="shared" ref="J204:J214" si="82">J203</f>
        <v>Web</v>
      </c>
      <c r="K204" s="8" t="str">
        <f t="shared" ref="K204:K213" si="83">K203</f>
        <v>Laravel</v>
      </c>
      <c r="L204" s="8" t="str">
        <f t="shared" ref="L204:L213" si="84">L203</f>
        <v>Web Browser</v>
      </c>
      <c r="M204" s="8">
        <v>3</v>
      </c>
      <c r="N204" s="8" t="s">
        <v>11</v>
      </c>
      <c r="O204" s="17"/>
      <c r="P204" s="8">
        <v>1</v>
      </c>
      <c r="Q204" s="8" t="str">
        <f t="shared" si="66"/>
        <v>HR Strategic Planning</v>
      </c>
      <c r="R204" s="8">
        <f>SUMIF($I$24:$I$30,Table2[[#This Row],[Name]],$J$24:$J$30)</f>
        <v>3</v>
      </c>
      <c r="S204" s="8">
        <f t="shared" si="64"/>
        <v>9</v>
      </c>
    </row>
    <row r="205" spans="1:19" ht="30" hidden="1">
      <c r="A205" s="8" t="s">
        <v>104</v>
      </c>
      <c r="B205" s="8" t="str">
        <f t="shared" si="65"/>
        <v>TiBaan</v>
      </c>
      <c r="C205" s="8" t="str">
        <f t="shared" si="81"/>
        <v>Performance Management</v>
      </c>
      <c r="D205" s="9">
        <f t="shared" si="72"/>
        <v>44033</v>
      </c>
      <c r="E205" s="8">
        <f t="shared" si="61"/>
        <v>30</v>
      </c>
      <c r="F205" s="8">
        <f t="shared" si="62"/>
        <v>7</v>
      </c>
      <c r="G205" s="8">
        <f t="shared" si="63"/>
        <v>2020</v>
      </c>
      <c r="H205" s="8" t="s">
        <v>101</v>
      </c>
      <c r="I205" s="8" t="s">
        <v>66</v>
      </c>
      <c r="J205" s="8" t="str">
        <f t="shared" si="82"/>
        <v>Web</v>
      </c>
      <c r="K205" s="8" t="str">
        <f t="shared" si="83"/>
        <v>Laravel</v>
      </c>
      <c r="L205" s="8" t="str">
        <f t="shared" si="84"/>
        <v>Web Browser</v>
      </c>
      <c r="M205" s="8">
        <v>2.4</v>
      </c>
      <c r="N205" s="8" t="s">
        <v>10</v>
      </c>
      <c r="O205" s="17"/>
      <c r="P205" s="8">
        <v>1</v>
      </c>
      <c r="Q205" s="8" t="str">
        <f t="shared" si="66"/>
        <v>HR Strategic Planning</v>
      </c>
      <c r="R205" s="8">
        <f>SUMIF($I$24:$I$30,Table2[[#This Row],[Name]],$J$24:$J$30)</f>
        <v>0</v>
      </c>
      <c r="S205" s="8">
        <f t="shared" si="64"/>
        <v>0</v>
      </c>
    </row>
    <row r="206" spans="1:19" ht="30" hidden="1">
      <c r="A206" s="8" t="s">
        <v>104</v>
      </c>
      <c r="B206" s="8" t="str">
        <f t="shared" si="65"/>
        <v>TiBaan</v>
      </c>
      <c r="C206" s="8" t="str">
        <f t="shared" si="81"/>
        <v>Performance Management</v>
      </c>
      <c r="D206" s="9">
        <f t="shared" si="72"/>
        <v>44034</v>
      </c>
      <c r="E206" s="8">
        <f t="shared" si="61"/>
        <v>30</v>
      </c>
      <c r="F206" s="8">
        <f t="shared" si="62"/>
        <v>7</v>
      </c>
      <c r="G206" s="8">
        <f t="shared" si="63"/>
        <v>2020</v>
      </c>
      <c r="H206" s="8" t="s">
        <v>58</v>
      </c>
      <c r="I206" s="8" t="s">
        <v>76</v>
      </c>
      <c r="J206" s="8" t="str">
        <f t="shared" si="82"/>
        <v>Web</v>
      </c>
      <c r="K206" s="8" t="str">
        <f t="shared" si="83"/>
        <v>Laravel</v>
      </c>
      <c r="L206" s="8" t="str">
        <f t="shared" si="84"/>
        <v>Web Browser</v>
      </c>
      <c r="M206" s="8">
        <v>1</v>
      </c>
      <c r="N206" s="8" t="s">
        <v>12</v>
      </c>
      <c r="O206" s="17"/>
      <c r="P206" s="8">
        <v>1</v>
      </c>
      <c r="Q206" s="8" t="str">
        <f t="shared" si="66"/>
        <v>HR Strategic Planning</v>
      </c>
      <c r="R206" s="8">
        <f>SUMIF($I$24:$I$30,Table2[[#This Row],[Name]],$J$24:$J$30)</f>
        <v>3</v>
      </c>
      <c r="S206" s="8">
        <f t="shared" si="64"/>
        <v>3</v>
      </c>
    </row>
    <row r="207" spans="1:19" ht="30" hidden="1">
      <c r="A207" s="8" t="s">
        <v>104</v>
      </c>
      <c r="B207" s="8" t="str">
        <f t="shared" si="65"/>
        <v>TiBaan</v>
      </c>
      <c r="C207" s="8" t="str">
        <f t="shared" si="81"/>
        <v>Performance Management</v>
      </c>
      <c r="D207" s="9">
        <f t="shared" si="72"/>
        <v>44035</v>
      </c>
      <c r="E207" s="8">
        <f t="shared" si="61"/>
        <v>30</v>
      </c>
      <c r="F207" s="8">
        <f t="shared" si="62"/>
        <v>7</v>
      </c>
      <c r="G207" s="8">
        <f t="shared" si="63"/>
        <v>2020</v>
      </c>
      <c r="H207" s="8" t="str">
        <f>H206</f>
        <v>Project Management</v>
      </c>
      <c r="I207" s="8" t="str">
        <f>I206</f>
        <v>Rudimar Castro</v>
      </c>
      <c r="J207" s="8" t="str">
        <f t="shared" si="82"/>
        <v>Web</v>
      </c>
      <c r="K207" s="8" t="str">
        <f t="shared" si="83"/>
        <v>Laravel</v>
      </c>
      <c r="L207" s="8" t="str">
        <f t="shared" si="84"/>
        <v>Web Browser</v>
      </c>
      <c r="M207" s="8">
        <v>1</v>
      </c>
      <c r="N207" s="8" t="s">
        <v>11</v>
      </c>
      <c r="O207" s="17"/>
      <c r="P207" s="8">
        <v>1</v>
      </c>
      <c r="Q207" s="8" t="str">
        <f t="shared" si="66"/>
        <v>HR Strategic Planning</v>
      </c>
      <c r="R207" s="8">
        <f>SUMIF($I$24:$I$30,Table2[[#This Row],[Name]],$J$24:$J$30)</f>
        <v>3</v>
      </c>
      <c r="S207" s="8">
        <f t="shared" si="64"/>
        <v>3</v>
      </c>
    </row>
    <row r="208" spans="1:19" ht="30" hidden="1">
      <c r="A208" s="8" t="s">
        <v>104</v>
      </c>
      <c r="B208" s="8" t="str">
        <f t="shared" si="65"/>
        <v>TiBaan</v>
      </c>
      <c r="C208" s="8" t="str">
        <f t="shared" si="81"/>
        <v>Performance Management</v>
      </c>
      <c r="D208" s="9">
        <f t="shared" si="72"/>
        <v>44036</v>
      </c>
      <c r="E208" s="8">
        <f t="shared" si="61"/>
        <v>30</v>
      </c>
      <c r="F208" s="8">
        <f t="shared" si="62"/>
        <v>7</v>
      </c>
      <c r="G208" s="8">
        <f t="shared" si="63"/>
        <v>2020</v>
      </c>
      <c r="H208" s="8" t="s">
        <v>58</v>
      </c>
      <c r="I208" s="8" t="str">
        <f>I207</f>
        <v>Rudimar Castro</v>
      </c>
      <c r="J208" s="8" t="str">
        <f t="shared" si="82"/>
        <v>Web</v>
      </c>
      <c r="K208" s="8" t="str">
        <f t="shared" si="83"/>
        <v>Laravel</v>
      </c>
      <c r="L208" s="8" t="str">
        <f t="shared" si="84"/>
        <v>Web Browser</v>
      </c>
      <c r="M208" s="8">
        <v>1</v>
      </c>
      <c r="N208" s="8" t="s">
        <v>10</v>
      </c>
      <c r="O208" s="17"/>
      <c r="P208" s="8">
        <v>1</v>
      </c>
      <c r="Q208" s="8" t="str">
        <f t="shared" si="66"/>
        <v>HR Strategic Planning</v>
      </c>
      <c r="R208" s="8">
        <f>SUMIF($I$24:$I$30,Table2[[#This Row],[Name]],$J$24:$J$30)</f>
        <v>3</v>
      </c>
      <c r="S208" s="8">
        <f t="shared" si="64"/>
        <v>3</v>
      </c>
    </row>
    <row r="209" spans="1:19" ht="30" hidden="1">
      <c r="A209" s="8" t="s">
        <v>104</v>
      </c>
      <c r="B209" s="8" t="str">
        <f t="shared" si="65"/>
        <v>TiBaan</v>
      </c>
      <c r="C209" s="8" t="str">
        <f t="shared" si="81"/>
        <v>Performance Management</v>
      </c>
      <c r="D209" s="9">
        <f t="shared" si="72"/>
        <v>44037</v>
      </c>
      <c r="E209" s="8">
        <f t="shared" si="61"/>
        <v>30</v>
      </c>
      <c r="F209" s="8">
        <f t="shared" si="62"/>
        <v>7</v>
      </c>
      <c r="G209" s="8">
        <f t="shared" si="63"/>
        <v>2020</v>
      </c>
      <c r="H209" s="8" t="str">
        <f>H208</f>
        <v>Project Management</v>
      </c>
      <c r="I209" s="8" t="s">
        <v>76</v>
      </c>
      <c r="J209" s="8" t="str">
        <f t="shared" si="82"/>
        <v>Web</v>
      </c>
      <c r="K209" s="8" t="str">
        <f t="shared" si="83"/>
        <v>Laravel</v>
      </c>
      <c r="L209" s="8" t="str">
        <f t="shared" si="84"/>
        <v>Web Browser</v>
      </c>
      <c r="M209" s="8">
        <v>1</v>
      </c>
      <c r="N209" s="8" t="s">
        <v>12</v>
      </c>
      <c r="O209" s="17"/>
      <c r="P209" s="8">
        <v>1</v>
      </c>
      <c r="Q209" s="8" t="str">
        <f t="shared" si="66"/>
        <v>HR Strategic Planning</v>
      </c>
      <c r="R209" s="8">
        <f>SUMIF($I$24:$I$30,Table2[[#This Row],[Name]],$J$24:$J$30)</f>
        <v>3</v>
      </c>
      <c r="S209" s="8">
        <f t="shared" si="64"/>
        <v>3</v>
      </c>
    </row>
    <row r="210" spans="1:19" ht="30" hidden="1">
      <c r="A210" s="8" t="s">
        <v>104</v>
      </c>
      <c r="B210" s="8" t="str">
        <f t="shared" si="65"/>
        <v>TiBaan</v>
      </c>
      <c r="C210" s="8" t="str">
        <f t="shared" si="81"/>
        <v>Performance Management</v>
      </c>
      <c r="D210" s="9">
        <f t="shared" si="72"/>
        <v>44038</v>
      </c>
      <c r="E210" s="8">
        <f t="shared" si="61"/>
        <v>31</v>
      </c>
      <c r="F210" s="8">
        <f t="shared" si="62"/>
        <v>7</v>
      </c>
      <c r="G210" s="8">
        <f t="shared" si="63"/>
        <v>2020</v>
      </c>
      <c r="H210" s="8" t="str">
        <f>H209</f>
        <v>Project Management</v>
      </c>
      <c r="I210" s="8" t="s">
        <v>76</v>
      </c>
      <c r="J210" s="8" t="str">
        <f t="shared" si="82"/>
        <v>Web</v>
      </c>
      <c r="K210" s="8" t="str">
        <f t="shared" si="83"/>
        <v>Laravel</v>
      </c>
      <c r="L210" s="8" t="str">
        <f t="shared" si="84"/>
        <v>Web Browser</v>
      </c>
      <c r="M210" s="8">
        <v>1</v>
      </c>
      <c r="N210" s="8" t="s">
        <v>11</v>
      </c>
      <c r="O210" s="17"/>
      <c r="P210" s="8">
        <v>1</v>
      </c>
      <c r="Q210" s="8" t="str">
        <f t="shared" si="66"/>
        <v>HR Strategic Planning</v>
      </c>
      <c r="R210" s="8">
        <f>SUMIF($I$24:$I$30,Table2[[#This Row],[Name]],$J$24:$J$30)</f>
        <v>3</v>
      </c>
      <c r="S210" s="8">
        <f t="shared" si="64"/>
        <v>3</v>
      </c>
    </row>
    <row r="211" spans="1:19" ht="30" hidden="1">
      <c r="A211" s="8" t="s">
        <v>104</v>
      </c>
      <c r="B211" s="8" t="str">
        <f t="shared" si="65"/>
        <v>TiBaan</v>
      </c>
      <c r="C211" s="8" t="str">
        <f t="shared" si="81"/>
        <v>Performance Management</v>
      </c>
      <c r="D211" s="9">
        <f t="shared" si="72"/>
        <v>44039</v>
      </c>
      <c r="E211" s="8">
        <f t="shared" si="61"/>
        <v>31</v>
      </c>
      <c r="F211" s="8">
        <f t="shared" si="62"/>
        <v>7</v>
      </c>
      <c r="G211" s="8">
        <f t="shared" si="63"/>
        <v>2020</v>
      </c>
      <c r="H211" s="8" t="s">
        <v>55</v>
      </c>
      <c r="I211" s="8" t="s">
        <v>69</v>
      </c>
      <c r="J211" s="8" t="str">
        <f t="shared" si="82"/>
        <v>Web</v>
      </c>
      <c r="K211" s="8" t="str">
        <f t="shared" si="83"/>
        <v>Laravel</v>
      </c>
      <c r="L211" s="8" t="str">
        <f t="shared" si="84"/>
        <v>Web Browser</v>
      </c>
      <c r="M211" s="8">
        <v>2.5</v>
      </c>
      <c r="N211" s="8" t="s">
        <v>10</v>
      </c>
      <c r="O211" s="17"/>
      <c r="P211" s="8">
        <v>1</v>
      </c>
      <c r="Q211" s="8" t="str">
        <f t="shared" si="66"/>
        <v>HR Strategic Planning</v>
      </c>
      <c r="R211" s="8">
        <f>SUMIF($I$24:$I$30,Table2[[#This Row],[Name]],$J$24:$J$30)</f>
        <v>1.5</v>
      </c>
      <c r="S211" s="8">
        <f t="shared" si="64"/>
        <v>3.75</v>
      </c>
    </row>
    <row r="212" spans="1:19" ht="30" hidden="1">
      <c r="A212" s="8" t="s">
        <v>104</v>
      </c>
      <c r="B212" s="8" t="str">
        <f t="shared" si="65"/>
        <v>TiBaan</v>
      </c>
      <c r="C212" s="8" t="str">
        <f t="shared" si="81"/>
        <v>Performance Management</v>
      </c>
      <c r="D212" s="9">
        <f t="shared" si="72"/>
        <v>44040</v>
      </c>
      <c r="E212" s="8">
        <f t="shared" si="61"/>
        <v>31</v>
      </c>
      <c r="F212" s="8">
        <f t="shared" si="62"/>
        <v>7</v>
      </c>
      <c r="G212" s="8">
        <f t="shared" si="63"/>
        <v>2020</v>
      </c>
      <c r="H212" s="8" t="str">
        <f>H211</f>
        <v>QA</v>
      </c>
      <c r="I212" s="8" t="str">
        <f>I211</f>
        <v>Javier Alvarez</v>
      </c>
      <c r="J212" s="8" t="str">
        <f t="shared" si="82"/>
        <v>Web</v>
      </c>
      <c r="K212" s="8" t="str">
        <f t="shared" si="83"/>
        <v>Laravel</v>
      </c>
      <c r="L212" s="8" t="str">
        <f t="shared" si="84"/>
        <v>Web Browser</v>
      </c>
      <c r="M212" s="8">
        <v>2.5</v>
      </c>
      <c r="N212" s="8" t="s">
        <v>12</v>
      </c>
      <c r="O212" s="17"/>
      <c r="P212" s="8">
        <v>1</v>
      </c>
      <c r="Q212" s="8" t="str">
        <f t="shared" si="66"/>
        <v>HR Strategic Planning</v>
      </c>
      <c r="R212" s="8">
        <f>SUMIF($I$24:$I$30,Table2[[#This Row],[Name]],$J$24:$J$30)</f>
        <v>1.5</v>
      </c>
      <c r="S212" s="8">
        <f t="shared" si="64"/>
        <v>3.75</v>
      </c>
    </row>
    <row r="213" spans="1:19" ht="30" hidden="1">
      <c r="A213" s="8" t="s">
        <v>104</v>
      </c>
      <c r="B213" s="8" t="str">
        <f t="shared" si="65"/>
        <v>TiBaan</v>
      </c>
      <c r="C213" s="8" t="str">
        <f t="shared" si="81"/>
        <v>Performance Management</v>
      </c>
      <c r="D213" s="9">
        <f>D187-25</f>
        <v>43990</v>
      </c>
      <c r="E213" s="8">
        <f t="shared" si="61"/>
        <v>24</v>
      </c>
      <c r="F213" s="8">
        <f t="shared" si="62"/>
        <v>6</v>
      </c>
      <c r="G213" s="8">
        <f t="shared" si="63"/>
        <v>2020</v>
      </c>
      <c r="H213" s="8" t="str">
        <f>H212</f>
        <v>QA</v>
      </c>
      <c r="I213" s="8" t="str">
        <f>I212</f>
        <v>Javier Alvarez</v>
      </c>
      <c r="J213" s="8" t="str">
        <f t="shared" si="82"/>
        <v>Web</v>
      </c>
      <c r="K213" s="8" t="str">
        <f t="shared" si="83"/>
        <v>Laravel</v>
      </c>
      <c r="L213" s="8" t="str">
        <f t="shared" si="84"/>
        <v>Web Browser</v>
      </c>
      <c r="M213" s="8">
        <v>2.5</v>
      </c>
      <c r="N213" s="8" t="s">
        <v>11</v>
      </c>
      <c r="O213" s="17"/>
      <c r="P213" s="8">
        <v>1</v>
      </c>
      <c r="Q213" s="8" t="str">
        <f t="shared" si="66"/>
        <v>HR Strategic Planning</v>
      </c>
      <c r="R213" s="8">
        <f>SUMIF($I$24:$I$30,Table2[[#This Row],[Name]],$J$24:$J$30)</f>
        <v>1.5</v>
      </c>
      <c r="S213" s="8">
        <f t="shared" si="64"/>
        <v>3.75</v>
      </c>
    </row>
    <row r="214" spans="1:19" ht="30" hidden="1">
      <c r="A214" s="8" t="s">
        <v>104</v>
      </c>
      <c r="B214" s="8" t="str">
        <f t="shared" si="65"/>
        <v>TiBaan</v>
      </c>
      <c r="C214" s="8" t="s">
        <v>28</v>
      </c>
      <c r="D214" s="9">
        <f t="shared" si="72"/>
        <v>43991</v>
      </c>
      <c r="E214" s="8">
        <f t="shared" si="61"/>
        <v>24</v>
      </c>
      <c r="F214" s="8">
        <f t="shared" si="62"/>
        <v>6</v>
      </c>
      <c r="G214" s="8">
        <f t="shared" si="63"/>
        <v>2020</v>
      </c>
      <c r="H214" s="8" t="s">
        <v>96</v>
      </c>
      <c r="I214" s="8" t="s">
        <v>70</v>
      </c>
      <c r="J214" s="8" t="str">
        <f t="shared" si="82"/>
        <v>Web</v>
      </c>
      <c r="K214" s="8" t="s">
        <v>15</v>
      </c>
      <c r="L214" s="8" t="s">
        <v>72</v>
      </c>
      <c r="M214" s="8">
        <v>3</v>
      </c>
      <c r="N214" s="8" t="s">
        <v>10</v>
      </c>
      <c r="O214" s="18"/>
      <c r="P214" s="8">
        <v>1</v>
      </c>
      <c r="Q214" s="8" t="str">
        <f t="shared" si="66"/>
        <v>HR Strategic Planning</v>
      </c>
      <c r="R214" s="8">
        <f>SUMIF($I$24:$I$30,Table2[[#This Row],[Name]],$J$24:$J$30)</f>
        <v>3</v>
      </c>
      <c r="S214" s="8">
        <f t="shared" si="64"/>
        <v>9</v>
      </c>
    </row>
    <row r="215" spans="1:19" ht="30" hidden="1">
      <c r="A215" s="8" t="s">
        <v>104</v>
      </c>
      <c r="B215" s="8" t="str">
        <f t="shared" si="65"/>
        <v>TiBaan</v>
      </c>
      <c r="C215" s="8" t="str">
        <f t="shared" ref="C215:C225" si="85">C214</f>
        <v>Training and Knowledge Management.</v>
      </c>
      <c r="D215" s="9">
        <f t="shared" si="72"/>
        <v>43992</v>
      </c>
      <c r="E215" s="8">
        <f t="shared" si="61"/>
        <v>24</v>
      </c>
      <c r="F215" s="8">
        <f t="shared" si="62"/>
        <v>6</v>
      </c>
      <c r="G215" s="8">
        <f t="shared" si="63"/>
        <v>2020</v>
      </c>
      <c r="H215" s="8" t="str">
        <f>H214</f>
        <v>Full Stack</v>
      </c>
      <c r="I215" s="8" t="str">
        <f>I214</f>
        <v>Kelvin Marcano</v>
      </c>
      <c r="J215" s="8" t="str">
        <f>J214</f>
        <v>Web</v>
      </c>
      <c r="K215" s="8" t="str">
        <f>K214</f>
        <v>Laravel</v>
      </c>
      <c r="L215" s="8" t="str">
        <f>L214</f>
        <v>Web Browser</v>
      </c>
      <c r="M215" s="8">
        <v>3</v>
      </c>
      <c r="N215" s="8" t="s">
        <v>12</v>
      </c>
      <c r="O215" s="18"/>
      <c r="P215" s="8">
        <v>1</v>
      </c>
      <c r="Q215" s="8" t="str">
        <f t="shared" si="66"/>
        <v>HR Strategic Planning</v>
      </c>
      <c r="R215" s="8">
        <f>SUMIF($I$24:$I$30,Table2[[#This Row],[Name]],$J$24:$J$30)</f>
        <v>3</v>
      </c>
      <c r="S215" s="8">
        <f t="shared" si="64"/>
        <v>9</v>
      </c>
    </row>
    <row r="216" spans="1:19" ht="30" hidden="1">
      <c r="A216" s="8" t="s">
        <v>104</v>
      </c>
      <c r="B216" s="8" t="str">
        <f t="shared" si="65"/>
        <v>TiBaan</v>
      </c>
      <c r="C216" s="8" t="str">
        <f t="shared" si="85"/>
        <v>Training and Knowledge Management.</v>
      </c>
      <c r="D216" s="9">
        <f t="shared" si="72"/>
        <v>43993</v>
      </c>
      <c r="E216" s="8">
        <f t="shared" si="61"/>
        <v>24</v>
      </c>
      <c r="F216" s="8">
        <f t="shared" si="62"/>
        <v>6</v>
      </c>
      <c r="G216" s="8">
        <f t="shared" si="63"/>
        <v>2020</v>
      </c>
      <c r="H216" s="8" t="str">
        <f>H215</f>
        <v>Full Stack</v>
      </c>
      <c r="I216" s="8" t="str">
        <f>I215</f>
        <v>Kelvin Marcano</v>
      </c>
      <c r="J216" s="8" t="str">
        <f t="shared" ref="J216:J225" si="86">J215</f>
        <v>Web</v>
      </c>
      <c r="K216" s="8" t="str">
        <f t="shared" ref="K216:K225" si="87">K215</f>
        <v>Laravel</v>
      </c>
      <c r="L216" s="8" t="str">
        <f t="shared" ref="L216:L225" si="88">L215</f>
        <v>Web Browser</v>
      </c>
      <c r="M216" s="8">
        <v>3</v>
      </c>
      <c r="N216" s="8" t="s">
        <v>11</v>
      </c>
      <c r="O216" s="18"/>
      <c r="P216" s="8">
        <v>1</v>
      </c>
      <c r="Q216" s="8" t="str">
        <f t="shared" si="66"/>
        <v>HR Strategic Planning</v>
      </c>
      <c r="R216" s="8">
        <f>SUMIF($I$24:$I$30,Table2[[#This Row],[Name]],$J$24:$J$30)</f>
        <v>3</v>
      </c>
      <c r="S216" s="8">
        <f t="shared" si="64"/>
        <v>9</v>
      </c>
    </row>
    <row r="217" spans="1:19" ht="30" hidden="1">
      <c r="A217" s="8" t="s">
        <v>104</v>
      </c>
      <c r="B217" s="8" t="str">
        <f t="shared" si="65"/>
        <v>TiBaan</v>
      </c>
      <c r="C217" s="8" t="str">
        <f t="shared" si="85"/>
        <v>Training and Knowledge Management.</v>
      </c>
      <c r="D217" s="9">
        <f t="shared" si="72"/>
        <v>43994</v>
      </c>
      <c r="E217" s="8">
        <f t="shared" si="61"/>
        <v>24</v>
      </c>
      <c r="F217" s="8">
        <f t="shared" si="62"/>
        <v>6</v>
      </c>
      <c r="G217" s="8">
        <f t="shared" si="63"/>
        <v>2020</v>
      </c>
      <c r="H217" s="8" t="s">
        <v>58</v>
      </c>
      <c r="I217" s="8" t="s">
        <v>66</v>
      </c>
      <c r="J217" s="8" t="str">
        <f t="shared" si="86"/>
        <v>Web</v>
      </c>
      <c r="K217" s="8" t="str">
        <f t="shared" si="87"/>
        <v>Laravel</v>
      </c>
      <c r="L217" s="8" t="str">
        <f t="shared" si="88"/>
        <v>Web Browser</v>
      </c>
      <c r="M217" s="8">
        <v>2.4</v>
      </c>
      <c r="N217" s="8" t="s">
        <v>10</v>
      </c>
      <c r="O217" s="18"/>
      <c r="P217" s="8">
        <v>1</v>
      </c>
      <c r="Q217" s="8" t="str">
        <f t="shared" si="66"/>
        <v>HR Strategic Planning</v>
      </c>
      <c r="R217" s="8">
        <f>SUMIF($I$24:$I$30,Table2[[#This Row],[Name]],$J$24:$J$30)</f>
        <v>0</v>
      </c>
      <c r="S217" s="8">
        <f t="shared" si="64"/>
        <v>0</v>
      </c>
    </row>
    <row r="218" spans="1:19" ht="30" hidden="1">
      <c r="A218" s="8" t="s">
        <v>104</v>
      </c>
      <c r="B218" s="8" t="str">
        <f t="shared" si="65"/>
        <v>TiBaan</v>
      </c>
      <c r="C218" s="8" t="str">
        <f t="shared" si="85"/>
        <v>Training and Knowledge Management.</v>
      </c>
      <c r="D218" s="9">
        <f t="shared" si="72"/>
        <v>43995</v>
      </c>
      <c r="E218" s="8">
        <f t="shared" si="61"/>
        <v>24</v>
      </c>
      <c r="F218" s="8">
        <f t="shared" si="62"/>
        <v>6</v>
      </c>
      <c r="G218" s="8">
        <f t="shared" si="63"/>
        <v>2020</v>
      </c>
      <c r="H218" s="8" t="str">
        <f>H217</f>
        <v>Project Management</v>
      </c>
      <c r="I218" s="8" t="str">
        <f>I217</f>
        <v>Pedro Marcano</v>
      </c>
      <c r="J218" s="8" t="str">
        <f t="shared" si="86"/>
        <v>Web</v>
      </c>
      <c r="K218" s="8" t="str">
        <f t="shared" si="87"/>
        <v>Laravel</v>
      </c>
      <c r="L218" s="8" t="str">
        <f t="shared" si="88"/>
        <v>Web Browser</v>
      </c>
      <c r="M218" s="8">
        <v>2.4</v>
      </c>
      <c r="N218" s="8" t="s">
        <v>12</v>
      </c>
      <c r="O218" s="18"/>
      <c r="P218" s="8">
        <v>1</v>
      </c>
      <c r="Q218" s="8" t="str">
        <f t="shared" si="66"/>
        <v>HR Strategic Planning</v>
      </c>
      <c r="R218" s="8">
        <f>SUMIF($I$24:$I$30,Table2[[#This Row],[Name]],$J$24:$J$30)</f>
        <v>0</v>
      </c>
      <c r="S218" s="8">
        <f t="shared" si="64"/>
        <v>0</v>
      </c>
    </row>
    <row r="219" spans="1:19" ht="30" hidden="1">
      <c r="A219" s="8" t="s">
        <v>104</v>
      </c>
      <c r="B219" s="8" t="str">
        <f t="shared" si="65"/>
        <v>TiBaan</v>
      </c>
      <c r="C219" s="8" t="str">
        <f t="shared" si="85"/>
        <v>Training and Knowledge Management.</v>
      </c>
      <c r="D219" s="9">
        <f t="shared" si="72"/>
        <v>43996</v>
      </c>
      <c r="E219" s="8">
        <f t="shared" si="61"/>
        <v>25</v>
      </c>
      <c r="F219" s="8">
        <f t="shared" si="62"/>
        <v>6</v>
      </c>
      <c r="G219" s="8">
        <f t="shared" si="63"/>
        <v>2020</v>
      </c>
      <c r="H219" s="8" t="str">
        <f>H218</f>
        <v>Project Management</v>
      </c>
      <c r="I219" s="8" t="s">
        <v>76</v>
      </c>
      <c r="J219" s="8" t="str">
        <f t="shared" si="86"/>
        <v>Web</v>
      </c>
      <c r="K219" s="8" t="str">
        <f t="shared" si="87"/>
        <v>Laravel</v>
      </c>
      <c r="L219" s="8" t="str">
        <f t="shared" si="88"/>
        <v>Web Browser</v>
      </c>
      <c r="M219" s="8">
        <v>4</v>
      </c>
      <c r="N219" s="8" t="s">
        <v>11</v>
      </c>
      <c r="O219" s="18"/>
      <c r="P219" s="8">
        <v>1</v>
      </c>
      <c r="Q219" s="8" t="str">
        <f t="shared" si="66"/>
        <v>HR Strategic Planning</v>
      </c>
      <c r="R219" s="8">
        <f>SUMIF($I$24:$I$30,Table2[[#This Row],[Name]],$J$24:$J$30)</f>
        <v>3</v>
      </c>
      <c r="S219" s="8">
        <f t="shared" si="64"/>
        <v>12</v>
      </c>
    </row>
    <row r="220" spans="1:19" ht="30" hidden="1">
      <c r="A220" s="8" t="s">
        <v>104</v>
      </c>
      <c r="B220" s="8" t="str">
        <f t="shared" si="65"/>
        <v>TiBaan</v>
      </c>
      <c r="C220" s="8" t="str">
        <f t="shared" si="85"/>
        <v>Training and Knowledge Management.</v>
      </c>
      <c r="D220" s="9">
        <f t="shared" si="72"/>
        <v>43997</v>
      </c>
      <c r="E220" s="8">
        <f t="shared" si="61"/>
        <v>25</v>
      </c>
      <c r="F220" s="8">
        <f t="shared" si="62"/>
        <v>6</v>
      </c>
      <c r="G220" s="8">
        <f t="shared" si="63"/>
        <v>2020</v>
      </c>
      <c r="H220" s="8" t="s">
        <v>58</v>
      </c>
      <c r="I220" s="8" t="str">
        <f>I219</f>
        <v>Rudimar Castro</v>
      </c>
      <c r="J220" s="8" t="str">
        <f t="shared" si="86"/>
        <v>Web</v>
      </c>
      <c r="K220" s="8" t="str">
        <f t="shared" si="87"/>
        <v>Laravel</v>
      </c>
      <c r="L220" s="8" t="str">
        <f t="shared" si="88"/>
        <v>Web Browser</v>
      </c>
      <c r="M220" s="8">
        <v>2.4</v>
      </c>
      <c r="N220" s="8" t="s">
        <v>10</v>
      </c>
      <c r="O220" s="18"/>
      <c r="P220" s="8">
        <v>1</v>
      </c>
      <c r="Q220" s="8" t="str">
        <f t="shared" si="66"/>
        <v>HR Strategic Planning</v>
      </c>
      <c r="R220" s="8">
        <f>SUMIF($I$24:$I$30,Table2[[#This Row],[Name]],$J$24:$J$30)</f>
        <v>3</v>
      </c>
      <c r="S220" s="8">
        <f t="shared" si="64"/>
        <v>7.1999999999999993</v>
      </c>
    </row>
    <row r="221" spans="1:19" ht="30" hidden="1">
      <c r="A221" s="8" t="s">
        <v>104</v>
      </c>
      <c r="B221" s="8" t="str">
        <f t="shared" si="65"/>
        <v>TiBaan</v>
      </c>
      <c r="C221" s="8" t="str">
        <f t="shared" si="85"/>
        <v>Training and Knowledge Management.</v>
      </c>
      <c r="D221" s="9">
        <f t="shared" si="72"/>
        <v>43998</v>
      </c>
      <c r="E221" s="8">
        <f t="shared" si="61"/>
        <v>25</v>
      </c>
      <c r="F221" s="8">
        <f t="shared" si="62"/>
        <v>6</v>
      </c>
      <c r="G221" s="8">
        <f t="shared" si="63"/>
        <v>2020</v>
      </c>
      <c r="H221" s="8" t="str">
        <f>H220</f>
        <v>Project Management</v>
      </c>
      <c r="I221" s="8" t="str">
        <f>I220</f>
        <v>Rudimar Castro</v>
      </c>
      <c r="J221" s="8" t="str">
        <f t="shared" si="86"/>
        <v>Web</v>
      </c>
      <c r="K221" s="8" t="str">
        <f t="shared" si="87"/>
        <v>Laravel</v>
      </c>
      <c r="L221" s="8" t="str">
        <f t="shared" si="88"/>
        <v>Web Browser</v>
      </c>
      <c r="M221" s="8">
        <v>1</v>
      </c>
      <c r="N221" s="8" t="s">
        <v>12</v>
      </c>
      <c r="O221" s="18"/>
      <c r="P221" s="8">
        <v>1</v>
      </c>
      <c r="Q221" s="8" t="str">
        <f t="shared" si="66"/>
        <v>HR Strategic Planning</v>
      </c>
      <c r="R221" s="8">
        <f>SUMIF($I$24:$I$30,Table2[[#This Row],[Name]],$J$24:$J$30)</f>
        <v>3</v>
      </c>
      <c r="S221" s="8">
        <f t="shared" si="64"/>
        <v>3</v>
      </c>
    </row>
    <row r="222" spans="1:19" ht="30" hidden="1">
      <c r="A222" s="8" t="s">
        <v>104</v>
      </c>
      <c r="B222" s="8" t="str">
        <f t="shared" si="65"/>
        <v>TiBaan</v>
      </c>
      <c r="C222" s="8" t="str">
        <f t="shared" si="85"/>
        <v>Training and Knowledge Management.</v>
      </c>
      <c r="D222" s="9">
        <f t="shared" si="72"/>
        <v>43999</v>
      </c>
      <c r="E222" s="8">
        <f t="shared" si="61"/>
        <v>25</v>
      </c>
      <c r="F222" s="8">
        <f t="shared" si="62"/>
        <v>6</v>
      </c>
      <c r="G222" s="8">
        <f t="shared" si="63"/>
        <v>2020</v>
      </c>
      <c r="H222" s="8" t="str">
        <f>H221</f>
        <v>Project Management</v>
      </c>
      <c r="I222" s="8" t="s">
        <v>76</v>
      </c>
      <c r="J222" s="8" t="str">
        <f t="shared" si="86"/>
        <v>Web</v>
      </c>
      <c r="K222" s="8" t="str">
        <f t="shared" si="87"/>
        <v>Laravel</v>
      </c>
      <c r="L222" s="8" t="str">
        <f t="shared" si="88"/>
        <v>Web Browser</v>
      </c>
      <c r="M222" s="8">
        <v>1</v>
      </c>
      <c r="N222" s="8" t="s">
        <v>11</v>
      </c>
      <c r="O222" s="18"/>
      <c r="P222" s="8">
        <v>1</v>
      </c>
      <c r="Q222" s="8" t="str">
        <f t="shared" si="66"/>
        <v>HR Strategic Planning</v>
      </c>
      <c r="R222" s="8">
        <f>SUMIF($I$24:$I$30,Table2[[#This Row],[Name]],$J$24:$J$30)</f>
        <v>3</v>
      </c>
      <c r="S222" s="8">
        <f t="shared" si="64"/>
        <v>3</v>
      </c>
    </row>
    <row r="223" spans="1:19" ht="30" hidden="1">
      <c r="A223" s="8" t="s">
        <v>104</v>
      </c>
      <c r="B223" s="8" t="str">
        <f t="shared" si="65"/>
        <v>TiBaan</v>
      </c>
      <c r="C223" s="8" t="str">
        <f t="shared" si="85"/>
        <v>Training and Knowledge Management.</v>
      </c>
      <c r="D223" s="9">
        <f t="shared" si="72"/>
        <v>44000</v>
      </c>
      <c r="E223" s="8">
        <f t="shared" si="61"/>
        <v>25</v>
      </c>
      <c r="F223" s="8">
        <f t="shared" si="62"/>
        <v>6</v>
      </c>
      <c r="G223" s="8">
        <f t="shared" si="63"/>
        <v>2020</v>
      </c>
      <c r="H223" s="8" t="s">
        <v>55</v>
      </c>
      <c r="I223" s="8" t="s">
        <v>69</v>
      </c>
      <c r="J223" s="8" t="str">
        <f t="shared" si="86"/>
        <v>Web</v>
      </c>
      <c r="K223" s="8" t="str">
        <f t="shared" si="87"/>
        <v>Laravel</v>
      </c>
      <c r="L223" s="8" t="str">
        <f t="shared" si="88"/>
        <v>Web Browser</v>
      </c>
      <c r="M223" s="8">
        <v>2.5</v>
      </c>
      <c r="N223" s="8" t="s">
        <v>10</v>
      </c>
      <c r="O223" s="18"/>
      <c r="P223" s="8">
        <v>1</v>
      </c>
      <c r="Q223" s="8" t="str">
        <f t="shared" si="66"/>
        <v>HR Strategic Planning</v>
      </c>
      <c r="R223" s="8">
        <f>SUMIF($I$24:$I$30,Table2[[#This Row],[Name]],$J$24:$J$30)</f>
        <v>1.5</v>
      </c>
      <c r="S223" s="8">
        <f t="shared" si="64"/>
        <v>3.75</v>
      </c>
    </row>
    <row r="224" spans="1:19" ht="30" hidden="1">
      <c r="A224" s="8" t="s">
        <v>104</v>
      </c>
      <c r="B224" s="8" t="str">
        <f t="shared" si="65"/>
        <v>TiBaan</v>
      </c>
      <c r="C224" s="8" t="str">
        <f t="shared" si="85"/>
        <v>Training and Knowledge Management.</v>
      </c>
      <c r="D224" s="9">
        <f t="shared" si="72"/>
        <v>44001</v>
      </c>
      <c r="E224" s="8">
        <f t="shared" si="61"/>
        <v>25</v>
      </c>
      <c r="F224" s="8">
        <f t="shared" si="62"/>
        <v>6</v>
      </c>
      <c r="G224" s="8">
        <f t="shared" si="63"/>
        <v>2020</v>
      </c>
      <c r="H224" s="8" t="str">
        <f>H223</f>
        <v>QA</v>
      </c>
      <c r="I224" s="8" t="str">
        <f>I223</f>
        <v>Javier Alvarez</v>
      </c>
      <c r="J224" s="8" t="str">
        <f t="shared" si="86"/>
        <v>Web</v>
      </c>
      <c r="K224" s="8" t="str">
        <f t="shared" si="87"/>
        <v>Laravel</v>
      </c>
      <c r="L224" s="8" t="str">
        <f t="shared" si="88"/>
        <v>Web Browser</v>
      </c>
      <c r="M224" s="8">
        <v>2.5</v>
      </c>
      <c r="N224" s="8" t="s">
        <v>12</v>
      </c>
      <c r="O224" s="18"/>
      <c r="P224" s="8">
        <v>1</v>
      </c>
      <c r="Q224" s="8" t="str">
        <f t="shared" si="66"/>
        <v>HR Strategic Planning</v>
      </c>
      <c r="R224" s="8">
        <f>SUMIF($I$24:$I$30,Table2[[#This Row],[Name]],$J$24:$J$30)</f>
        <v>1.5</v>
      </c>
      <c r="S224" s="8">
        <f t="shared" si="64"/>
        <v>3.75</v>
      </c>
    </row>
    <row r="225" spans="1:19" ht="30" hidden="1">
      <c r="A225" s="8" t="s">
        <v>104</v>
      </c>
      <c r="B225" s="8" t="str">
        <f t="shared" si="65"/>
        <v>TiBaan</v>
      </c>
      <c r="C225" s="8" t="str">
        <f t="shared" si="85"/>
        <v>Training and Knowledge Management.</v>
      </c>
      <c r="D225" s="9">
        <f t="shared" si="72"/>
        <v>44002</v>
      </c>
      <c r="E225" s="8">
        <f t="shared" si="61"/>
        <v>25</v>
      </c>
      <c r="F225" s="8">
        <f t="shared" si="62"/>
        <v>6</v>
      </c>
      <c r="G225" s="8">
        <f t="shared" si="63"/>
        <v>2020</v>
      </c>
      <c r="H225" s="8" t="str">
        <f>H224</f>
        <v>QA</v>
      </c>
      <c r="I225" s="8" t="str">
        <f>I224</f>
        <v>Javier Alvarez</v>
      </c>
      <c r="J225" s="8" t="str">
        <f t="shared" si="86"/>
        <v>Web</v>
      </c>
      <c r="K225" s="8" t="str">
        <f t="shared" si="87"/>
        <v>Laravel</v>
      </c>
      <c r="L225" s="8" t="str">
        <f t="shared" si="88"/>
        <v>Web Browser</v>
      </c>
      <c r="M225" s="8">
        <v>2.5</v>
      </c>
      <c r="N225" s="8" t="s">
        <v>11</v>
      </c>
      <c r="O225" s="18"/>
      <c r="P225" s="8">
        <v>1</v>
      </c>
      <c r="Q225" s="8" t="str">
        <f t="shared" si="66"/>
        <v>HR Strategic Planning</v>
      </c>
      <c r="R225" s="8">
        <f>SUMIF($I$24:$I$30,Table2[[#This Row],[Name]],$J$24:$J$30)</f>
        <v>1.5</v>
      </c>
      <c r="S225" s="8">
        <f t="shared" si="64"/>
        <v>3.75</v>
      </c>
    </row>
    <row r="226" spans="1:19" ht="30">
      <c r="A226" s="8" t="s">
        <v>104</v>
      </c>
      <c r="B226" s="8" t="s">
        <v>17</v>
      </c>
      <c r="C226" s="8" t="s">
        <v>45</v>
      </c>
      <c r="D226" s="9">
        <f ca="1">TODAY()+5</f>
        <v>44863</v>
      </c>
      <c r="E226" s="8">
        <f t="shared" ca="1" si="61"/>
        <v>44</v>
      </c>
      <c r="F226" s="8">
        <f t="shared" ca="1" si="62"/>
        <v>10</v>
      </c>
      <c r="G226" s="8">
        <f t="shared" ca="1" si="63"/>
        <v>2022</v>
      </c>
      <c r="H226" s="8" t="s">
        <v>96</v>
      </c>
      <c r="I226" s="8" t="s">
        <v>59</v>
      </c>
      <c r="J226" s="8" t="s">
        <v>60</v>
      </c>
      <c r="K226" s="8" t="s">
        <v>13</v>
      </c>
      <c r="L226" s="8" t="s">
        <v>100</v>
      </c>
      <c r="M226" s="8">
        <v>6</v>
      </c>
      <c r="N226" s="8" t="s">
        <v>10</v>
      </c>
      <c r="O226" s="11"/>
      <c r="P226" s="8">
        <v>1</v>
      </c>
      <c r="Q226" s="8" t="str">
        <f t="shared" si="66"/>
        <v>HR Strategic Planning</v>
      </c>
      <c r="R226" s="8">
        <f>SUMIF($I$24:$I$30,Table2[[#This Row],[Name]],$J$24:$J$30)</f>
        <v>3</v>
      </c>
      <c r="S226" s="8">
        <f t="shared" si="64"/>
        <v>18</v>
      </c>
    </row>
    <row r="227" spans="1:19" ht="30">
      <c r="A227" s="8" t="s">
        <v>104</v>
      </c>
      <c r="B227" s="8" t="str">
        <f>B226</f>
        <v>TiBaan</v>
      </c>
      <c r="C227" s="8" t="str">
        <f>C226</f>
        <v>Absences Control.</v>
      </c>
      <c r="D227" s="9">
        <f ca="1">D226+1</f>
        <v>44864</v>
      </c>
      <c r="E227" s="8">
        <f t="shared" ref="E227:E290" ca="1" si="89">WEEKNUM(D227)</f>
        <v>45</v>
      </c>
      <c r="F227" s="8">
        <f t="shared" ref="F227:F290" ca="1" si="90">MONTH(D227)</f>
        <v>10</v>
      </c>
      <c r="G227" s="8">
        <f t="shared" ref="G227:G290" ca="1" si="91">YEAR(D227)</f>
        <v>2022</v>
      </c>
      <c r="H227" s="8" t="str">
        <f>H226</f>
        <v>Full Stack</v>
      </c>
      <c r="I227" s="8" t="str">
        <f>I226</f>
        <v>Ricardo Acurero</v>
      </c>
      <c r="J227" s="8" t="str">
        <f>J226</f>
        <v>Mobile</v>
      </c>
      <c r="K227" s="8" t="str">
        <f>K226</f>
        <v>Android</v>
      </c>
      <c r="L227" s="8" t="str">
        <f>L226</f>
        <v>Android Studio</v>
      </c>
      <c r="M227" s="8">
        <v>5</v>
      </c>
      <c r="N227" s="8" t="s">
        <v>12</v>
      </c>
      <c r="O227" s="11"/>
      <c r="P227" s="8">
        <v>1</v>
      </c>
      <c r="Q227" s="8" t="str">
        <f t="shared" si="66"/>
        <v>HR Strategic Planning</v>
      </c>
      <c r="R227" s="8">
        <f>SUMIF($I$24:$I$30,Table2[[#This Row],[Name]],$J$24:$J$30)</f>
        <v>3</v>
      </c>
      <c r="S227" s="8">
        <f t="shared" ref="S227:S290" si="92">M227*R227</f>
        <v>15</v>
      </c>
    </row>
    <row r="228" spans="1:19" ht="30">
      <c r="A228" s="8" t="s">
        <v>104</v>
      </c>
      <c r="B228" s="8" t="str">
        <f t="shared" ref="B228:B291" si="93">B227</f>
        <v>TiBaan</v>
      </c>
      <c r="C228" s="8" t="str">
        <f t="shared" ref="C228:C237" si="94">C227</f>
        <v>Absences Control.</v>
      </c>
      <c r="D228" s="9">
        <f t="shared" ref="D228:D273" ca="1" si="95">D227+1</f>
        <v>44865</v>
      </c>
      <c r="E228" s="8">
        <f t="shared" ca="1" si="89"/>
        <v>45</v>
      </c>
      <c r="F228" s="8">
        <f t="shared" ca="1" si="90"/>
        <v>10</v>
      </c>
      <c r="G228" s="8">
        <f t="shared" ca="1" si="91"/>
        <v>2022</v>
      </c>
      <c r="H228" s="8" t="str">
        <f>H227</f>
        <v>Full Stack</v>
      </c>
      <c r="I228" s="8" t="str">
        <f>I227</f>
        <v>Ricardo Acurero</v>
      </c>
      <c r="J228" s="8" t="str">
        <f t="shared" ref="J228:J237" si="96">J227</f>
        <v>Mobile</v>
      </c>
      <c r="K228" s="8" t="str">
        <f t="shared" ref="K228:K237" si="97">K227</f>
        <v>Android</v>
      </c>
      <c r="L228" s="8" t="str">
        <f t="shared" ref="L228:L238" si="98">L227</f>
        <v>Android Studio</v>
      </c>
      <c r="M228" s="8">
        <v>4</v>
      </c>
      <c r="N228" s="8" t="s">
        <v>11</v>
      </c>
      <c r="O228" s="11"/>
      <c r="P228" s="8">
        <v>1</v>
      </c>
      <c r="Q228" s="8" t="str">
        <f t="shared" ref="Q228:Q291" si="99">Q227</f>
        <v>HR Strategic Planning</v>
      </c>
      <c r="R228" s="8">
        <f>SUMIF($I$24:$I$30,Table2[[#This Row],[Name]],$J$24:$J$30)</f>
        <v>3</v>
      </c>
      <c r="S228" s="8">
        <f t="shared" si="92"/>
        <v>12</v>
      </c>
    </row>
    <row r="229" spans="1:19" ht="30">
      <c r="A229" s="8" t="s">
        <v>104</v>
      </c>
      <c r="B229" s="8" t="str">
        <f t="shared" si="93"/>
        <v>TiBaan</v>
      </c>
      <c r="C229" s="8" t="str">
        <f t="shared" si="94"/>
        <v>Absences Control.</v>
      </c>
      <c r="D229" s="9">
        <f t="shared" ca="1" si="95"/>
        <v>44866</v>
      </c>
      <c r="E229" s="8">
        <f t="shared" ca="1" si="89"/>
        <v>45</v>
      </c>
      <c r="F229" s="8">
        <f t="shared" ca="1" si="90"/>
        <v>11</v>
      </c>
      <c r="G229" s="8">
        <f t="shared" ca="1" si="91"/>
        <v>2022</v>
      </c>
      <c r="H229" s="8" t="s">
        <v>101</v>
      </c>
      <c r="I229" s="8" t="s">
        <v>66</v>
      </c>
      <c r="J229" s="8" t="str">
        <f t="shared" si="96"/>
        <v>Mobile</v>
      </c>
      <c r="K229" s="8" t="str">
        <f t="shared" si="97"/>
        <v>Android</v>
      </c>
      <c r="L229" s="8" t="str">
        <f t="shared" si="98"/>
        <v>Android Studio</v>
      </c>
      <c r="M229" s="8">
        <v>3</v>
      </c>
      <c r="N229" s="8" t="s">
        <v>10</v>
      </c>
      <c r="O229" s="11"/>
      <c r="P229" s="8">
        <v>1</v>
      </c>
      <c r="Q229" s="8" t="str">
        <f t="shared" si="99"/>
        <v>HR Strategic Planning</v>
      </c>
      <c r="R229" s="8">
        <f>SUMIF($I$24:$I$30,Table2[[#This Row],[Name]],$J$24:$J$30)</f>
        <v>0</v>
      </c>
      <c r="S229" s="8">
        <f t="shared" si="92"/>
        <v>0</v>
      </c>
    </row>
    <row r="230" spans="1:19" ht="30">
      <c r="A230" s="8" t="s">
        <v>104</v>
      </c>
      <c r="B230" s="8" t="str">
        <f t="shared" si="93"/>
        <v>TiBaan</v>
      </c>
      <c r="C230" s="8" t="str">
        <f t="shared" si="94"/>
        <v>Absences Control.</v>
      </c>
      <c r="D230" s="9">
        <f t="shared" ca="1" si="95"/>
        <v>44867</v>
      </c>
      <c r="E230" s="8">
        <f t="shared" ca="1" si="89"/>
        <v>45</v>
      </c>
      <c r="F230" s="8">
        <f t="shared" ca="1" si="90"/>
        <v>11</v>
      </c>
      <c r="G230" s="8">
        <f t="shared" ca="1" si="91"/>
        <v>2022</v>
      </c>
      <c r="H230" s="8" t="str">
        <f>H229</f>
        <v>Software Architect</v>
      </c>
      <c r="I230" s="8" t="str">
        <f>I229</f>
        <v>Pedro Marcano</v>
      </c>
      <c r="J230" s="8" t="str">
        <f t="shared" si="96"/>
        <v>Mobile</v>
      </c>
      <c r="K230" s="8" t="str">
        <f t="shared" si="97"/>
        <v>Android</v>
      </c>
      <c r="L230" s="8" t="str">
        <f t="shared" si="98"/>
        <v>Android Studio</v>
      </c>
      <c r="M230" s="8">
        <v>5</v>
      </c>
      <c r="N230" s="8" t="s">
        <v>12</v>
      </c>
      <c r="O230" s="11"/>
      <c r="P230" s="8">
        <v>1</v>
      </c>
      <c r="Q230" s="8" t="str">
        <f t="shared" si="99"/>
        <v>HR Strategic Planning</v>
      </c>
      <c r="R230" s="8">
        <f>SUMIF($I$24:$I$30,Table2[[#This Row],[Name]],$J$24:$J$30)</f>
        <v>0</v>
      </c>
      <c r="S230" s="8">
        <f t="shared" si="92"/>
        <v>0</v>
      </c>
    </row>
    <row r="231" spans="1:19" ht="30" hidden="1">
      <c r="A231" s="8" t="s">
        <v>104</v>
      </c>
      <c r="B231" s="8" t="str">
        <f t="shared" si="93"/>
        <v>TiBaan</v>
      </c>
      <c r="C231" s="8" t="str">
        <f t="shared" si="94"/>
        <v>Absences Control.</v>
      </c>
      <c r="D231" s="9">
        <f t="shared" ca="1" si="95"/>
        <v>44868</v>
      </c>
      <c r="E231" s="8">
        <f t="shared" ca="1" si="89"/>
        <v>45</v>
      </c>
      <c r="F231" s="8">
        <f t="shared" ca="1" si="90"/>
        <v>11</v>
      </c>
      <c r="G231" s="8">
        <f t="shared" ca="1" si="91"/>
        <v>2022</v>
      </c>
      <c r="H231" s="8" t="str">
        <f>H230</f>
        <v>Software Architect</v>
      </c>
      <c r="I231" s="8" t="str">
        <f>I230</f>
        <v>Pedro Marcano</v>
      </c>
      <c r="J231" s="8" t="str">
        <f t="shared" si="96"/>
        <v>Mobile</v>
      </c>
      <c r="K231" s="8" t="str">
        <f t="shared" si="97"/>
        <v>Android</v>
      </c>
      <c r="L231" s="8" t="str">
        <f t="shared" si="98"/>
        <v>Android Studio</v>
      </c>
      <c r="M231" s="8">
        <v>2.4</v>
      </c>
      <c r="N231" s="8" t="s">
        <v>11</v>
      </c>
      <c r="O231" s="11"/>
      <c r="P231" s="8">
        <v>1</v>
      </c>
      <c r="Q231" s="8" t="str">
        <f t="shared" si="99"/>
        <v>HR Strategic Planning</v>
      </c>
      <c r="R231" s="8">
        <f>SUMIF($I$24:$I$30,Table2[[#This Row],[Name]],$J$24:$J$30)</f>
        <v>0</v>
      </c>
      <c r="S231" s="8">
        <f t="shared" si="92"/>
        <v>0</v>
      </c>
    </row>
    <row r="232" spans="1:19" ht="30" hidden="1">
      <c r="A232" s="8" t="s">
        <v>104</v>
      </c>
      <c r="B232" s="8" t="str">
        <f t="shared" si="93"/>
        <v>TiBaan</v>
      </c>
      <c r="C232" s="8" t="str">
        <f t="shared" si="94"/>
        <v>Absences Control.</v>
      </c>
      <c r="D232" s="9">
        <f>D185+7</f>
        <v>44020</v>
      </c>
      <c r="E232" s="8">
        <f t="shared" si="89"/>
        <v>28</v>
      </c>
      <c r="F232" s="8">
        <f t="shared" si="90"/>
        <v>7</v>
      </c>
      <c r="G232" s="8">
        <f t="shared" si="91"/>
        <v>2020</v>
      </c>
      <c r="H232" s="8" t="s">
        <v>93</v>
      </c>
      <c r="I232" s="8" t="s">
        <v>78</v>
      </c>
      <c r="J232" s="8" t="str">
        <f t="shared" si="96"/>
        <v>Mobile</v>
      </c>
      <c r="K232" s="8" t="str">
        <f t="shared" si="97"/>
        <v>Android</v>
      </c>
      <c r="L232" s="8" t="str">
        <f t="shared" si="98"/>
        <v>Android Studio</v>
      </c>
      <c r="M232" s="8">
        <v>5</v>
      </c>
      <c r="N232" s="8" t="s">
        <v>10</v>
      </c>
      <c r="O232" s="11"/>
      <c r="P232" s="8">
        <v>1</v>
      </c>
      <c r="Q232" s="8" t="str">
        <f t="shared" si="99"/>
        <v>HR Strategic Planning</v>
      </c>
      <c r="R232" s="8">
        <f>SUMIF($I$24:$I$30,Table2[[#This Row],[Name]],$J$24:$J$30)</f>
        <v>2</v>
      </c>
      <c r="S232" s="8">
        <f t="shared" si="92"/>
        <v>10</v>
      </c>
    </row>
    <row r="233" spans="1:19" ht="30" hidden="1">
      <c r="A233" s="8" t="s">
        <v>104</v>
      </c>
      <c r="B233" s="8" t="str">
        <f t="shared" si="93"/>
        <v>TiBaan</v>
      </c>
      <c r="C233" s="8" t="str">
        <f t="shared" si="94"/>
        <v>Absences Control.</v>
      </c>
      <c r="D233" s="9">
        <f t="shared" si="95"/>
        <v>44021</v>
      </c>
      <c r="E233" s="8">
        <f t="shared" si="89"/>
        <v>28</v>
      </c>
      <c r="F233" s="8">
        <f t="shared" si="90"/>
        <v>7</v>
      </c>
      <c r="G233" s="8">
        <f t="shared" si="91"/>
        <v>2020</v>
      </c>
      <c r="H233" s="8" t="s">
        <v>58</v>
      </c>
      <c r="I233" s="8" t="str">
        <f>I231</f>
        <v>Pedro Marcano</v>
      </c>
      <c r="J233" s="8" t="str">
        <f t="shared" si="96"/>
        <v>Mobile</v>
      </c>
      <c r="K233" s="8" t="str">
        <f t="shared" si="97"/>
        <v>Android</v>
      </c>
      <c r="L233" s="8" t="str">
        <f t="shared" si="98"/>
        <v>Android Studio</v>
      </c>
      <c r="M233" s="8">
        <v>2.4</v>
      </c>
      <c r="N233" s="8" t="s">
        <v>12</v>
      </c>
      <c r="O233" s="11"/>
      <c r="P233" s="8">
        <v>1</v>
      </c>
      <c r="Q233" s="8" t="str">
        <f t="shared" si="99"/>
        <v>HR Strategic Planning</v>
      </c>
      <c r="R233" s="8">
        <f>SUMIF($I$24:$I$30,Table2[[#This Row],[Name]],$J$24:$J$30)</f>
        <v>0</v>
      </c>
      <c r="S233" s="8">
        <f t="shared" si="92"/>
        <v>0</v>
      </c>
    </row>
    <row r="234" spans="1:19" ht="30" hidden="1">
      <c r="A234" s="8" t="s">
        <v>104</v>
      </c>
      <c r="B234" s="8" t="str">
        <f t="shared" si="93"/>
        <v>TiBaan</v>
      </c>
      <c r="C234" s="8" t="str">
        <f t="shared" si="94"/>
        <v>Absences Control.</v>
      </c>
      <c r="D234" s="9">
        <f t="shared" si="95"/>
        <v>44022</v>
      </c>
      <c r="E234" s="8">
        <f t="shared" si="89"/>
        <v>28</v>
      </c>
      <c r="F234" s="8">
        <f t="shared" si="90"/>
        <v>7</v>
      </c>
      <c r="G234" s="8">
        <f t="shared" si="91"/>
        <v>2020</v>
      </c>
      <c r="H234" s="8" t="str">
        <f>H233</f>
        <v>Project Management</v>
      </c>
      <c r="I234" s="8" t="s">
        <v>76</v>
      </c>
      <c r="J234" s="8" t="str">
        <f t="shared" si="96"/>
        <v>Mobile</v>
      </c>
      <c r="K234" s="8" t="str">
        <f t="shared" si="97"/>
        <v>Android</v>
      </c>
      <c r="L234" s="8" t="str">
        <f t="shared" si="98"/>
        <v>Android Studio</v>
      </c>
      <c r="M234" s="8">
        <v>1</v>
      </c>
      <c r="N234" s="8" t="s">
        <v>11</v>
      </c>
      <c r="O234" s="11"/>
      <c r="P234" s="8">
        <v>1</v>
      </c>
      <c r="Q234" s="8" t="str">
        <f t="shared" si="99"/>
        <v>HR Strategic Planning</v>
      </c>
      <c r="R234" s="8">
        <f>SUMIF($I$24:$I$30,Table2[[#This Row],[Name]],$J$24:$J$30)</f>
        <v>3</v>
      </c>
      <c r="S234" s="8">
        <f t="shared" si="92"/>
        <v>3</v>
      </c>
    </row>
    <row r="235" spans="1:19" ht="30" hidden="1">
      <c r="A235" s="8" t="s">
        <v>104</v>
      </c>
      <c r="B235" s="8" t="str">
        <f t="shared" si="93"/>
        <v>TiBaan</v>
      </c>
      <c r="C235" s="8" t="str">
        <f t="shared" si="94"/>
        <v>Absences Control.</v>
      </c>
      <c r="D235" s="9">
        <f t="shared" si="95"/>
        <v>44023</v>
      </c>
      <c r="E235" s="8">
        <f t="shared" si="89"/>
        <v>28</v>
      </c>
      <c r="F235" s="8">
        <f t="shared" si="90"/>
        <v>7</v>
      </c>
      <c r="G235" s="8">
        <f t="shared" si="91"/>
        <v>2020</v>
      </c>
      <c r="H235" s="8" t="s">
        <v>55</v>
      </c>
      <c r="I235" s="8" t="s">
        <v>69</v>
      </c>
      <c r="J235" s="8" t="str">
        <f t="shared" si="96"/>
        <v>Mobile</v>
      </c>
      <c r="K235" s="8" t="str">
        <f t="shared" si="97"/>
        <v>Android</v>
      </c>
      <c r="L235" s="8" t="str">
        <f t="shared" si="98"/>
        <v>Android Studio</v>
      </c>
      <c r="M235" s="8">
        <v>2</v>
      </c>
      <c r="N235" s="8" t="s">
        <v>10</v>
      </c>
      <c r="O235" s="11"/>
      <c r="P235" s="8">
        <v>1</v>
      </c>
      <c r="Q235" s="8" t="str">
        <f t="shared" si="99"/>
        <v>HR Strategic Planning</v>
      </c>
      <c r="R235" s="8">
        <f>SUMIF($I$24:$I$30,Table2[[#This Row],[Name]],$J$24:$J$30)</f>
        <v>1.5</v>
      </c>
      <c r="S235" s="8">
        <f t="shared" si="92"/>
        <v>3</v>
      </c>
    </row>
    <row r="236" spans="1:19" ht="30" hidden="1">
      <c r="A236" s="8" t="s">
        <v>104</v>
      </c>
      <c r="B236" s="8" t="str">
        <f t="shared" si="93"/>
        <v>TiBaan</v>
      </c>
      <c r="C236" s="8" t="str">
        <f t="shared" si="94"/>
        <v>Absences Control.</v>
      </c>
      <c r="D236" s="9">
        <f t="shared" si="95"/>
        <v>44024</v>
      </c>
      <c r="E236" s="8">
        <f t="shared" si="89"/>
        <v>29</v>
      </c>
      <c r="F236" s="8">
        <f t="shared" si="90"/>
        <v>7</v>
      </c>
      <c r="G236" s="8">
        <f t="shared" si="91"/>
        <v>2020</v>
      </c>
      <c r="H236" s="8" t="str">
        <f>H235</f>
        <v>QA</v>
      </c>
      <c r="I236" s="8" t="str">
        <f>I235</f>
        <v>Javier Alvarez</v>
      </c>
      <c r="J236" s="8" t="str">
        <f t="shared" si="96"/>
        <v>Mobile</v>
      </c>
      <c r="K236" s="8" t="str">
        <f t="shared" si="97"/>
        <v>Android</v>
      </c>
      <c r="L236" s="8" t="str">
        <f t="shared" si="98"/>
        <v>Android Studio</v>
      </c>
      <c r="M236" s="8">
        <v>1</v>
      </c>
      <c r="N236" s="8" t="s">
        <v>12</v>
      </c>
      <c r="O236" s="11"/>
      <c r="P236" s="8">
        <v>1</v>
      </c>
      <c r="Q236" s="8" t="str">
        <f t="shared" si="99"/>
        <v>HR Strategic Planning</v>
      </c>
      <c r="R236" s="8">
        <f>SUMIF($I$24:$I$30,Table2[[#This Row],[Name]],$J$24:$J$30)</f>
        <v>1.5</v>
      </c>
      <c r="S236" s="8">
        <f t="shared" si="92"/>
        <v>1.5</v>
      </c>
    </row>
    <row r="237" spans="1:19" ht="30" hidden="1">
      <c r="A237" s="8" t="s">
        <v>104</v>
      </c>
      <c r="B237" s="8" t="str">
        <f t="shared" si="93"/>
        <v>TiBaan</v>
      </c>
      <c r="C237" s="8" t="str">
        <f t="shared" si="94"/>
        <v>Absences Control.</v>
      </c>
      <c r="D237" s="9">
        <f t="shared" si="95"/>
        <v>44025</v>
      </c>
      <c r="E237" s="8">
        <f t="shared" si="89"/>
        <v>29</v>
      </c>
      <c r="F237" s="8">
        <f t="shared" si="90"/>
        <v>7</v>
      </c>
      <c r="G237" s="8">
        <f t="shared" si="91"/>
        <v>2020</v>
      </c>
      <c r="H237" s="8" t="str">
        <f>H236</f>
        <v>QA</v>
      </c>
      <c r="I237" s="8" t="str">
        <f>I236</f>
        <v>Javier Alvarez</v>
      </c>
      <c r="J237" s="8" t="str">
        <f t="shared" si="96"/>
        <v>Mobile</v>
      </c>
      <c r="K237" s="8" t="str">
        <f t="shared" si="97"/>
        <v>Android</v>
      </c>
      <c r="L237" s="8" t="str">
        <f t="shared" si="98"/>
        <v>Android Studio</v>
      </c>
      <c r="M237" s="8">
        <v>2.5</v>
      </c>
      <c r="N237" s="8" t="s">
        <v>11</v>
      </c>
      <c r="O237" s="11"/>
      <c r="P237" s="8">
        <v>1</v>
      </c>
      <c r="Q237" s="8" t="str">
        <f t="shared" si="99"/>
        <v>HR Strategic Planning</v>
      </c>
      <c r="R237" s="8">
        <f>SUMIF($I$24:$I$30,Table2[[#This Row],[Name]],$J$24:$J$30)</f>
        <v>1.5</v>
      </c>
      <c r="S237" s="8">
        <f t="shared" si="92"/>
        <v>3.75</v>
      </c>
    </row>
    <row r="238" spans="1:19" ht="30" hidden="1">
      <c r="A238" s="8" t="s">
        <v>104</v>
      </c>
      <c r="B238" s="8" t="str">
        <f t="shared" si="93"/>
        <v>TiBaan</v>
      </c>
      <c r="C238" s="8" t="s">
        <v>29</v>
      </c>
      <c r="D238" s="9">
        <f t="shared" si="95"/>
        <v>44026</v>
      </c>
      <c r="E238" s="8">
        <f t="shared" si="89"/>
        <v>29</v>
      </c>
      <c r="F238" s="8">
        <f t="shared" si="90"/>
        <v>7</v>
      </c>
      <c r="G238" s="8">
        <f t="shared" si="91"/>
        <v>2020</v>
      </c>
      <c r="H238" s="8" t="s">
        <v>96</v>
      </c>
      <c r="I238" s="8" t="s">
        <v>59</v>
      </c>
      <c r="J238" s="8" t="s">
        <v>60</v>
      </c>
      <c r="K238" s="8" t="s">
        <v>13</v>
      </c>
      <c r="L238" s="8" t="str">
        <f t="shared" si="98"/>
        <v>Android Studio</v>
      </c>
      <c r="M238" s="8">
        <v>4</v>
      </c>
      <c r="N238" s="8" t="s">
        <v>10</v>
      </c>
      <c r="O238" s="12"/>
      <c r="P238" s="8">
        <v>1</v>
      </c>
      <c r="Q238" s="8" t="str">
        <f t="shared" si="99"/>
        <v>HR Strategic Planning</v>
      </c>
      <c r="R238" s="8">
        <f>SUMIF($I$24:$I$30,Table2[[#This Row],[Name]],$J$24:$J$30)</f>
        <v>3</v>
      </c>
      <c r="S238" s="8">
        <f t="shared" si="92"/>
        <v>12</v>
      </c>
    </row>
    <row r="239" spans="1:19" ht="30" hidden="1">
      <c r="A239" s="8" t="s">
        <v>104</v>
      </c>
      <c r="B239" s="8" t="str">
        <f t="shared" si="93"/>
        <v>TiBaan</v>
      </c>
      <c r="C239" s="8" t="str">
        <f t="shared" ref="C239:C249" si="100">C238</f>
        <v>Labor Planning.</v>
      </c>
      <c r="D239" s="9">
        <f t="shared" si="95"/>
        <v>44027</v>
      </c>
      <c r="E239" s="8">
        <f t="shared" si="89"/>
        <v>29</v>
      </c>
      <c r="F239" s="8">
        <f t="shared" si="90"/>
        <v>7</v>
      </c>
      <c r="G239" s="8">
        <f t="shared" si="91"/>
        <v>2020</v>
      </c>
      <c r="H239" s="8" t="str">
        <f>H238</f>
        <v>Full Stack</v>
      </c>
      <c r="I239" s="8" t="str">
        <f>I238</f>
        <v>Ricardo Acurero</v>
      </c>
      <c r="J239" s="8" t="str">
        <f>J238</f>
        <v>Mobile</v>
      </c>
      <c r="K239" s="8" t="str">
        <f>K238</f>
        <v>Android</v>
      </c>
      <c r="L239" s="8" t="str">
        <f>L238</f>
        <v>Android Studio</v>
      </c>
      <c r="M239" s="8">
        <v>1</v>
      </c>
      <c r="N239" s="8" t="s">
        <v>12</v>
      </c>
      <c r="O239" s="12"/>
      <c r="P239" s="8">
        <v>1</v>
      </c>
      <c r="Q239" s="8" t="str">
        <f t="shared" si="99"/>
        <v>HR Strategic Planning</v>
      </c>
      <c r="R239" s="8">
        <f>SUMIF($I$24:$I$30,Table2[[#This Row],[Name]],$J$24:$J$30)</f>
        <v>3</v>
      </c>
      <c r="S239" s="8">
        <f t="shared" si="92"/>
        <v>3</v>
      </c>
    </row>
    <row r="240" spans="1:19" ht="30" hidden="1">
      <c r="A240" s="8" t="s">
        <v>104</v>
      </c>
      <c r="B240" s="8" t="str">
        <f t="shared" si="93"/>
        <v>TiBaan</v>
      </c>
      <c r="C240" s="8" t="str">
        <f t="shared" si="100"/>
        <v>Labor Planning.</v>
      </c>
      <c r="D240" s="9">
        <f t="shared" si="95"/>
        <v>44028</v>
      </c>
      <c r="E240" s="8">
        <f t="shared" si="89"/>
        <v>29</v>
      </c>
      <c r="F240" s="8">
        <f t="shared" si="90"/>
        <v>7</v>
      </c>
      <c r="G240" s="8">
        <f t="shared" si="91"/>
        <v>2020</v>
      </c>
      <c r="H240" s="8" t="str">
        <f>H239</f>
        <v>Full Stack</v>
      </c>
      <c r="I240" s="8" t="str">
        <f>I239</f>
        <v>Ricardo Acurero</v>
      </c>
      <c r="J240" s="8" t="str">
        <f t="shared" ref="J240:J249" si="101">J239</f>
        <v>Mobile</v>
      </c>
      <c r="K240" s="8" t="str">
        <f t="shared" ref="K240:K249" si="102">K239</f>
        <v>Android</v>
      </c>
      <c r="L240" s="8" t="str">
        <f t="shared" ref="L240:L250" si="103">L239</f>
        <v>Android Studio</v>
      </c>
      <c r="M240" s="8">
        <v>4</v>
      </c>
      <c r="N240" s="8" t="s">
        <v>11</v>
      </c>
      <c r="O240" s="12"/>
      <c r="P240" s="8">
        <v>1</v>
      </c>
      <c r="Q240" s="8" t="str">
        <f t="shared" si="99"/>
        <v>HR Strategic Planning</v>
      </c>
      <c r="R240" s="8">
        <f>SUMIF($I$24:$I$30,Table2[[#This Row],[Name]],$J$24:$J$30)</f>
        <v>3</v>
      </c>
      <c r="S240" s="8">
        <f t="shared" si="92"/>
        <v>12</v>
      </c>
    </row>
    <row r="241" spans="1:19" ht="30" hidden="1">
      <c r="A241" s="8" t="s">
        <v>104</v>
      </c>
      <c r="B241" s="8" t="str">
        <f t="shared" si="93"/>
        <v>TiBaan</v>
      </c>
      <c r="C241" s="8" t="str">
        <f t="shared" si="100"/>
        <v>Labor Planning.</v>
      </c>
      <c r="D241" s="9">
        <f>D240-10</f>
        <v>44018</v>
      </c>
      <c r="E241" s="8">
        <f t="shared" si="89"/>
        <v>28</v>
      </c>
      <c r="F241" s="8">
        <f t="shared" si="90"/>
        <v>7</v>
      </c>
      <c r="G241" s="8">
        <f t="shared" si="91"/>
        <v>2020</v>
      </c>
      <c r="H241" s="8" t="s">
        <v>101</v>
      </c>
      <c r="I241" s="8" t="s">
        <v>66</v>
      </c>
      <c r="J241" s="8" t="str">
        <f t="shared" si="101"/>
        <v>Mobile</v>
      </c>
      <c r="K241" s="8" t="str">
        <f t="shared" si="102"/>
        <v>Android</v>
      </c>
      <c r="L241" s="8" t="str">
        <f t="shared" si="103"/>
        <v>Android Studio</v>
      </c>
      <c r="M241" s="8">
        <v>2.4</v>
      </c>
      <c r="N241" s="8" t="s">
        <v>10</v>
      </c>
      <c r="O241" s="12"/>
      <c r="P241" s="8">
        <v>1</v>
      </c>
      <c r="Q241" s="8" t="str">
        <f t="shared" si="99"/>
        <v>HR Strategic Planning</v>
      </c>
      <c r="R241" s="8">
        <f>SUMIF($I$24:$I$30,Table2[[#This Row],[Name]],$J$24:$J$30)</f>
        <v>0</v>
      </c>
      <c r="S241" s="8">
        <f t="shared" si="92"/>
        <v>0</v>
      </c>
    </row>
    <row r="242" spans="1:19" ht="30" hidden="1">
      <c r="A242" s="8" t="s">
        <v>104</v>
      </c>
      <c r="B242" s="8" t="str">
        <f t="shared" si="93"/>
        <v>TiBaan</v>
      </c>
      <c r="C242" s="8" t="str">
        <f t="shared" si="100"/>
        <v>Labor Planning.</v>
      </c>
      <c r="D242" s="9">
        <f>D241-10</f>
        <v>44008</v>
      </c>
      <c r="E242" s="8">
        <f t="shared" si="89"/>
        <v>26</v>
      </c>
      <c r="F242" s="8">
        <f t="shared" si="90"/>
        <v>6</v>
      </c>
      <c r="G242" s="8">
        <f t="shared" si="91"/>
        <v>2020</v>
      </c>
      <c r="H242" s="8" t="str">
        <f>H241</f>
        <v>Software Architect</v>
      </c>
      <c r="I242" s="8" t="str">
        <f>I241</f>
        <v>Pedro Marcano</v>
      </c>
      <c r="J242" s="8" t="str">
        <f t="shared" si="101"/>
        <v>Mobile</v>
      </c>
      <c r="K242" s="8" t="str">
        <f t="shared" si="102"/>
        <v>Android</v>
      </c>
      <c r="L242" s="8" t="str">
        <f t="shared" si="103"/>
        <v>Android Studio</v>
      </c>
      <c r="M242" s="8">
        <v>2.4</v>
      </c>
      <c r="N242" s="8" t="s">
        <v>12</v>
      </c>
      <c r="O242" s="12"/>
      <c r="P242" s="8">
        <v>1</v>
      </c>
      <c r="Q242" s="8" t="str">
        <f t="shared" si="99"/>
        <v>HR Strategic Planning</v>
      </c>
      <c r="R242" s="8">
        <f>SUMIF($I$24:$I$30,Table2[[#This Row],[Name]],$J$24:$J$30)</f>
        <v>0</v>
      </c>
      <c r="S242" s="8">
        <f t="shared" si="92"/>
        <v>0</v>
      </c>
    </row>
    <row r="243" spans="1:19" ht="30" hidden="1">
      <c r="A243" s="8" t="s">
        <v>104</v>
      </c>
      <c r="B243" s="8" t="str">
        <f t="shared" si="93"/>
        <v>TiBaan</v>
      </c>
      <c r="C243" s="8" t="str">
        <f t="shared" si="100"/>
        <v>Labor Planning.</v>
      </c>
      <c r="D243" s="9">
        <f t="shared" si="95"/>
        <v>44009</v>
      </c>
      <c r="E243" s="8">
        <f t="shared" si="89"/>
        <v>26</v>
      </c>
      <c r="F243" s="8">
        <f t="shared" si="90"/>
        <v>6</v>
      </c>
      <c r="G243" s="8">
        <f t="shared" si="91"/>
        <v>2020</v>
      </c>
      <c r="H243" s="8" t="s">
        <v>58</v>
      </c>
      <c r="I243" s="8" t="s">
        <v>76</v>
      </c>
      <c r="J243" s="8" t="str">
        <f t="shared" si="101"/>
        <v>Mobile</v>
      </c>
      <c r="K243" s="8" t="str">
        <f t="shared" si="102"/>
        <v>Android</v>
      </c>
      <c r="L243" s="8" t="str">
        <f t="shared" si="103"/>
        <v>Android Studio</v>
      </c>
      <c r="M243" s="8">
        <v>2.4</v>
      </c>
      <c r="N243" s="8" t="s">
        <v>11</v>
      </c>
      <c r="O243" s="12"/>
      <c r="P243" s="8">
        <v>1</v>
      </c>
      <c r="Q243" s="8" t="str">
        <f t="shared" si="99"/>
        <v>HR Strategic Planning</v>
      </c>
      <c r="R243" s="8">
        <f>SUMIF($I$24:$I$30,Table2[[#This Row],[Name]],$J$24:$J$30)</f>
        <v>3</v>
      </c>
      <c r="S243" s="8">
        <f t="shared" si="92"/>
        <v>7.1999999999999993</v>
      </c>
    </row>
    <row r="244" spans="1:19" ht="30" hidden="1">
      <c r="A244" s="8" t="s">
        <v>104</v>
      </c>
      <c r="B244" s="8" t="str">
        <f t="shared" si="93"/>
        <v>TiBaan</v>
      </c>
      <c r="C244" s="8" t="str">
        <f t="shared" si="100"/>
        <v>Labor Planning.</v>
      </c>
      <c r="D244" s="9">
        <f t="shared" si="95"/>
        <v>44010</v>
      </c>
      <c r="E244" s="8">
        <f t="shared" si="89"/>
        <v>27</v>
      </c>
      <c r="F244" s="8">
        <f t="shared" si="90"/>
        <v>6</v>
      </c>
      <c r="G244" s="8">
        <f t="shared" si="91"/>
        <v>2020</v>
      </c>
      <c r="H244" s="8" t="s">
        <v>58</v>
      </c>
      <c r="I244" s="8" t="str">
        <f>I243</f>
        <v>Rudimar Castro</v>
      </c>
      <c r="J244" s="8" t="str">
        <f t="shared" si="101"/>
        <v>Mobile</v>
      </c>
      <c r="K244" s="8" t="str">
        <f t="shared" si="102"/>
        <v>Android</v>
      </c>
      <c r="L244" s="8" t="str">
        <f t="shared" si="103"/>
        <v>Android Studio</v>
      </c>
      <c r="M244" s="8">
        <v>2.4</v>
      </c>
      <c r="N244" s="8" t="s">
        <v>10</v>
      </c>
      <c r="O244" s="12"/>
      <c r="P244" s="8">
        <v>1</v>
      </c>
      <c r="Q244" s="8" t="str">
        <f t="shared" si="99"/>
        <v>HR Strategic Planning</v>
      </c>
      <c r="R244" s="8">
        <f>SUMIF($I$24:$I$30,Table2[[#This Row],[Name]],$J$24:$J$30)</f>
        <v>3</v>
      </c>
      <c r="S244" s="8">
        <f t="shared" si="92"/>
        <v>7.1999999999999993</v>
      </c>
    </row>
    <row r="245" spans="1:19" ht="30" hidden="1">
      <c r="A245" s="8" t="s">
        <v>104</v>
      </c>
      <c r="B245" s="8" t="str">
        <f t="shared" si="93"/>
        <v>TiBaan</v>
      </c>
      <c r="C245" s="8" t="str">
        <f t="shared" si="100"/>
        <v>Labor Planning.</v>
      </c>
      <c r="D245" s="9">
        <f t="shared" si="95"/>
        <v>44011</v>
      </c>
      <c r="E245" s="8">
        <f t="shared" si="89"/>
        <v>27</v>
      </c>
      <c r="F245" s="8">
        <f t="shared" si="90"/>
        <v>6</v>
      </c>
      <c r="G245" s="8">
        <f t="shared" si="91"/>
        <v>2020</v>
      </c>
      <c r="H245" s="8" t="str">
        <f>H244</f>
        <v>Project Management</v>
      </c>
      <c r="I245" s="8" t="str">
        <f>I244</f>
        <v>Rudimar Castro</v>
      </c>
      <c r="J245" s="8" t="str">
        <f t="shared" si="101"/>
        <v>Mobile</v>
      </c>
      <c r="K245" s="8" t="str">
        <f t="shared" si="102"/>
        <v>Android</v>
      </c>
      <c r="L245" s="8" t="str">
        <f t="shared" si="103"/>
        <v>Android Studio</v>
      </c>
      <c r="M245" s="8">
        <v>2.4</v>
      </c>
      <c r="N245" s="8" t="s">
        <v>12</v>
      </c>
      <c r="O245" s="12"/>
      <c r="P245" s="8">
        <v>1</v>
      </c>
      <c r="Q245" s="8" t="str">
        <f t="shared" si="99"/>
        <v>HR Strategic Planning</v>
      </c>
      <c r="R245" s="8">
        <f>SUMIF($I$24:$I$30,Table2[[#This Row],[Name]],$J$24:$J$30)</f>
        <v>3</v>
      </c>
      <c r="S245" s="8">
        <f t="shared" si="92"/>
        <v>7.1999999999999993</v>
      </c>
    </row>
    <row r="246" spans="1:19" ht="30" hidden="1">
      <c r="A246" s="8" t="s">
        <v>104</v>
      </c>
      <c r="B246" s="8" t="str">
        <f t="shared" si="93"/>
        <v>TiBaan</v>
      </c>
      <c r="C246" s="8" t="str">
        <f t="shared" si="100"/>
        <v>Labor Planning.</v>
      </c>
      <c r="D246" s="9">
        <f t="shared" si="95"/>
        <v>44012</v>
      </c>
      <c r="E246" s="8">
        <f t="shared" si="89"/>
        <v>27</v>
      </c>
      <c r="F246" s="8">
        <f t="shared" si="90"/>
        <v>6</v>
      </c>
      <c r="G246" s="8">
        <f t="shared" si="91"/>
        <v>2020</v>
      </c>
      <c r="H246" s="8" t="str">
        <f>H245</f>
        <v>Project Management</v>
      </c>
      <c r="I246" s="8" t="s">
        <v>66</v>
      </c>
      <c r="J246" s="8" t="str">
        <f t="shared" si="101"/>
        <v>Mobile</v>
      </c>
      <c r="K246" s="8" t="str">
        <f t="shared" si="102"/>
        <v>Android</v>
      </c>
      <c r="L246" s="8" t="str">
        <f t="shared" si="103"/>
        <v>Android Studio</v>
      </c>
      <c r="M246" s="8">
        <v>2.4</v>
      </c>
      <c r="N246" s="8" t="s">
        <v>11</v>
      </c>
      <c r="O246" s="12"/>
      <c r="P246" s="8">
        <v>1</v>
      </c>
      <c r="Q246" s="8" t="str">
        <f t="shared" si="99"/>
        <v>HR Strategic Planning</v>
      </c>
      <c r="R246" s="8">
        <f>SUMIF($I$24:$I$30,Table2[[#This Row],[Name]],$J$24:$J$30)</f>
        <v>0</v>
      </c>
      <c r="S246" s="8">
        <f t="shared" si="92"/>
        <v>0</v>
      </c>
    </row>
    <row r="247" spans="1:19" ht="30" hidden="1">
      <c r="A247" s="8" t="s">
        <v>104</v>
      </c>
      <c r="B247" s="8" t="str">
        <f t="shared" si="93"/>
        <v>TiBaan</v>
      </c>
      <c r="C247" s="8" t="str">
        <f t="shared" si="100"/>
        <v>Labor Planning.</v>
      </c>
      <c r="D247" s="9">
        <f t="shared" si="95"/>
        <v>44013</v>
      </c>
      <c r="E247" s="8">
        <f t="shared" si="89"/>
        <v>27</v>
      </c>
      <c r="F247" s="8">
        <f t="shared" si="90"/>
        <v>7</v>
      </c>
      <c r="G247" s="8">
        <f t="shared" si="91"/>
        <v>2020</v>
      </c>
      <c r="H247" s="8" t="s">
        <v>55</v>
      </c>
      <c r="I247" s="8" t="s">
        <v>69</v>
      </c>
      <c r="J247" s="8" t="str">
        <f t="shared" si="101"/>
        <v>Mobile</v>
      </c>
      <c r="K247" s="8" t="str">
        <f t="shared" si="102"/>
        <v>Android</v>
      </c>
      <c r="L247" s="8" t="str">
        <f t="shared" si="103"/>
        <v>Android Studio</v>
      </c>
      <c r="M247" s="8">
        <v>2.5</v>
      </c>
      <c r="N247" s="8" t="s">
        <v>10</v>
      </c>
      <c r="O247" s="12"/>
      <c r="P247" s="8">
        <v>1</v>
      </c>
      <c r="Q247" s="8" t="str">
        <f t="shared" si="99"/>
        <v>HR Strategic Planning</v>
      </c>
      <c r="R247" s="8">
        <f>SUMIF($I$24:$I$30,Table2[[#This Row],[Name]],$J$24:$J$30)</f>
        <v>1.5</v>
      </c>
      <c r="S247" s="8">
        <f t="shared" si="92"/>
        <v>3.75</v>
      </c>
    </row>
    <row r="248" spans="1:19" ht="30" hidden="1">
      <c r="A248" s="8" t="s">
        <v>104</v>
      </c>
      <c r="B248" s="8" t="str">
        <f t="shared" si="93"/>
        <v>TiBaan</v>
      </c>
      <c r="C248" s="8" t="str">
        <f t="shared" si="100"/>
        <v>Labor Planning.</v>
      </c>
      <c r="D248" s="9">
        <f t="shared" si="95"/>
        <v>44014</v>
      </c>
      <c r="E248" s="8">
        <f t="shared" si="89"/>
        <v>27</v>
      </c>
      <c r="F248" s="8">
        <f t="shared" si="90"/>
        <v>7</v>
      </c>
      <c r="G248" s="8">
        <f t="shared" si="91"/>
        <v>2020</v>
      </c>
      <c r="H248" s="8" t="str">
        <f>H247</f>
        <v>QA</v>
      </c>
      <c r="I248" s="8" t="str">
        <f>I247</f>
        <v>Javier Alvarez</v>
      </c>
      <c r="J248" s="8" t="str">
        <f t="shared" si="101"/>
        <v>Mobile</v>
      </c>
      <c r="K248" s="8" t="str">
        <f t="shared" si="102"/>
        <v>Android</v>
      </c>
      <c r="L248" s="8" t="str">
        <f t="shared" si="103"/>
        <v>Android Studio</v>
      </c>
      <c r="M248" s="8">
        <v>2.5</v>
      </c>
      <c r="N248" s="8" t="s">
        <v>12</v>
      </c>
      <c r="O248" s="12"/>
      <c r="P248" s="8">
        <v>1</v>
      </c>
      <c r="Q248" s="8" t="str">
        <f t="shared" si="99"/>
        <v>HR Strategic Planning</v>
      </c>
      <c r="R248" s="8">
        <f>SUMIF($I$24:$I$30,Table2[[#This Row],[Name]],$J$24:$J$30)</f>
        <v>1.5</v>
      </c>
      <c r="S248" s="8">
        <f t="shared" si="92"/>
        <v>3.75</v>
      </c>
    </row>
    <row r="249" spans="1:19" ht="30" hidden="1">
      <c r="A249" s="8" t="s">
        <v>104</v>
      </c>
      <c r="B249" s="8" t="str">
        <f t="shared" si="93"/>
        <v>TiBaan</v>
      </c>
      <c r="C249" s="8" t="str">
        <f t="shared" si="100"/>
        <v>Labor Planning.</v>
      </c>
      <c r="D249" s="9">
        <f t="shared" si="95"/>
        <v>44015</v>
      </c>
      <c r="E249" s="8">
        <f t="shared" si="89"/>
        <v>27</v>
      </c>
      <c r="F249" s="8">
        <f t="shared" si="90"/>
        <v>7</v>
      </c>
      <c r="G249" s="8">
        <f t="shared" si="91"/>
        <v>2020</v>
      </c>
      <c r="H249" s="8" t="str">
        <f>H248</f>
        <v>QA</v>
      </c>
      <c r="I249" s="8" t="str">
        <f>I248</f>
        <v>Javier Alvarez</v>
      </c>
      <c r="J249" s="8" t="str">
        <f t="shared" si="101"/>
        <v>Mobile</v>
      </c>
      <c r="K249" s="8" t="str">
        <f t="shared" si="102"/>
        <v>Android</v>
      </c>
      <c r="L249" s="8" t="str">
        <f t="shared" si="103"/>
        <v>Android Studio</v>
      </c>
      <c r="M249" s="8">
        <v>2.5</v>
      </c>
      <c r="N249" s="8" t="s">
        <v>11</v>
      </c>
      <c r="O249" s="12"/>
      <c r="P249" s="8">
        <v>1</v>
      </c>
      <c r="Q249" s="8" t="str">
        <f t="shared" si="99"/>
        <v>HR Strategic Planning</v>
      </c>
      <c r="R249" s="8">
        <f>SUMIF($I$24:$I$30,Table2[[#This Row],[Name]],$J$24:$J$30)</f>
        <v>1.5</v>
      </c>
      <c r="S249" s="8">
        <f t="shared" si="92"/>
        <v>3.75</v>
      </c>
    </row>
    <row r="250" spans="1:19" ht="30" hidden="1">
      <c r="A250" s="8" t="s">
        <v>104</v>
      </c>
      <c r="B250" s="8" t="str">
        <f t="shared" si="93"/>
        <v>TiBaan</v>
      </c>
      <c r="C250" s="8" t="s">
        <v>44</v>
      </c>
      <c r="D250" s="9">
        <f t="shared" si="95"/>
        <v>44016</v>
      </c>
      <c r="E250" s="8">
        <f t="shared" si="89"/>
        <v>27</v>
      </c>
      <c r="F250" s="8">
        <f t="shared" si="90"/>
        <v>7</v>
      </c>
      <c r="G250" s="8">
        <f t="shared" si="91"/>
        <v>2020</v>
      </c>
      <c r="H250" s="8" t="s">
        <v>96</v>
      </c>
      <c r="I250" s="8" t="s">
        <v>59</v>
      </c>
      <c r="J250" s="8" t="s">
        <v>60</v>
      </c>
      <c r="K250" s="8" t="s">
        <v>13</v>
      </c>
      <c r="L250" s="8" t="str">
        <f t="shared" si="103"/>
        <v>Android Studio</v>
      </c>
      <c r="M250" s="8">
        <v>4</v>
      </c>
      <c r="N250" s="8" t="s">
        <v>10</v>
      </c>
      <c r="O250" s="13"/>
      <c r="P250" s="8">
        <v>1</v>
      </c>
      <c r="Q250" s="8" t="str">
        <f t="shared" si="99"/>
        <v>HR Strategic Planning</v>
      </c>
      <c r="R250" s="8">
        <f>SUMIF($I$24:$I$30,Table2[[#This Row],[Name]],$J$24:$J$30)</f>
        <v>3</v>
      </c>
      <c r="S250" s="8">
        <f t="shared" si="92"/>
        <v>12</v>
      </c>
    </row>
    <row r="251" spans="1:19" ht="30" hidden="1">
      <c r="A251" s="8" t="s">
        <v>104</v>
      </c>
      <c r="B251" s="8" t="str">
        <f t="shared" si="93"/>
        <v>TiBaan</v>
      </c>
      <c r="C251" s="8" t="str">
        <f t="shared" ref="C251:C261" si="104">C250</f>
        <v>Performance Management</v>
      </c>
      <c r="D251" s="9">
        <f t="shared" si="95"/>
        <v>44017</v>
      </c>
      <c r="E251" s="8">
        <f t="shared" si="89"/>
        <v>28</v>
      </c>
      <c r="F251" s="8">
        <f t="shared" si="90"/>
        <v>7</v>
      </c>
      <c r="G251" s="8">
        <f t="shared" si="91"/>
        <v>2020</v>
      </c>
      <c r="H251" s="8" t="str">
        <f>H250</f>
        <v>Full Stack</v>
      </c>
      <c r="I251" s="8" t="str">
        <f>I250</f>
        <v>Ricardo Acurero</v>
      </c>
      <c r="J251" s="8" t="str">
        <f>J250</f>
        <v>Mobile</v>
      </c>
      <c r="K251" s="8" t="str">
        <f>K250</f>
        <v>Android</v>
      </c>
      <c r="L251" s="8" t="str">
        <f>L250</f>
        <v>Android Studio</v>
      </c>
      <c r="M251" s="8">
        <v>1</v>
      </c>
      <c r="N251" s="8" t="s">
        <v>12</v>
      </c>
      <c r="O251" s="13"/>
      <c r="P251" s="8">
        <v>1</v>
      </c>
      <c r="Q251" s="8" t="str">
        <f t="shared" si="99"/>
        <v>HR Strategic Planning</v>
      </c>
      <c r="R251" s="8">
        <f>SUMIF($I$24:$I$30,Table2[[#This Row],[Name]],$J$24:$J$30)</f>
        <v>3</v>
      </c>
      <c r="S251" s="8">
        <f t="shared" si="92"/>
        <v>3</v>
      </c>
    </row>
    <row r="252" spans="1:19" ht="30" hidden="1">
      <c r="A252" s="8" t="s">
        <v>104</v>
      </c>
      <c r="B252" s="8" t="str">
        <f t="shared" si="93"/>
        <v>TiBaan</v>
      </c>
      <c r="C252" s="8" t="str">
        <f t="shared" si="104"/>
        <v>Performance Management</v>
      </c>
      <c r="D252" s="9">
        <f t="shared" si="95"/>
        <v>44018</v>
      </c>
      <c r="E252" s="8">
        <f t="shared" si="89"/>
        <v>28</v>
      </c>
      <c r="F252" s="8">
        <f t="shared" si="90"/>
        <v>7</v>
      </c>
      <c r="G252" s="8">
        <f t="shared" si="91"/>
        <v>2020</v>
      </c>
      <c r="H252" s="8" t="str">
        <f>H251</f>
        <v>Full Stack</v>
      </c>
      <c r="I252" s="8" t="str">
        <f>I251</f>
        <v>Ricardo Acurero</v>
      </c>
      <c r="J252" s="8" t="str">
        <f t="shared" ref="J252:J261" si="105">J251</f>
        <v>Mobile</v>
      </c>
      <c r="K252" s="8" t="str">
        <f t="shared" ref="K252:K261" si="106">K251</f>
        <v>Android</v>
      </c>
      <c r="L252" s="8" t="str">
        <f t="shared" ref="L252:L262" si="107">L251</f>
        <v>Android Studio</v>
      </c>
      <c r="M252" s="8">
        <v>4</v>
      </c>
      <c r="N252" s="8" t="s">
        <v>11</v>
      </c>
      <c r="O252" s="13"/>
      <c r="P252" s="8">
        <v>1</v>
      </c>
      <c r="Q252" s="8" t="str">
        <f t="shared" si="99"/>
        <v>HR Strategic Planning</v>
      </c>
      <c r="R252" s="8">
        <f>SUMIF($I$24:$I$30,Table2[[#This Row],[Name]],$J$24:$J$30)</f>
        <v>3</v>
      </c>
      <c r="S252" s="8">
        <f t="shared" si="92"/>
        <v>12</v>
      </c>
    </row>
    <row r="253" spans="1:19" ht="30" hidden="1">
      <c r="A253" s="8" t="s">
        <v>104</v>
      </c>
      <c r="B253" s="8" t="str">
        <f t="shared" si="93"/>
        <v>TiBaan</v>
      </c>
      <c r="C253" s="8" t="str">
        <f t="shared" si="104"/>
        <v>Performance Management</v>
      </c>
      <c r="D253" s="9">
        <f>D252+4</f>
        <v>44022</v>
      </c>
      <c r="E253" s="8">
        <f t="shared" si="89"/>
        <v>28</v>
      </c>
      <c r="F253" s="8">
        <f t="shared" si="90"/>
        <v>7</v>
      </c>
      <c r="G253" s="8">
        <f t="shared" si="91"/>
        <v>2020</v>
      </c>
      <c r="H253" s="8" t="s">
        <v>101</v>
      </c>
      <c r="I253" s="8" t="s">
        <v>66</v>
      </c>
      <c r="J253" s="8" t="str">
        <f t="shared" si="105"/>
        <v>Mobile</v>
      </c>
      <c r="K253" s="8" t="str">
        <f t="shared" si="106"/>
        <v>Android</v>
      </c>
      <c r="L253" s="8" t="str">
        <f t="shared" si="107"/>
        <v>Android Studio</v>
      </c>
      <c r="M253" s="8">
        <v>2.4</v>
      </c>
      <c r="N253" s="8" t="s">
        <v>10</v>
      </c>
      <c r="O253" s="13"/>
      <c r="P253" s="8">
        <v>1</v>
      </c>
      <c r="Q253" s="8" t="str">
        <f t="shared" si="99"/>
        <v>HR Strategic Planning</v>
      </c>
      <c r="R253" s="8">
        <f>SUMIF($I$24:$I$30,Table2[[#This Row],[Name]],$J$24:$J$30)</f>
        <v>0</v>
      </c>
      <c r="S253" s="8">
        <f t="shared" si="92"/>
        <v>0</v>
      </c>
    </row>
    <row r="254" spans="1:19" ht="30" hidden="1">
      <c r="A254" s="8" t="s">
        <v>104</v>
      </c>
      <c r="B254" s="8" t="str">
        <f t="shared" si="93"/>
        <v>TiBaan</v>
      </c>
      <c r="C254" s="8" t="str">
        <f t="shared" si="104"/>
        <v>Performance Management</v>
      </c>
      <c r="D254" s="9">
        <f t="shared" si="95"/>
        <v>44023</v>
      </c>
      <c r="E254" s="8">
        <f t="shared" si="89"/>
        <v>28</v>
      </c>
      <c r="F254" s="8">
        <f t="shared" si="90"/>
        <v>7</v>
      </c>
      <c r="G254" s="8">
        <f t="shared" si="91"/>
        <v>2020</v>
      </c>
      <c r="H254" s="8" t="str">
        <f>H253</f>
        <v>Software Architect</v>
      </c>
      <c r="I254" s="8" t="str">
        <f>I253</f>
        <v>Pedro Marcano</v>
      </c>
      <c r="J254" s="8" t="str">
        <f t="shared" si="105"/>
        <v>Mobile</v>
      </c>
      <c r="K254" s="8" t="str">
        <f t="shared" si="106"/>
        <v>Android</v>
      </c>
      <c r="L254" s="8" t="str">
        <f t="shared" si="107"/>
        <v>Android Studio</v>
      </c>
      <c r="M254" s="8">
        <v>2.4</v>
      </c>
      <c r="N254" s="8" t="s">
        <v>12</v>
      </c>
      <c r="O254" s="13"/>
      <c r="P254" s="8">
        <v>1</v>
      </c>
      <c r="Q254" s="8" t="str">
        <f t="shared" si="99"/>
        <v>HR Strategic Planning</v>
      </c>
      <c r="R254" s="8">
        <f>SUMIF($I$24:$I$30,Table2[[#This Row],[Name]],$J$24:$J$30)</f>
        <v>0</v>
      </c>
      <c r="S254" s="8">
        <f t="shared" si="92"/>
        <v>0</v>
      </c>
    </row>
    <row r="255" spans="1:19" ht="30" hidden="1">
      <c r="A255" s="8" t="s">
        <v>104</v>
      </c>
      <c r="B255" s="8" t="str">
        <f t="shared" si="93"/>
        <v>TiBaan</v>
      </c>
      <c r="C255" s="8" t="str">
        <f t="shared" si="104"/>
        <v>Performance Management</v>
      </c>
      <c r="D255" s="9">
        <f t="shared" si="95"/>
        <v>44024</v>
      </c>
      <c r="E255" s="8">
        <f t="shared" si="89"/>
        <v>29</v>
      </c>
      <c r="F255" s="8">
        <f t="shared" si="90"/>
        <v>7</v>
      </c>
      <c r="G255" s="8">
        <f t="shared" si="91"/>
        <v>2020</v>
      </c>
      <c r="H255" s="8" t="str">
        <f>H254</f>
        <v>Software Architect</v>
      </c>
      <c r="I255" s="8" t="str">
        <f>I254</f>
        <v>Pedro Marcano</v>
      </c>
      <c r="J255" s="8" t="str">
        <f t="shared" si="105"/>
        <v>Mobile</v>
      </c>
      <c r="K255" s="8" t="str">
        <f t="shared" si="106"/>
        <v>Android</v>
      </c>
      <c r="L255" s="8" t="str">
        <f t="shared" si="107"/>
        <v>Android Studio</v>
      </c>
      <c r="M255" s="8">
        <v>2.4</v>
      </c>
      <c r="N255" s="8" t="s">
        <v>11</v>
      </c>
      <c r="O255" s="13"/>
      <c r="P255" s="8">
        <v>1</v>
      </c>
      <c r="Q255" s="8" t="str">
        <f t="shared" si="99"/>
        <v>HR Strategic Planning</v>
      </c>
      <c r="R255" s="8">
        <f>SUMIF($I$24:$I$30,Table2[[#This Row],[Name]],$J$24:$J$30)</f>
        <v>0</v>
      </c>
      <c r="S255" s="8">
        <f t="shared" si="92"/>
        <v>0</v>
      </c>
    </row>
    <row r="256" spans="1:19" ht="30" hidden="1">
      <c r="A256" s="8" t="s">
        <v>104</v>
      </c>
      <c r="B256" s="8" t="str">
        <f t="shared" si="93"/>
        <v>TiBaan</v>
      </c>
      <c r="C256" s="8" t="str">
        <f t="shared" si="104"/>
        <v>Performance Management</v>
      </c>
      <c r="D256" s="9">
        <f t="shared" si="95"/>
        <v>44025</v>
      </c>
      <c r="E256" s="8">
        <f t="shared" si="89"/>
        <v>29</v>
      </c>
      <c r="F256" s="8">
        <f t="shared" si="90"/>
        <v>7</v>
      </c>
      <c r="G256" s="8">
        <f t="shared" si="91"/>
        <v>2020</v>
      </c>
      <c r="H256" s="8" t="s">
        <v>58</v>
      </c>
      <c r="I256" s="8" t="str">
        <f>I255</f>
        <v>Pedro Marcano</v>
      </c>
      <c r="J256" s="8" t="str">
        <f t="shared" si="105"/>
        <v>Mobile</v>
      </c>
      <c r="K256" s="8" t="str">
        <f t="shared" si="106"/>
        <v>Android</v>
      </c>
      <c r="L256" s="8" t="str">
        <f t="shared" si="107"/>
        <v>Android Studio</v>
      </c>
      <c r="M256" s="8">
        <v>2.4</v>
      </c>
      <c r="N256" s="8" t="s">
        <v>10</v>
      </c>
      <c r="O256" s="13"/>
      <c r="P256" s="8">
        <v>1</v>
      </c>
      <c r="Q256" s="8" t="str">
        <f t="shared" si="99"/>
        <v>HR Strategic Planning</v>
      </c>
      <c r="R256" s="8">
        <f>SUMIF($I$24:$I$30,Table2[[#This Row],[Name]],$J$24:$J$30)</f>
        <v>0</v>
      </c>
      <c r="S256" s="8">
        <f t="shared" si="92"/>
        <v>0</v>
      </c>
    </row>
    <row r="257" spans="1:19" ht="30" hidden="1">
      <c r="A257" s="8" t="s">
        <v>104</v>
      </c>
      <c r="B257" s="8" t="str">
        <f t="shared" si="93"/>
        <v>TiBaan</v>
      </c>
      <c r="C257" s="8" t="str">
        <f t="shared" si="104"/>
        <v>Performance Management</v>
      </c>
      <c r="D257" s="9">
        <f t="shared" si="95"/>
        <v>44026</v>
      </c>
      <c r="E257" s="8">
        <f t="shared" si="89"/>
        <v>29</v>
      </c>
      <c r="F257" s="8">
        <f t="shared" si="90"/>
        <v>7</v>
      </c>
      <c r="G257" s="8">
        <f t="shared" si="91"/>
        <v>2020</v>
      </c>
      <c r="H257" s="8" t="str">
        <f>H256</f>
        <v>Project Management</v>
      </c>
      <c r="I257" s="8" t="s">
        <v>76</v>
      </c>
      <c r="J257" s="8" t="str">
        <f t="shared" si="105"/>
        <v>Mobile</v>
      </c>
      <c r="K257" s="8" t="str">
        <f t="shared" si="106"/>
        <v>Android</v>
      </c>
      <c r="L257" s="8" t="str">
        <f t="shared" si="107"/>
        <v>Android Studio</v>
      </c>
      <c r="M257" s="8">
        <v>1</v>
      </c>
      <c r="N257" s="8" t="s">
        <v>12</v>
      </c>
      <c r="O257" s="13"/>
      <c r="P257" s="8">
        <v>1</v>
      </c>
      <c r="Q257" s="8" t="str">
        <f t="shared" si="99"/>
        <v>HR Strategic Planning</v>
      </c>
      <c r="R257" s="8">
        <f>SUMIF($I$24:$I$30,Table2[[#This Row],[Name]],$J$24:$J$30)</f>
        <v>3</v>
      </c>
      <c r="S257" s="8">
        <f t="shared" si="92"/>
        <v>3</v>
      </c>
    </row>
    <row r="258" spans="1:19" ht="30" hidden="1">
      <c r="A258" s="8" t="s">
        <v>104</v>
      </c>
      <c r="B258" s="8" t="str">
        <f t="shared" si="93"/>
        <v>TiBaan</v>
      </c>
      <c r="C258" s="8" t="str">
        <f t="shared" si="104"/>
        <v>Performance Management</v>
      </c>
      <c r="D258" s="9">
        <f t="shared" si="95"/>
        <v>44027</v>
      </c>
      <c r="E258" s="8">
        <f t="shared" si="89"/>
        <v>29</v>
      </c>
      <c r="F258" s="8">
        <f t="shared" si="90"/>
        <v>7</v>
      </c>
      <c r="G258" s="8">
        <f t="shared" si="91"/>
        <v>2020</v>
      </c>
      <c r="H258" s="8" t="str">
        <f>H257</f>
        <v>Project Management</v>
      </c>
      <c r="I258" s="8" t="str">
        <f>I257</f>
        <v>Rudimar Castro</v>
      </c>
      <c r="J258" s="8" t="str">
        <f t="shared" si="105"/>
        <v>Mobile</v>
      </c>
      <c r="K258" s="8" t="str">
        <f t="shared" si="106"/>
        <v>Android</v>
      </c>
      <c r="L258" s="8" t="str">
        <f t="shared" si="107"/>
        <v>Android Studio</v>
      </c>
      <c r="M258" s="8">
        <v>1</v>
      </c>
      <c r="N258" s="8" t="s">
        <v>11</v>
      </c>
      <c r="O258" s="13"/>
      <c r="P258" s="8">
        <v>1</v>
      </c>
      <c r="Q258" s="8" t="str">
        <f t="shared" si="99"/>
        <v>HR Strategic Planning</v>
      </c>
      <c r="R258" s="8">
        <f>SUMIF($I$24:$I$30,Table2[[#This Row],[Name]],$J$24:$J$30)</f>
        <v>3</v>
      </c>
      <c r="S258" s="8">
        <f t="shared" si="92"/>
        <v>3</v>
      </c>
    </row>
    <row r="259" spans="1:19" ht="30" hidden="1">
      <c r="A259" s="8" t="s">
        <v>104</v>
      </c>
      <c r="B259" s="8" t="str">
        <f t="shared" si="93"/>
        <v>TiBaan</v>
      </c>
      <c r="C259" s="8" t="str">
        <f t="shared" si="104"/>
        <v>Performance Management</v>
      </c>
      <c r="D259" s="9">
        <f>D258-35</f>
        <v>43992</v>
      </c>
      <c r="E259" s="8">
        <f t="shared" si="89"/>
        <v>24</v>
      </c>
      <c r="F259" s="8">
        <f t="shared" si="90"/>
        <v>6</v>
      </c>
      <c r="G259" s="8">
        <f t="shared" si="91"/>
        <v>2020</v>
      </c>
      <c r="H259" s="8" t="s">
        <v>55</v>
      </c>
      <c r="I259" s="8" t="s">
        <v>69</v>
      </c>
      <c r="J259" s="8" t="str">
        <f t="shared" si="105"/>
        <v>Mobile</v>
      </c>
      <c r="K259" s="8" t="str">
        <f t="shared" si="106"/>
        <v>Android</v>
      </c>
      <c r="L259" s="8" t="str">
        <f t="shared" si="107"/>
        <v>Android Studio</v>
      </c>
      <c r="M259" s="8">
        <v>2.5</v>
      </c>
      <c r="N259" s="8" t="s">
        <v>10</v>
      </c>
      <c r="O259" s="13"/>
      <c r="P259" s="8">
        <v>1</v>
      </c>
      <c r="Q259" s="8" t="str">
        <f t="shared" si="99"/>
        <v>HR Strategic Planning</v>
      </c>
      <c r="R259" s="8">
        <f>SUMIF($I$24:$I$30,Table2[[#This Row],[Name]],$J$24:$J$30)</f>
        <v>1.5</v>
      </c>
      <c r="S259" s="8">
        <f t="shared" si="92"/>
        <v>3.75</v>
      </c>
    </row>
    <row r="260" spans="1:19" ht="30" hidden="1">
      <c r="A260" s="8" t="s">
        <v>104</v>
      </c>
      <c r="B260" s="8" t="str">
        <f t="shared" si="93"/>
        <v>TiBaan</v>
      </c>
      <c r="C260" s="8" t="str">
        <f t="shared" si="104"/>
        <v>Performance Management</v>
      </c>
      <c r="D260" s="9">
        <f t="shared" si="95"/>
        <v>43993</v>
      </c>
      <c r="E260" s="8">
        <f t="shared" si="89"/>
        <v>24</v>
      </c>
      <c r="F260" s="8">
        <f t="shared" si="90"/>
        <v>6</v>
      </c>
      <c r="G260" s="8">
        <f t="shared" si="91"/>
        <v>2020</v>
      </c>
      <c r="H260" s="8" t="str">
        <f>H259</f>
        <v>QA</v>
      </c>
      <c r="I260" s="8" t="str">
        <f>I259</f>
        <v>Javier Alvarez</v>
      </c>
      <c r="J260" s="8" t="str">
        <f t="shared" si="105"/>
        <v>Mobile</v>
      </c>
      <c r="K260" s="8" t="str">
        <f t="shared" si="106"/>
        <v>Android</v>
      </c>
      <c r="L260" s="8" t="str">
        <f t="shared" si="107"/>
        <v>Android Studio</v>
      </c>
      <c r="M260" s="8">
        <v>2.5</v>
      </c>
      <c r="N260" s="8" t="s">
        <v>12</v>
      </c>
      <c r="O260" s="13"/>
      <c r="P260" s="8">
        <v>1</v>
      </c>
      <c r="Q260" s="8" t="str">
        <f t="shared" si="99"/>
        <v>HR Strategic Planning</v>
      </c>
      <c r="R260" s="8">
        <f>SUMIF($I$24:$I$30,Table2[[#This Row],[Name]],$J$24:$J$30)</f>
        <v>1.5</v>
      </c>
      <c r="S260" s="8">
        <f t="shared" si="92"/>
        <v>3.75</v>
      </c>
    </row>
    <row r="261" spans="1:19" ht="30" hidden="1">
      <c r="A261" s="8" t="s">
        <v>104</v>
      </c>
      <c r="B261" s="8" t="str">
        <f t="shared" si="93"/>
        <v>TiBaan</v>
      </c>
      <c r="C261" s="8" t="str">
        <f t="shared" si="104"/>
        <v>Performance Management</v>
      </c>
      <c r="D261" s="9">
        <f>D259</f>
        <v>43992</v>
      </c>
      <c r="E261" s="8">
        <f t="shared" si="89"/>
        <v>24</v>
      </c>
      <c r="F261" s="8">
        <f t="shared" si="90"/>
        <v>6</v>
      </c>
      <c r="G261" s="8">
        <f t="shared" si="91"/>
        <v>2020</v>
      </c>
      <c r="H261" s="8" t="str">
        <f>H260</f>
        <v>QA</v>
      </c>
      <c r="I261" s="8" t="str">
        <f>I260</f>
        <v>Javier Alvarez</v>
      </c>
      <c r="J261" s="8" t="str">
        <f t="shared" si="105"/>
        <v>Mobile</v>
      </c>
      <c r="K261" s="8" t="str">
        <f t="shared" si="106"/>
        <v>Android</v>
      </c>
      <c r="L261" s="8" t="str">
        <f t="shared" si="107"/>
        <v>Android Studio</v>
      </c>
      <c r="M261" s="8">
        <v>2.5</v>
      </c>
      <c r="N261" s="8" t="s">
        <v>11</v>
      </c>
      <c r="O261" s="13"/>
      <c r="P261" s="8">
        <v>1</v>
      </c>
      <c r="Q261" s="8" t="str">
        <f t="shared" si="99"/>
        <v>HR Strategic Planning</v>
      </c>
      <c r="R261" s="8">
        <f>SUMIF($I$24:$I$30,Table2[[#This Row],[Name]],$J$24:$J$30)</f>
        <v>1.5</v>
      </c>
      <c r="S261" s="8">
        <f t="shared" si="92"/>
        <v>3.75</v>
      </c>
    </row>
    <row r="262" spans="1:19" ht="30" hidden="1">
      <c r="A262" s="8" t="s">
        <v>104</v>
      </c>
      <c r="B262" s="8" t="str">
        <f t="shared" si="93"/>
        <v>TiBaan</v>
      </c>
      <c r="C262" s="8" t="s">
        <v>28</v>
      </c>
      <c r="D262" s="9">
        <f t="shared" si="95"/>
        <v>43993</v>
      </c>
      <c r="E262" s="8">
        <f t="shared" si="89"/>
        <v>24</v>
      </c>
      <c r="F262" s="8">
        <f t="shared" si="90"/>
        <v>6</v>
      </c>
      <c r="G262" s="8">
        <f t="shared" si="91"/>
        <v>2020</v>
      </c>
      <c r="H262" s="8" t="s">
        <v>96</v>
      </c>
      <c r="I262" s="8" t="s">
        <v>59</v>
      </c>
      <c r="J262" s="8" t="s">
        <v>60</v>
      </c>
      <c r="K262" s="8" t="s">
        <v>13</v>
      </c>
      <c r="L262" s="8" t="str">
        <f t="shared" si="107"/>
        <v>Android Studio</v>
      </c>
      <c r="M262" s="8">
        <v>4</v>
      </c>
      <c r="N262" s="8" t="s">
        <v>10</v>
      </c>
      <c r="O262" s="14"/>
      <c r="P262" s="8">
        <v>1</v>
      </c>
      <c r="Q262" s="8" t="str">
        <f t="shared" si="99"/>
        <v>HR Strategic Planning</v>
      </c>
      <c r="R262" s="8">
        <f>SUMIF($I$24:$I$30,Table2[[#This Row],[Name]],$J$24:$J$30)</f>
        <v>3</v>
      </c>
      <c r="S262" s="8">
        <f t="shared" si="92"/>
        <v>12</v>
      </c>
    </row>
    <row r="263" spans="1:19" ht="30" hidden="1">
      <c r="A263" s="8" t="s">
        <v>104</v>
      </c>
      <c r="B263" s="8" t="str">
        <f t="shared" si="93"/>
        <v>TiBaan</v>
      </c>
      <c r="C263" s="8" t="str">
        <f t="shared" ref="C263:C273" si="108">C262</f>
        <v>Training and Knowledge Management.</v>
      </c>
      <c r="D263" s="9">
        <f t="shared" si="95"/>
        <v>43994</v>
      </c>
      <c r="E263" s="8">
        <f t="shared" si="89"/>
        <v>24</v>
      </c>
      <c r="F263" s="8">
        <f t="shared" si="90"/>
        <v>6</v>
      </c>
      <c r="G263" s="8">
        <f t="shared" si="91"/>
        <v>2020</v>
      </c>
      <c r="H263" s="8" t="str">
        <f>H262</f>
        <v>Full Stack</v>
      </c>
      <c r="I263" s="8" t="str">
        <f>I262</f>
        <v>Ricardo Acurero</v>
      </c>
      <c r="J263" s="8" t="str">
        <f>J262</f>
        <v>Mobile</v>
      </c>
      <c r="K263" s="8" t="str">
        <f>K262</f>
        <v>Android</v>
      </c>
      <c r="L263" s="8" t="str">
        <f>L262</f>
        <v>Android Studio</v>
      </c>
      <c r="M263" s="8">
        <v>4</v>
      </c>
      <c r="N263" s="8" t="s">
        <v>12</v>
      </c>
      <c r="O263" s="14"/>
      <c r="P263" s="8">
        <v>1</v>
      </c>
      <c r="Q263" s="8" t="str">
        <f t="shared" si="99"/>
        <v>HR Strategic Planning</v>
      </c>
      <c r="R263" s="8">
        <f>SUMIF($I$24:$I$30,Table2[[#This Row],[Name]],$J$24:$J$30)</f>
        <v>3</v>
      </c>
      <c r="S263" s="8">
        <f t="shared" si="92"/>
        <v>12</v>
      </c>
    </row>
    <row r="264" spans="1:19" ht="30" hidden="1">
      <c r="A264" s="8" t="s">
        <v>104</v>
      </c>
      <c r="B264" s="8" t="str">
        <f t="shared" si="93"/>
        <v>TiBaan</v>
      </c>
      <c r="C264" s="8" t="str">
        <f t="shared" si="108"/>
        <v>Training and Knowledge Management.</v>
      </c>
      <c r="D264" s="9">
        <f t="shared" si="95"/>
        <v>43995</v>
      </c>
      <c r="E264" s="8">
        <f t="shared" si="89"/>
        <v>24</v>
      </c>
      <c r="F264" s="8">
        <f t="shared" si="90"/>
        <v>6</v>
      </c>
      <c r="G264" s="8">
        <f t="shared" si="91"/>
        <v>2020</v>
      </c>
      <c r="H264" s="8" t="str">
        <f>H263</f>
        <v>Full Stack</v>
      </c>
      <c r="I264" s="8" t="str">
        <f>I263</f>
        <v>Ricardo Acurero</v>
      </c>
      <c r="J264" s="8" t="str">
        <f t="shared" ref="J264:J273" si="109">J263</f>
        <v>Mobile</v>
      </c>
      <c r="K264" s="8" t="str">
        <f t="shared" ref="K264:K273" si="110">K263</f>
        <v>Android</v>
      </c>
      <c r="L264" s="8" t="str">
        <f t="shared" ref="L264:L273" si="111">L263</f>
        <v>Android Studio</v>
      </c>
      <c r="M264" s="8">
        <v>4</v>
      </c>
      <c r="N264" s="8" t="s">
        <v>11</v>
      </c>
      <c r="O264" s="14"/>
      <c r="P264" s="8">
        <v>1</v>
      </c>
      <c r="Q264" s="8" t="str">
        <f t="shared" si="99"/>
        <v>HR Strategic Planning</v>
      </c>
      <c r="R264" s="8">
        <f>SUMIF($I$24:$I$30,Table2[[#This Row],[Name]],$J$24:$J$30)</f>
        <v>3</v>
      </c>
      <c r="S264" s="8">
        <f t="shared" si="92"/>
        <v>12</v>
      </c>
    </row>
    <row r="265" spans="1:19" ht="30" hidden="1">
      <c r="A265" s="8" t="s">
        <v>104</v>
      </c>
      <c r="B265" s="8" t="str">
        <f t="shared" si="93"/>
        <v>TiBaan</v>
      </c>
      <c r="C265" s="8" t="str">
        <f t="shared" si="108"/>
        <v>Training and Knowledge Management.</v>
      </c>
      <c r="D265" s="9">
        <f t="shared" si="95"/>
        <v>43996</v>
      </c>
      <c r="E265" s="8">
        <f t="shared" si="89"/>
        <v>25</v>
      </c>
      <c r="F265" s="8">
        <f t="shared" si="90"/>
        <v>6</v>
      </c>
      <c r="G265" s="8">
        <f t="shared" si="91"/>
        <v>2020</v>
      </c>
      <c r="H265" s="8" t="s">
        <v>101</v>
      </c>
      <c r="I265" s="8" t="s">
        <v>66</v>
      </c>
      <c r="J265" s="8" t="str">
        <f t="shared" si="109"/>
        <v>Mobile</v>
      </c>
      <c r="K265" s="8" t="str">
        <f t="shared" si="110"/>
        <v>Android</v>
      </c>
      <c r="L265" s="8" t="str">
        <f t="shared" si="111"/>
        <v>Android Studio</v>
      </c>
      <c r="M265" s="8">
        <v>2.4</v>
      </c>
      <c r="N265" s="8" t="s">
        <v>10</v>
      </c>
      <c r="O265" s="14"/>
      <c r="P265" s="8">
        <v>1</v>
      </c>
      <c r="Q265" s="8" t="str">
        <f t="shared" si="99"/>
        <v>HR Strategic Planning</v>
      </c>
      <c r="R265" s="8">
        <f>SUMIF($I$24:$I$30,Table2[[#This Row],[Name]],$J$24:$J$30)</f>
        <v>0</v>
      </c>
      <c r="S265" s="8">
        <f t="shared" si="92"/>
        <v>0</v>
      </c>
    </row>
    <row r="266" spans="1:19" ht="30" hidden="1">
      <c r="A266" s="8" t="s">
        <v>104</v>
      </c>
      <c r="B266" s="8" t="str">
        <f t="shared" si="93"/>
        <v>TiBaan</v>
      </c>
      <c r="C266" s="8" t="str">
        <f t="shared" si="108"/>
        <v>Training and Knowledge Management.</v>
      </c>
      <c r="D266" s="9">
        <f t="shared" si="95"/>
        <v>43997</v>
      </c>
      <c r="E266" s="8">
        <f t="shared" si="89"/>
        <v>25</v>
      </c>
      <c r="F266" s="8">
        <f t="shared" si="90"/>
        <v>6</v>
      </c>
      <c r="G266" s="8">
        <f t="shared" si="91"/>
        <v>2020</v>
      </c>
      <c r="H266" s="8" t="str">
        <f>H265</f>
        <v>Software Architect</v>
      </c>
      <c r="I266" s="8" t="str">
        <f>I265</f>
        <v>Pedro Marcano</v>
      </c>
      <c r="J266" s="8" t="str">
        <f t="shared" si="109"/>
        <v>Mobile</v>
      </c>
      <c r="K266" s="8" t="str">
        <f t="shared" si="110"/>
        <v>Android</v>
      </c>
      <c r="L266" s="8" t="str">
        <f t="shared" si="111"/>
        <v>Android Studio</v>
      </c>
      <c r="M266" s="8">
        <v>2.4</v>
      </c>
      <c r="N266" s="8" t="s">
        <v>12</v>
      </c>
      <c r="O266" s="14"/>
      <c r="P266" s="8">
        <v>1</v>
      </c>
      <c r="Q266" s="8" t="str">
        <f t="shared" si="99"/>
        <v>HR Strategic Planning</v>
      </c>
      <c r="R266" s="8">
        <f>SUMIF($I$24:$I$30,Table2[[#This Row],[Name]],$J$24:$J$30)</f>
        <v>0</v>
      </c>
      <c r="S266" s="8">
        <f t="shared" si="92"/>
        <v>0</v>
      </c>
    </row>
    <row r="267" spans="1:19" ht="30" hidden="1">
      <c r="A267" s="8" t="s">
        <v>104</v>
      </c>
      <c r="B267" s="8" t="str">
        <f t="shared" si="93"/>
        <v>TiBaan</v>
      </c>
      <c r="C267" s="8" t="str">
        <f t="shared" si="108"/>
        <v>Training and Knowledge Management.</v>
      </c>
      <c r="D267" s="9">
        <f>D266-7</f>
        <v>43990</v>
      </c>
      <c r="E267" s="8">
        <f t="shared" si="89"/>
        <v>24</v>
      </c>
      <c r="F267" s="8">
        <f t="shared" si="90"/>
        <v>6</v>
      </c>
      <c r="G267" s="8">
        <f t="shared" si="91"/>
        <v>2020</v>
      </c>
      <c r="H267" s="8" t="s">
        <v>58</v>
      </c>
      <c r="I267" s="8" t="s">
        <v>76</v>
      </c>
      <c r="J267" s="8" t="str">
        <f t="shared" si="109"/>
        <v>Mobile</v>
      </c>
      <c r="K267" s="8" t="str">
        <f t="shared" si="110"/>
        <v>Android</v>
      </c>
      <c r="L267" s="8" t="str">
        <f t="shared" si="111"/>
        <v>Android Studio</v>
      </c>
      <c r="M267" s="8">
        <v>4</v>
      </c>
      <c r="N267" s="8" t="s">
        <v>11</v>
      </c>
      <c r="O267" s="14"/>
      <c r="P267" s="8">
        <v>1</v>
      </c>
      <c r="Q267" s="8" t="str">
        <f t="shared" si="99"/>
        <v>HR Strategic Planning</v>
      </c>
      <c r="R267" s="8">
        <f>SUMIF($I$24:$I$30,Table2[[#This Row],[Name]],$J$24:$J$30)</f>
        <v>3</v>
      </c>
      <c r="S267" s="8">
        <f t="shared" si="92"/>
        <v>12</v>
      </c>
    </row>
    <row r="268" spans="1:19" ht="30" hidden="1">
      <c r="A268" s="8" t="s">
        <v>104</v>
      </c>
      <c r="B268" s="8" t="str">
        <f t="shared" si="93"/>
        <v>TiBaan</v>
      </c>
      <c r="C268" s="8" t="str">
        <f t="shared" si="108"/>
        <v>Training and Knowledge Management.</v>
      </c>
      <c r="D268" s="9">
        <f t="shared" si="95"/>
        <v>43991</v>
      </c>
      <c r="E268" s="8">
        <f t="shared" si="89"/>
        <v>24</v>
      </c>
      <c r="F268" s="8">
        <f t="shared" si="90"/>
        <v>6</v>
      </c>
      <c r="G268" s="8">
        <f t="shared" si="91"/>
        <v>2020</v>
      </c>
      <c r="H268" s="8" t="s">
        <v>58</v>
      </c>
      <c r="I268" s="8" t="str">
        <f>I267</f>
        <v>Rudimar Castro</v>
      </c>
      <c r="J268" s="8" t="str">
        <f t="shared" si="109"/>
        <v>Mobile</v>
      </c>
      <c r="K268" s="8" t="str">
        <f t="shared" si="110"/>
        <v>Android</v>
      </c>
      <c r="L268" s="8" t="str">
        <f t="shared" si="111"/>
        <v>Android Studio</v>
      </c>
      <c r="M268" s="8">
        <v>2.4</v>
      </c>
      <c r="N268" s="8" t="s">
        <v>10</v>
      </c>
      <c r="O268" s="14"/>
      <c r="P268" s="8">
        <v>1</v>
      </c>
      <c r="Q268" s="8" t="str">
        <f t="shared" si="99"/>
        <v>HR Strategic Planning</v>
      </c>
      <c r="R268" s="8">
        <f>SUMIF($I$24:$I$30,Table2[[#This Row],[Name]],$J$24:$J$30)</f>
        <v>3</v>
      </c>
      <c r="S268" s="8">
        <f t="shared" si="92"/>
        <v>7.1999999999999993</v>
      </c>
    </row>
    <row r="269" spans="1:19" ht="30" hidden="1">
      <c r="A269" s="8" t="s">
        <v>104</v>
      </c>
      <c r="B269" s="8" t="str">
        <f t="shared" si="93"/>
        <v>TiBaan</v>
      </c>
      <c r="C269" s="8" t="str">
        <f t="shared" si="108"/>
        <v>Training and Knowledge Management.</v>
      </c>
      <c r="D269" s="9">
        <f t="shared" si="95"/>
        <v>43992</v>
      </c>
      <c r="E269" s="8">
        <f t="shared" si="89"/>
        <v>24</v>
      </c>
      <c r="F269" s="8">
        <f t="shared" si="90"/>
        <v>6</v>
      </c>
      <c r="G269" s="8">
        <f t="shared" si="91"/>
        <v>2020</v>
      </c>
      <c r="H269" s="8" t="str">
        <f>H268</f>
        <v>Project Management</v>
      </c>
      <c r="I269" s="8" t="s">
        <v>76</v>
      </c>
      <c r="J269" s="8" t="str">
        <f t="shared" si="109"/>
        <v>Mobile</v>
      </c>
      <c r="K269" s="8" t="str">
        <f t="shared" si="110"/>
        <v>Android</v>
      </c>
      <c r="L269" s="8" t="str">
        <f t="shared" si="111"/>
        <v>Android Studio</v>
      </c>
      <c r="M269" s="8">
        <v>2.4</v>
      </c>
      <c r="N269" s="8" t="s">
        <v>12</v>
      </c>
      <c r="O269" s="14"/>
      <c r="P269" s="8">
        <v>1</v>
      </c>
      <c r="Q269" s="8" t="str">
        <f t="shared" si="99"/>
        <v>HR Strategic Planning</v>
      </c>
      <c r="R269" s="8">
        <f>SUMIF($I$24:$I$30,Table2[[#This Row],[Name]],$J$24:$J$30)</f>
        <v>3</v>
      </c>
      <c r="S269" s="8">
        <f t="shared" si="92"/>
        <v>7.1999999999999993</v>
      </c>
    </row>
    <row r="270" spans="1:19" ht="30" hidden="1">
      <c r="A270" s="8" t="s">
        <v>104</v>
      </c>
      <c r="B270" s="8" t="str">
        <f t="shared" si="93"/>
        <v>TiBaan</v>
      </c>
      <c r="C270" s="8" t="str">
        <f t="shared" si="108"/>
        <v>Training and Knowledge Management.</v>
      </c>
      <c r="D270" s="9">
        <f t="shared" si="95"/>
        <v>43993</v>
      </c>
      <c r="E270" s="8">
        <f t="shared" si="89"/>
        <v>24</v>
      </c>
      <c r="F270" s="8">
        <f t="shared" si="90"/>
        <v>6</v>
      </c>
      <c r="G270" s="8">
        <f t="shared" si="91"/>
        <v>2020</v>
      </c>
      <c r="H270" s="8" t="str">
        <f>H269</f>
        <v>Project Management</v>
      </c>
      <c r="I270" s="8" t="str">
        <f>I269</f>
        <v>Rudimar Castro</v>
      </c>
      <c r="J270" s="8" t="str">
        <f t="shared" si="109"/>
        <v>Mobile</v>
      </c>
      <c r="K270" s="8" t="str">
        <f t="shared" si="110"/>
        <v>Android</v>
      </c>
      <c r="L270" s="8" t="str">
        <f t="shared" si="111"/>
        <v>Android Studio</v>
      </c>
      <c r="M270" s="8">
        <v>2.4</v>
      </c>
      <c r="N270" s="8" t="s">
        <v>11</v>
      </c>
      <c r="O270" s="14"/>
      <c r="P270" s="8">
        <v>1</v>
      </c>
      <c r="Q270" s="8" t="str">
        <f t="shared" si="99"/>
        <v>HR Strategic Planning</v>
      </c>
      <c r="R270" s="8">
        <f>SUMIF($I$24:$I$30,Table2[[#This Row],[Name]],$J$24:$J$30)</f>
        <v>3</v>
      </c>
      <c r="S270" s="8">
        <f t="shared" si="92"/>
        <v>7.1999999999999993</v>
      </c>
    </row>
    <row r="271" spans="1:19" ht="30">
      <c r="A271" s="8" t="s">
        <v>104</v>
      </c>
      <c r="B271" s="8" t="str">
        <f t="shared" si="93"/>
        <v>TiBaan</v>
      </c>
      <c r="C271" s="8" t="str">
        <f t="shared" si="108"/>
        <v>Training and Knowledge Management.</v>
      </c>
      <c r="D271" s="9">
        <f>D270-5</f>
        <v>43988</v>
      </c>
      <c r="E271" s="8">
        <f t="shared" si="89"/>
        <v>23</v>
      </c>
      <c r="F271" s="8">
        <f t="shared" si="90"/>
        <v>6</v>
      </c>
      <c r="G271" s="8">
        <f t="shared" si="91"/>
        <v>2020</v>
      </c>
      <c r="H271" s="8" t="s">
        <v>55</v>
      </c>
      <c r="I271" s="8" t="s">
        <v>69</v>
      </c>
      <c r="J271" s="8" t="str">
        <f t="shared" si="109"/>
        <v>Mobile</v>
      </c>
      <c r="K271" s="8" t="str">
        <f t="shared" si="110"/>
        <v>Android</v>
      </c>
      <c r="L271" s="8" t="str">
        <f t="shared" si="111"/>
        <v>Android Studio</v>
      </c>
      <c r="M271" s="8">
        <v>5</v>
      </c>
      <c r="N271" s="8" t="s">
        <v>10</v>
      </c>
      <c r="O271" s="14"/>
      <c r="P271" s="8">
        <v>1</v>
      </c>
      <c r="Q271" s="8" t="str">
        <f t="shared" si="99"/>
        <v>HR Strategic Planning</v>
      </c>
      <c r="R271" s="8">
        <f>SUMIF($I$24:$I$30,Table2[[#This Row],[Name]],$J$24:$J$30)</f>
        <v>1.5</v>
      </c>
      <c r="S271" s="8">
        <f t="shared" si="92"/>
        <v>7.5</v>
      </c>
    </row>
    <row r="272" spans="1:19" ht="30" hidden="1">
      <c r="A272" s="8" t="s">
        <v>104</v>
      </c>
      <c r="B272" s="8" t="str">
        <f t="shared" si="93"/>
        <v>TiBaan</v>
      </c>
      <c r="C272" s="8" t="str">
        <f t="shared" si="108"/>
        <v>Training and Knowledge Management.</v>
      </c>
      <c r="D272" s="9">
        <f t="shared" si="95"/>
        <v>43989</v>
      </c>
      <c r="E272" s="8">
        <f t="shared" si="89"/>
        <v>24</v>
      </c>
      <c r="F272" s="8">
        <f t="shared" si="90"/>
        <v>6</v>
      </c>
      <c r="G272" s="8">
        <f t="shared" si="91"/>
        <v>2020</v>
      </c>
      <c r="H272" s="8" t="str">
        <f>H271</f>
        <v>QA</v>
      </c>
      <c r="I272" s="8" t="str">
        <f>I271</f>
        <v>Javier Alvarez</v>
      </c>
      <c r="J272" s="8" t="str">
        <f t="shared" si="109"/>
        <v>Mobile</v>
      </c>
      <c r="K272" s="8" t="str">
        <f t="shared" si="110"/>
        <v>Android</v>
      </c>
      <c r="L272" s="8" t="str">
        <f t="shared" si="111"/>
        <v>Android Studio</v>
      </c>
      <c r="M272" s="8">
        <v>2.5</v>
      </c>
      <c r="N272" s="8" t="s">
        <v>12</v>
      </c>
      <c r="O272" s="14"/>
      <c r="P272" s="8">
        <v>1</v>
      </c>
      <c r="Q272" s="8" t="str">
        <f t="shared" si="99"/>
        <v>HR Strategic Planning</v>
      </c>
      <c r="R272" s="8">
        <f>SUMIF($I$24:$I$30,Table2[[#This Row],[Name]],$J$24:$J$30)</f>
        <v>1.5</v>
      </c>
      <c r="S272" s="8">
        <f t="shared" si="92"/>
        <v>3.75</v>
      </c>
    </row>
    <row r="273" spans="1:19" ht="30" hidden="1">
      <c r="A273" s="8" t="s">
        <v>104</v>
      </c>
      <c r="B273" s="8" t="str">
        <f t="shared" si="93"/>
        <v>TiBaan</v>
      </c>
      <c r="C273" s="8" t="str">
        <f t="shared" si="108"/>
        <v>Training and Knowledge Management.</v>
      </c>
      <c r="D273" s="9">
        <f t="shared" si="95"/>
        <v>43990</v>
      </c>
      <c r="E273" s="8">
        <f t="shared" si="89"/>
        <v>24</v>
      </c>
      <c r="F273" s="8">
        <f t="shared" si="90"/>
        <v>6</v>
      </c>
      <c r="G273" s="8">
        <f t="shared" si="91"/>
        <v>2020</v>
      </c>
      <c r="H273" s="8" t="str">
        <f>H272</f>
        <v>QA</v>
      </c>
      <c r="I273" s="8" t="str">
        <f>I272</f>
        <v>Javier Alvarez</v>
      </c>
      <c r="J273" s="8" t="str">
        <f t="shared" si="109"/>
        <v>Mobile</v>
      </c>
      <c r="K273" s="8" t="str">
        <f t="shared" si="110"/>
        <v>Android</v>
      </c>
      <c r="L273" s="8" t="str">
        <f t="shared" si="111"/>
        <v>Android Studio</v>
      </c>
      <c r="M273" s="8">
        <v>2.5</v>
      </c>
      <c r="N273" s="8" t="s">
        <v>11</v>
      </c>
      <c r="O273" s="14"/>
      <c r="P273" s="8">
        <v>1</v>
      </c>
      <c r="Q273" s="8" t="str">
        <f t="shared" si="99"/>
        <v>HR Strategic Planning</v>
      </c>
      <c r="R273" s="8">
        <f>SUMIF($I$24:$I$30,Table2[[#This Row],[Name]],$J$24:$J$30)</f>
        <v>1.5</v>
      </c>
      <c r="S273" s="8">
        <f t="shared" si="92"/>
        <v>3.75</v>
      </c>
    </row>
    <row r="274" spans="1:19" ht="30">
      <c r="A274" s="8" t="s">
        <v>104</v>
      </c>
      <c r="B274" s="8" t="str">
        <f t="shared" si="93"/>
        <v>TiBaan</v>
      </c>
      <c r="C274" s="8" t="s">
        <v>45</v>
      </c>
      <c r="D274" s="9">
        <f ca="1">TODAY()+5</f>
        <v>44863</v>
      </c>
      <c r="E274" s="8">
        <f t="shared" ca="1" si="89"/>
        <v>44</v>
      </c>
      <c r="F274" s="8">
        <f t="shared" ca="1" si="90"/>
        <v>10</v>
      </c>
      <c r="G274" s="8">
        <f t="shared" ca="1" si="91"/>
        <v>2022</v>
      </c>
      <c r="H274" s="8" t="s">
        <v>96</v>
      </c>
      <c r="I274" s="8" t="s">
        <v>70</v>
      </c>
      <c r="J274" s="8" t="s">
        <v>71</v>
      </c>
      <c r="K274" s="8" t="s">
        <v>15</v>
      </c>
      <c r="L274" s="8" t="s">
        <v>72</v>
      </c>
      <c r="M274" s="8">
        <v>3</v>
      </c>
      <c r="N274" s="8" t="s">
        <v>10</v>
      </c>
      <c r="O274" s="15"/>
      <c r="P274" s="8">
        <v>1</v>
      </c>
      <c r="Q274" s="8" t="str">
        <f t="shared" si="99"/>
        <v>HR Strategic Planning</v>
      </c>
      <c r="R274" s="8">
        <f>SUMIF($I$24:$I$30,Table2[[#This Row],[Name]],$J$24:$J$30)</f>
        <v>3</v>
      </c>
      <c r="S274" s="8">
        <f t="shared" si="92"/>
        <v>9</v>
      </c>
    </row>
    <row r="275" spans="1:19" ht="30">
      <c r="A275" s="8" t="s">
        <v>104</v>
      </c>
      <c r="B275" s="8" t="str">
        <f t="shared" si="93"/>
        <v>TiBaan</v>
      </c>
      <c r="C275" s="8" t="str">
        <f t="shared" ref="C275:C285" si="112">C274</f>
        <v>Absences Control.</v>
      </c>
      <c r="D275" s="9">
        <f t="shared" ref="D275:D321" ca="1" si="113">D274+1</f>
        <v>44864</v>
      </c>
      <c r="E275" s="8">
        <f t="shared" ca="1" si="89"/>
        <v>45</v>
      </c>
      <c r="F275" s="8">
        <f t="shared" ca="1" si="90"/>
        <v>10</v>
      </c>
      <c r="G275" s="8">
        <f t="shared" ca="1" si="91"/>
        <v>2022</v>
      </c>
      <c r="H275" s="8" t="str">
        <f t="shared" ref="H275:L276" si="114">H274</f>
        <v>Full Stack</v>
      </c>
      <c r="I275" s="8" t="str">
        <f t="shared" si="114"/>
        <v>Kelvin Marcano</v>
      </c>
      <c r="J275" s="8" t="str">
        <f t="shared" si="114"/>
        <v>Web</v>
      </c>
      <c r="K275" s="8" t="str">
        <f t="shared" si="114"/>
        <v>Laravel</v>
      </c>
      <c r="L275" s="8" t="str">
        <f t="shared" si="114"/>
        <v>Web Browser</v>
      </c>
      <c r="M275" s="8">
        <v>3</v>
      </c>
      <c r="N275" s="8" t="s">
        <v>12</v>
      </c>
      <c r="O275" s="15"/>
      <c r="P275" s="8">
        <v>1</v>
      </c>
      <c r="Q275" s="8" t="str">
        <f t="shared" si="99"/>
        <v>HR Strategic Planning</v>
      </c>
      <c r="R275" s="8">
        <f>SUMIF($I$24:$I$30,Table2[[#This Row],[Name]],$J$24:$J$30)</f>
        <v>3</v>
      </c>
      <c r="S275" s="8">
        <f t="shared" si="92"/>
        <v>9</v>
      </c>
    </row>
    <row r="276" spans="1:19" ht="30">
      <c r="A276" s="8" t="s">
        <v>104</v>
      </c>
      <c r="B276" s="8" t="str">
        <f t="shared" si="93"/>
        <v>TiBaan</v>
      </c>
      <c r="C276" s="8" t="str">
        <f t="shared" si="112"/>
        <v>Absences Control.</v>
      </c>
      <c r="D276" s="9">
        <f t="shared" ca="1" si="113"/>
        <v>44865</v>
      </c>
      <c r="E276" s="8">
        <f t="shared" ca="1" si="89"/>
        <v>45</v>
      </c>
      <c r="F276" s="8">
        <f t="shared" ca="1" si="90"/>
        <v>10</v>
      </c>
      <c r="G276" s="8">
        <f t="shared" ca="1" si="91"/>
        <v>2022</v>
      </c>
      <c r="H276" s="8" t="str">
        <f t="shared" si="114"/>
        <v>Full Stack</v>
      </c>
      <c r="I276" s="8" t="str">
        <f t="shared" si="114"/>
        <v>Kelvin Marcano</v>
      </c>
      <c r="J276" s="8" t="str">
        <f t="shared" si="114"/>
        <v>Web</v>
      </c>
      <c r="K276" s="8" t="str">
        <f t="shared" si="114"/>
        <v>Laravel</v>
      </c>
      <c r="L276" s="8" t="str">
        <f t="shared" si="114"/>
        <v>Web Browser</v>
      </c>
      <c r="M276" s="8">
        <v>3</v>
      </c>
      <c r="N276" s="8" t="s">
        <v>11</v>
      </c>
      <c r="O276" s="15"/>
      <c r="P276" s="8">
        <v>1</v>
      </c>
      <c r="Q276" s="8" t="str">
        <f t="shared" si="99"/>
        <v>HR Strategic Planning</v>
      </c>
      <c r="R276" s="8">
        <f>SUMIF($I$24:$I$30,Table2[[#This Row],[Name]],$J$24:$J$30)</f>
        <v>3</v>
      </c>
      <c r="S276" s="8">
        <f t="shared" si="92"/>
        <v>9</v>
      </c>
    </row>
    <row r="277" spans="1:19" ht="30">
      <c r="A277" s="8" t="s">
        <v>104</v>
      </c>
      <c r="B277" s="8" t="str">
        <f t="shared" si="93"/>
        <v>TiBaan</v>
      </c>
      <c r="C277" s="8" t="str">
        <f t="shared" si="112"/>
        <v>Absences Control.</v>
      </c>
      <c r="D277" s="9">
        <f t="shared" ca="1" si="113"/>
        <v>44866</v>
      </c>
      <c r="E277" s="8">
        <f t="shared" ca="1" si="89"/>
        <v>45</v>
      </c>
      <c r="F277" s="8">
        <f t="shared" ca="1" si="90"/>
        <v>11</v>
      </c>
      <c r="G277" s="8">
        <f t="shared" ca="1" si="91"/>
        <v>2022</v>
      </c>
      <c r="H277" s="8" t="s">
        <v>101</v>
      </c>
      <c r="I277" s="8" t="s">
        <v>66</v>
      </c>
      <c r="J277" s="8" t="str">
        <f t="shared" ref="J277:J285" si="115">J276</f>
        <v>Web</v>
      </c>
      <c r="K277" s="8" t="str">
        <f t="shared" ref="K277:K285" si="116">K276</f>
        <v>Laravel</v>
      </c>
      <c r="L277" s="8" t="str">
        <f t="shared" ref="L277:L285" si="117">L276</f>
        <v>Web Browser</v>
      </c>
      <c r="M277" s="8">
        <v>4</v>
      </c>
      <c r="N277" s="8" t="s">
        <v>10</v>
      </c>
      <c r="O277" s="15"/>
      <c r="P277" s="8">
        <v>1</v>
      </c>
      <c r="Q277" s="8" t="str">
        <f t="shared" si="99"/>
        <v>HR Strategic Planning</v>
      </c>
      <c r="R277" s="8">
        <f>SUMIF($I$24:$I$30,Table2[[#This Row],[Name]],$J$24:$J$30)</f>
        <v>0</v>
      </c>
      <c r="S277" s="8">
        <f t="shared" si="92"/>
        <v>0</v>
      </c>
    </row>
    <row r="278" spans="1:19" ht="30">
      <c r="A278" s="8" t="s">
        <v>104</v>
      </c>
      <c r="B278" s="8" t="str">
        <f t="shared" si="93"/>
        <v>TiBaan</v>
      </c>
      <c r="C278" s="8" t="str">
        <f t="shared" si="112"/>
        <v>Absences Control.</v>
      </c>
      <c r="D278" s="9">
        <f t="shared" ca="1" si="113"/>
        <v>44867</v>
      </c>
      <c r="E278" s="8">
        <f t="shared" ca="1" si="89"/>
        <v>45</v>
      </c>
      <c r="F278" s="8">
        <f t="shared" ca="1" si="90"/>
        <v>11</v>
      </c>
      <c r="G278" s="8">
        <f t="shared" ca="1" si="91"/>
        <v>2022</v>
      </c>
      <c r="H278" s="8" t="str">
        <f>H277</f>
        <v>Software Architect</v>
      </c>
      <c r="I278" s="8" t="str">
        <f>I277</f>
        <v>Pedro Marcano</v>
      </c>
      <c r="J278" s="8" t="str">
        <f t="shared" si="115"/>
        <v>Web</v>
      </c>
      <c r="K278" s="8" t="str">
        <f t="shared" si="116"/>
        <v>Laravel</v>
      </c>
      <c r="L278" s="8" t="str">
        <f t="shared" si="117"/>
        <v>Web Browser</v>
      </c>
      <c r="M278" s="8">
        <v>7</v>
      </c>
      <c r="N278" s="8" t="s">
        <v>12</v>
      </c>
      <c r="O278" s="15"/>
      <c r="P278" s="8">
        <v>1</v>
      </c>
      <c r="Q278" s="8" t="str">
        <f t="shared" si="99"/>
        <v>HR Strategic Planning</v>
      </c>
      <c r="R278" s="8">
        <f>SUMIF($I$24:$I$30,Table2[[#This Row],[Name]],$J$24:$J$30)</f>
        <v>0</v>
      </c>
      <c r="S278" s="8">
        <f t="shared" si="92"/>
        <v>0</v>
      </c>
    </row>
    <row r="279" spans="1:19" ht="30" hidden="1">
      <c r="A279" s="8" t="s">
        <v>104</v>
      </c>
      <c r="B279" s="8" t="str">
        <f t="shared" si="93"/>
        <v>TiBaan</v>
      </c>
      <c r="C279" s="8" t="str">
        <f t="shared" si="112"/>
        <v>Absences Control.</v>
      </c>
      <c r="D279" s="9">
        <f t="shared" ca="1" si="113"/>
        <v>44868</v>
      </c>
      <c r="E279" s="8">
        <f t="shared" ca="1" si="89"/>
        <v>45</v>
      </c>
      <c r="F279" s="8">
        <f t="shared" ca="1" si="90"/>
        <v>11</v>
      </c>
      <c r="G279" s="8">
        <f t="shared" ca="1" si="91"/>
        <v>2022</v>
      </c>
      <c r="H279" s="8" t="s">
        <v>58</v>
      </c>
      <c r="I279" s="8" t="s">
        <v>76</v>
      </c>
      <c r="J279" s="8" t="str">
        <f t="shared" si="115"/>
        <v>Web</v>
      </c>
      <c r="K279" s="8" t="str">
        <f t="shared" si="116"/>
        <v>Laravel</v>
      </c>
      <c r="L279" s="8" t="str">
        <f t="shared" si="117"/>
        <v>Web Browser</v>
      </c>
      <c r="M279" s="8">
        <v>2.4</v>
      </c>
      <c r="N279" s="8" t="s">
        <v>11</v>
      </c>
      <c r="O279" s="15"/>
      <c r="P279" s="8">
        <v>1</v>
      </c>
      <c r="Q279" s="8" t="str">
        <f t="shared" si="99"/>
        <v>HR Strategic Planning</v>
      </c>
      <c r="R279" s="8">
        <f>SUMIF($I$24:$I$30,Table2[[#This Row],[Name]],$J$24:$J$30)</f>
        <v>3</v>
      </c>
      <c r="S279" s="8">
        <f t="shared" si="92"/>
        <v>7.1999999999999993</v>
      </c>
    </row>
    <row r="280" spans="1:19" ht="30" hidden="1">
      <c r="A280" s="8" t="s">
        <v>104</v>
      </c>
      <c r="B280" s="8" t="str">
        <f t="shared" si="93"/>
        <v>TiBaan</v>
      </c>
      <c r="C280" s="8" t="str">
        <f t="shared" si="112"/>
        <v>Absences Control.</v>
      </c>
      <c r="D280" s="9">
        <f t="shared" ca="1" si="113"/>
        <v>44869</v>
      </c>
      <c r="E280" s="8">
        <f t="shared" ca="1" si="89"/>
        <v>45</v>
      </c>
      <c r="F280" s="8">
        <f t="shared" ca="1" si="90"/>
        <v>11</v>
      </c>
      <c r="G280" s="8">
        <f t="shared" ca="1" si="91"/>
        <v>2022</v>
      </c>
      <c r="H280" s="8" t="s">
        <v>58</v>
      </c>
      <c r="I280" s="8" t="s">
        <v>76</v>
      </c>
      <c r="J280" s="8" t="str">
        <f t="shared" si="115"/>
        <v>Web</v>
      </c>
      <c r="K280" s="8" t="str">
        <f t="shared" si="116"/>
        <v>Laravel</v>
      </c>
      <c r="L280" s="8" t="str">
        <f t="shared" si="117"/>
        <v>Web Browser</v>
      </c>
      <c r="M280" s="8">
        <v>1</v>
      </c>
      <c r="N280" s="8" t="s">
        <v>10</v>
      </c>
      <c r="O280" s="15"/>
      <c r="P280" s="8">
        <v>1</v>
      </c>
      <c r="Q280" s="8" t="str">
        <f t="shared" si="99"/>
        <v>HR Strategic Planning</v>
      </c>
      <c r="R280" s="8">
        <f>SUMIF($I$24:$I$30,Table2[[#This Row],[Name]],$J$24:$J$30)</f>
        <v>3</v>
      </c>
      <c r="S280" s="8">
        <f t="shared" si="92"/>
        <v>3</v>
      </c>
    </row>
    <row r="281" spans="1:19" ht="30" hidden="1">
      <c r="A281" s="8" t="s">
        <v>104</v>
      </c>
      <c r="B281" s="8" t="str">
        <f t="shared" si="93"/>
        <v>TiBaan</v>
      </c>
      <c r="C281" s="8" t="str">
        <f t="shared" si="112"/>
        <v>Absences Control.</v>
      </c>
      <c r="D281" s="9">
        <f t="shared" ca="1" si="113"/>
        <v>44870</v>
      </c>
      <c r="E281" s="8">
        <f t="shared" ca="1" si="89"/>
        <v>45</v>
      </c>
      <c r="F281" s="8">
        <f t="shared" ca="1" si="90"/>
        <v>11</v>
      </c>
      <c r="G281" s="8">
        <f t="shared" ca="1" si="91"/>
        <v>2022</v>
      </c>
      <c r="H281" s="8" t="str">
        <f>H280</f>
        <v>Project Management</v>
      </c>
      <c r="I281" s="8" t="s">
        <v>76</v>
      </c>
      <c r="J281" s="8" t="str">
        <f t="shared" si="115"/>
        <v>Web</v>
      </c>
      <c r="K281" s="8" t="str">
        <f t="shared" si="116"/>
        <v>Laravel</v>
      </c>
      <c r="L281" s="8" t="str">
        <f t="shared" si="117"/>
        <v>Web Browser</v>
      </c>
      <c r="M281" s="8">
        <v>2.4</v>
      </c>
      <c r="N281" s="8" t="s">
        <v>12</v>
      </c>
      <c r="O281" s="15"/>
      <c r="P281" s="8">
        <v>1</v>
      </c>
      <c r="Q281" s="8" t="str">
        <f t="shared" si="99"/>
        <v>HR Strategic Planning</v>
      </c>
      <c r="R281" s="8">
        <f>SUMIF($I$24:$I$30,Table2[[#This Row],[Name]],$J$24:$J$30)</f>
        <v>3</v>
      </c>
      <c r="S281" s="8">
        <f t="shared" si="92"/>
        <v>7.1999999999999993</v>
      </c>
    </row>
    <row r="282" spans="1:19" ht="30" hidden="1">
      <c r="A282" s="8" t="s">
        <v>104</v>
      </c>
      <c r="B282" s="8" t="str">
        <f t="shared" si="93"/>
        <v>TiBaan</v>
      </c>
      <c r="C282" s="8" t="str">
        <f t="shared" si="112"/>
        <v>Absences Control.</v>
      </c>
      <c r="D282" s="9">
        <f t="shared" ca="1" si="113"/>
        <v>44871</v>
      </c>
      <c r="E282" s="8">
        <f t="shared" ca="1" si="89"/>
        <v>46</v>
      </c>
      <c r="F282" s="8">
        <f t="shared" ca="1" si="90"/>
        <v>11</v>
      </c>
      <c r="G282" s="8">
        <f t="shared" ca="1" si="91"/>
        <v>2022</v>
      </c>
      <c r="H282" s="8" t="str">
        <f>H281</f>
        <v>Project Management</v>
      </c>
      <c r="I282" s="8" t="str">
        <f>I281</f>
        <v>Rudimar Castro</v>
      </c>
      <c r="J282" s="8" t="str">
        <f t="shared" si="115"/>
        <v>Web</v>
      </c>
      <c r="K282" s="8" t="str">
        <f t="shared" si="116"/>
        <v>Laravel</v>
      </c>
      <c r="L282" s="8" t="str">
        <f t="shared" si="117"/>
        <v>Web Browser</v>
      </c>
      <c r="M282" s="8">
        <v>2.4</v>
      </c>
      <c r="N282" s="8" t="s">
        <v>11</v>
      </c>
      <c r="O282" s="15"/>
      <c r="P282" s="8">
        <v>1</v>
      </c>
      <c r="Q282" s="8" t="str">
        <f t="shared" si="99"/>
        <v>HR Strategic Planning</v>
      </c>
      <c r="R282" s="8">
        <f>SUMIF($I$24:$I$30,Table2[[#This Row],[Name]],$J$24:$J$30)</f>
        <v>3</v>
      </c>
      <c r="S282" s="8">
        <f t="shared" si="92"/>
        <v>7.1999999999999993</v>
      </c>
    </row>
    <row r="283" spans="1:19" ht="30" hidden="1">
      <c r="A283" s="8" t="s">
        <v>104</v>
      </c>
      <c r="B283" s="8" t="str">
        <f t="shared" si="93"/>
        <v>TiBaan</v>
      </c>
      <c r="C283" s="8" t="str">
        <f t="shared" si="112"/>
        <v>Absences Control.</v>
      </c>
      <c r="D283" s="9">
        <f t="shared" ca="1" si="113"/>
        <v>44872</v>
      </c>
      <c r="E283" s="8">
        <f t="shared" ca="1" si="89"/>
        <v>46</v>
      </c>
      <c r="F283" s="8">
        <f t="shared" ca="1" si="90"/>
        <v>11</v>
      </c>
      <c r="G283" s="8">
        <f t="shared" ca="1" si="91"/>
        <v>2022</v>
      </c>
      <c r="H283" s="8" t="s">
        <v>55</v>
      </c>
      <c r="I283" s="8" t="s">
        <v>69</v>
      </c>
      <c r="J283" s="8" t="str">
        <f t="shared" si="115"/>
        <v>Web</v>
      </c>
      <c r="K283" s="8" t="str">
        <f t="shared" si="116"/>
        <v>Laravel</v>
      </c>
      <c r="L283" s="8" t="str">
        <f t="shared" si="117"/>
        <v>Web Browser</v>
      </c>
      <c r="M283" s="8">
        <v>2.5</v>
      </c>
      <c r="N283" s="8" t="s">
        <v>10</v>
      </c>
      <c r="O283" s="15"/>
      <c r="P283" s="8">
        <v>1</v>
      </c>
      <c r="Q283" s="8" t="str">
        <f t="shared" si="99"/>
        <v>HR Strategic Planning</v>
      </c>
      <c r="R283" s="8">
        <f>SUMIF($I$24:$I$30,Table2[[#This Row],[Name]],$J$24:$J$30)</f>
        <v>1.5</v>
      </c>
      <c r="S283" s="8">
        <f t="shared" si="92"/>
        <v>3.75</v>
      </c>
    </row>
    <row r="284" spans="1:19" ht="30" hidden="1">
      <c r="A284" s="8" t="s">
        <v>104</v>
      </c>
      <c r="B284" s="8" t="str">
        <f t="shared" si="93"/>
        <v>TiBaan</v>
      </c>
      <c r="C284" s="8" t="str">
        <f t="shared" si="112"/>
        <v>Absences Control.</v>
      </c>
      <c r="D284" s="9">
        <f t="shared" ca="1" si="113"/>
        <v>44873</v>
      </c>
      <c r="E284" s="8">
        <f t="shared" ca="1" si="89"/>
        <v>46</v>
      </c>
      <c r="F284" s="8">
        <f t="shared" ca="1" si="90"/>
        <v>11</v>
      </c>
      <c r="G284" s="8">
        <f t="shared" ca="1" si="91"/>
        <v>2022</v>
      </c>
      <c r="H284" s="8" t="str">
        <f>H283</f>
        <v>QA</v>
      </c>
      <c r="I284" s="8" t="str">
        <f>I283</f>
        <v>Javier Alvarez</v>
      </c>
      <c r="J284" s="8" t="str">
        <f t="shared" si="115"/>
        <v>Web</v>
      </c>
      <c r="K284" s="8" t="str">
        <f t="shared" si="116"/>
        <v>Laravel</v>
      </c>
      <c r="L284" s="8" t="str">
        <f t="shared" si="117"/>
        <v>Web Browser</v>
      </c>
      <c r="M284" s="8">
        <v>2.5</v>
      </c>
      <c r="N284" s="8" t="s">
        <v>12</v>
      </c>
      <c r="O284" s="15"/>
      <c r="P284" s="8">
        <v>1</v>
      </c>
      <c r="Q284" s="8" t="str">
        <f t="shared" si="99"/>
        <v>HR Strategic Planning</v>
      </c>
      <c r="R284" s="8">
        <f>SUMIF($I$24:$I$30,Table2[[#This Row],[Name]],$J$24:$J$30)</f>
        <v>1.5</v>
      </c>
      <c r="S284" s="8">
        <f t="shared" si="92"/>
        <v>3.75</v>
      </c>
    </row>
    <row r="285" spans="1:19" ht="30" hidden="1">
      <c r="A285" s="8" t="s">
        <v>104</v>
      </c>
      <c r="B285" s="8" t="str">
        <f t="shared" si="93"/>
        <v>TiBaan</v>
      </c>
      <c r="C285" s="8" t="str">
        <f t="shared" si="112"/>
        <v>Absences Control.</v>
      </c>
      <c r="D285" s="9">
        <f t="shared" ca="1" si="113"/>
        <v>44874</v>
      </c>
      <c r="E285" s="8">
        <f t="shared" ca="1" si="89"/>
        <v>46</v>
      </c>
      <c r="F285" s="8">
        <f t="shared" ca="1" si="90"/>
        <v>11</v>
      </c>
      <c r="G285" s="8">
        <f t="shared" ca="1" si="91"/>
        <v>2022</v>
      </c>
      <c r="H285" s="8" t="str">
        <f>H284</f>
        <v>QA</v>
      </c>
      <c r="I285" s="8" t="str">
        <f>I284</f>
        <v>Javier Alvarez</v>
      </c>
      <c r="J285" s="8" t="str">
        <f t="shared" si="115"/>
        <v>Web</v>
      </c>
      <c r="K285" s="8" t="str">
        <f t="shared" si="116"/>
        <v>Laravel</v>
      </c>
      <c r="L285" s="8" t="str">
        <f t="shared" si="117"/>
        <v>Web Browser</v>
      </c>
      <c r="M285" s="8">
        <v>2.5</v>
      </c>
      <c r="N285" s="8" t="s">
        <v>11</v>
      </c>
      <c r="O285" s="15"/>
      <c r="P285" s="8">
        <v>1</v>
      </c>
      <c r="Q285" s="8" t="str">
        <f t="shared" si="99"/>
        <v>HR Strategic Planning</v>
      </c>
      <c r="R285" s="8">
        <f>SUMIF($I$24:$I$30,Table2[[#This Row],[Name]],$J$24:$J$30)</f>
        <v>1.5</v>
      </c>
      <c r="S285" s="8">
        <f t="shared" si="92"/>
        <v>3.75</v>
      </c>
    </row>
    <row r="286" spans="1:19" ht="30" hidden="1">
      <c r="A286" s="8" t="s">
        <v>104</v>
      </c>
      <c r="B286" s="8" t="str">
        <f t="shared" si="93"/>
        <v>TiBaan</v>
      </c>
      <c r="C286" s="8" t="s">
        <v>29</v>
      </c>
      <c r="D286" s="9">
        <f t="shared" ca="1" si="113"/>
        <v>44875</v>
      </c>
      <c r="E286" s="8">
        <f t="shared" ca="1" si="89"/>
        <v>46</v>
      </c>
      <c r="F286" s="8">
        <f t="shared" ca="1" si="90"/>
        <v>11</v>
      </c>
      <c r="G286" s="8">
        <f t="shared" ca="1" si="91"/>
        <v>2022</v>
      </c>
      <c r="H286" s="8" t="s">
        <v>96</v>
      </c>
      <c r="I286" s="8" t="s">
        <v>70</v>
      </c>
      <c r="J286" s="8" t="str">
        <f>J285</f>
        <v>Web</v>
      </c>
      <c r="K286" s="8" t="s">
        <v>15</v>
      </c>
      <c r="L286" s="8" t="s">
        <v>72</v>
      </c>
      <c r="M286" s="8">
        <v>3</v>
      </c>
      <c r="N286" s="8" t="s">
        <v>10</v>
      </c>
      <c r="O286" s="16"/>
      <c r="P286" s="8">
        <v>1</v>
      </c>
      <c r="Q286" s="8" t="str">
        <f t="shared" si="99"/>
        <v>HR Strategic Planning</v>
      </c>
      <c r="R286" s="8">
        <f>SUMIF($I$24:$I$30,Table2[[#This Row],[Name]],$J$24:$J$30)</f>
        <v>3</v>
      </c>
      <c r="S286" s="8">
        <f t="shared" si="92"/>
        <v>9</v>
      </c>
    </row>
    <row r="287" spans="1:19" ht="30" hidden="1">
      <c r="A287" s="8" t="s">
        <v>104</v>
      </c>
      <c r="B287" s="8" t="str">
        <f t="shared" si="93"/>
        <v>TiBaan</v>
      </c>
      <c r="C287" s="8" t="str">
        <f t="shared" ref="C287:C297" si="118">C286</f>
        <v>Labor Planning.</v>
      </c>
      <c r="D287" s="9">
        <f t="shared" ca="1" si="113"/>
        <v>44876</v>
      </c>
      <c r="E287" s="8">
        <f t="shared" ca="1" si="89"/>
        <v>46</v>
      </c>
      <c r="F287" s="8">
        <f t="shared" ca="1" si="90"/>
        <v>11</v>
      </c>
      <c r="G287" s="8">
        <f t="shared" ca="1" si="91"/>
        <v>2022</v>
      </c>
      <c r="H287" s="8" t="str">
        <f>H286</f>
        <v>Full Stack</v>
      </c>
      <c r="I287" s="8" t="str">
        <f>I286</f>
        <v>Kelvin Marcano</v>
      </c>
      <c r="J287" s="8" t="str">
        <f>J286</f>
        <v>Web</v>
      </c>
      <c r="K287" s="8" t="str">
        <f>K286</f>
        <v>Laravel</v>
      </c>
      <c r="L287" s="8" t="str">
        <f>L286</f>
        <v>Web Browser</v>
      </c>
      <c r="M287" s="8">
        <v>5</v>
      </c>
      <c r="N287" s="8" t="s">
        <v>12</v>
      </c>
      <c r="O287" s="16"/>
      <c r="P287" s="8">
        <v>1</v>
      </c>
      <c r="Q287" s="8" t="str">
        <f t="shared" si="99"/>
        <v>HR Strategic Planning</v>
      </c>
      <c r="R287" s="8">
        <f>SUMIF($I$24:$I$30,Table2[[#This Row],[Name]],$J$24:$J$30)</f>
        <v>3</v>
      </c>
      <c r="S287" s="8">
        <f t="shared" si="92"/>
        <v>15</v>
      </c>
    </row>
    <row r="288" spans="1:19" ht="30" hidden="1">
      <c r="A288" s="8" t="s">
        <v>104</v>
      </c>
      <c r="B288" s="8" t="str">
        <f t="shared" si="93"/>
        <v>TiBaan</v>
      </c>
      <c r="C288" s="8" t="str">
        <f t="shared" si="118"/>
        <v>Labor Planning.</v>
      </c>
      <c r="D288" s="9">
        <f t="shared" ca="1" si="113"/>
        <v>44877</v>
      </c>
      <c r="E288" s="8">
        <f t="shared" ca="1" si="89"/>
        <v>46</v>
      </c>
      <c r="F288" s="8">
        <f t="shared" ca="1" si="90"/>
        <v>11</v>
      </c>
      <c r="G288" s="8">
        <f t="shared" ca="1" si="91"/>
        <v>2022</v>
      </c>
      <c r="H288" s="8" t="str">
        <f>H287</f>
        <v>Full Stack</v>
      </c>
      <c r="I288" s="8" t="str">
        <f>I287</f>
        <v>Kelvin Marcano</v>
      </c>
      <c r="J288" s="8" t="str">
        <f t="shared" ref="J288:J298" si="119">J287</f>
        <v>Web</v>
      </c>
      <c r="K288" s="8" t="str">
        <f t="shared" ref="K288:K297" si="120">K287</f>
        <v>Laravel</v>
      </c>
      <c r="L288" s="8" t="str">
        <f t="shared" ref="L288:L297" si="121">L287</f>
        <v>Web Browser</v>
      </c>
      <c r="M288" s="8">
        <v>5</v>
      </c>
      <c r="N288" s="8" t="s">
        <v>11</v>
      </c>
      <c r="O288" s="16"/>
      <c r="P288" s="8">
        <v>1</v>
      </c>
      <c r="Q288" s="8" t="str">
        <f t="shared" si="99"/>
        <v>HR Strategic Planning</v>
      </c>
      <c r="R288" s="8">
        <f>SUMIF($I$24:$I$30,Table2[[#This Row],[Name]],$J$24:$J$30)</f>
        <v>3</v>
      </c>
      <c r="S288" s="8">
        <f t="shared" si="92"/>
        <v>15</v>
      </c>
    </row>
    <row r="289" spans="1:19" ht="30" hidden="1">
      <c r="A289" s="8" t="s">
        <v>104</v>
      </c>
      <c r="B289" s="8" t="str">
        <f t="shared" si="93"/>
        <v>TiBaan</v>
      </c>
      <c r="C289" s="8" t="str">
        <f t="shared" si="118"/>
        <v>Labor Planning.</v>
      </c>
      <c r="D289" s="9">
        <f t="shared" ca="1" si="113"/>
        <v>44878</v>
      </c>
      <c r="E289" s="8">
        <f t="shared" ca="1" si="89"/>
        <v>47</v>
      </c>
      <c r="F289" s="8">
        <f t="shared" ca="1" si="90"/>
        <v>11</v>
      </c>
      <c r="G289" s="8">
        <f t="shared" ca="1" si="91"/>
        <v>2022</v>
      </c>
      <c r="H289" s="8" t="s">
        <v>101</v>
      </c>
      <c r="I289" s="8" t="s">
        <v>66</v>
      </c>
      <c r="J289" s="8" t="str">
        <f t="shared" si="119"/>
        <v>Web</v>
      </c>
      <c r="K289" s="8" t="str">
        <f t="shared" si="120"/>
        <v>Laravel</v>
      </c>
      <c r="L289" s="8" t="str">
        <f t="shared" si="121"/>
        <v>Web Browser</v>
      </c>
      <c r="M289" s="8">
        <v>2.4</v>
      </c>
      <c r="N289" s="8" t="s">
        <v>10</v>
      </c>
      <c r="O289" s="16"/>
      <c r="P289" s="8">
        <v>1</v>
      </c>
      <c r="Q289" s="8" t="str">
        <f t="shared" si="99"/>
        <v>HR Strategic Planning</v>
      </c>
      <c r="R289" s="8">
        <f>SUMIF($I$24:$I$30,Table2[[#This Row],[Name]],$J$24:$J$30)</f>
        <v>0</v>
      </c>
      <c r="S289" s="8">
        <f t="shared" si="92"/>
        <v>0</v>
      </c>
    </row>
    <row r="290" spans="1:19" ht="30" hidden="1">
      <c r="A290" s="8" t="s">
        <v>104</v>
      </c>
      <c r="B290" s="8" t="str">
        <f t="shared" si="93"/>
        <v>TiBaan</v>
      </c>
      <c r="C290" s="8" t="str">
        <f t="shared" si="118"/>
        <v>Labor Planning.</v>
      </c>
      <c r="D290" s="9">
        <f t="shared" ca="1" si="113"/>
        <v>44879</v>
      </c>
      <c r="E290" s="8">
        <f t="shared" ca="1" si="89"/>
        <v>47</v>
      </c>
      <c r="F290" s="8">
        <f t="shared" ca="1" si="90"/>
        <v>11</v>
      </c>
      <c r="G290" s="8">
        <f t="shared" ca="1" si="91"/>
        <v>2022</v>
      </c>
      <c r="H290" s="8" t="str">
        <f>H289</f>
        <v>Software Architect</v>
      </c>
      <c r="I290" s="8" t="str">
        <f>I289</f>
        <v>Pedro Marcano</v>
      </c>
      <c r="J290" s="8" t="str">
        <f t="shared" si="119"/>
        <v>Web</v>
      </c>
      <c r="K290" s="8" t="str">
        <f t="shared" si="120"/>
        <v>Laravel</v>
      </c>
      <c r="L290" s="8" t="str">
        <f t="shared" si="121"/>
        <v>Web Browser</v>
      </c>
      <c r="M290" s="8">
        <v>2.4</v>
      </c>
      <c r="N290" s="8" t="s">
        <v>12</v>
      </c>
      <c r="O290" s="16"/>
      <c r="P290" s="8">
        <v>1</v>
      </c>
      <c r="Q290" s="8" t="str">
        <f t="shared" si="99"/>
        <v>HR Strategic Planning</v>
      </c>
      <c r="R290" s="8">
        <f>SUMIF($I$24:$I$30,Table2[[#This Row],[Name]],$J$24:$J$30)</f>
        <v>0</v>
      </c>
      <c r="S290" s="8">
        <f t="shared" si="92"/>
        <v>0</v>
      </c>
    </row>
    <row r="291" spans="1:19" ht="30" hidden="1">
      <c r="A291" s="8" t="s">
        <v>104</v>
      </c>
      <c r="B291" s="8" t="str">
        <f t="shared" si="93"/>
        <v>TiBaan</v>
      </c>
      <c r="C291" s="8" t="str">
        <f t="shared" si="118"/>
        <v>Labor Planning.</v>
      </c>
      <c r="D291" s="9">
        <f t="shared" ca="1" si="113"/>
        <v>44880</v>
      </c>
      <c r="E291" s="8">
        <f t="shared" ref="E291:E354" ca="1" si="122">WEEKNUM(D291)</f>
        <v>47</v>
      </c>
      <c r="F291" s="8">
        <f t="shared" ref="F291:F354" ca="1" si="123">MONTH(D291)</f>
        <v>11</v>
      </c>
      <c r="G291" s="8">
        <f t="shared" ref="G291:G354" ca="1" si="124">YEAR(D291)</f>
        <v>2022</v>
      </c>
      <c r="H291" s="8" t="str">
        <f>H290</f>
        <v>Software Architect</v>
      </c>
      <c r="I291" s="8" t="str">
        <f>I290</f>
        <v>Pedro Marcano</v>
      </c>
      <c r="J291" s="8" t="str">
        <f t="shared" si="119"/>
        <v>Web</v>
      </c>
      <c r="K291" s="8" t="str">
        <f t="shared" si="120"/>
        <v>Laravel</v>
      </c>
      <c r="L291" s="8" t="str">
        <f t="shared" si="121"/>
        <v>Web Browser</v>
      </c>
      <c r="M291" s="8">
        <v>2.4</v>
      </c>
      <c r="N291" s="8" t="s">
        <v>11</v>
      </c>
      <c r="O291" s="16"/>
      <c r="P291" s="8">
        <v>1</v>
      </c>
      <c r="Q291" s="8" t="str">
        <f t="shared" si="99"/>
        <v>HR Strategic Planning</v>
      </c>
      <c r="R291" s="8">
        <f>SUMIF($I$24:$I$30,Table2[[#This Row],[Name]],$J$24:$J$30)</f>
        <v>0</v>
      </c>
      <c r="S291" s="8">
        <f t="shared" ref="S291:S354" si="125">M291*R291</f>
        <v>0</v>
      </c>
    </row>
    <row r="292" spans="1:19" ht="30" hidden="1">
      <c r="A292" s="8" t="s">
        <v>104</v>
      </c>
      <c r="B292" s="8" t="str">
        <f t="shared" ref="B292:B355" si="126">B291</f>
        <v>TiBaan</v>
      </c>
      <c r="C292" s="8" t="str">
        <f t="shared" si="118"/>
        <v>Labor Planning.</v>
      </c>
      <c r="D292" s="9">
        <f t="shared" ca="1" si="113"/>
        <v>44881</v>
      </c>
      <c r="E292" s="8">
        <f t="shared" ca="1" si="122"/>
        <v>47</v>
      </c>
      <c r="F292" s="8">
        <f t="shared" ca="1" si="123"/>
        <v>11</v>
      </c>
      <c r="G292" s="8">
        <f t="shared" ca="1" si="124"/>
        <v>2022</v>
      </c>
      <c r="H292" s="8" t="s">
        <v>58</v>
      </c>
      <c r="I292" s="8" t="str">
        <f>I291</f>
        <v>Pedro Marcano</v>
      </c>
      <c r="J292" s="8" t="str">
        <f t="shared" si="119"/>
        <v>Web</v>
      </c>
      <c r="K292" s="8" t="str">
        <f t="shared" si="120"/>
        <v>Laravel</v>
      </c>
      <c r="L292" s="8" t="str">
        <f t="shared" si="121"/>
        <v>Web Browser</v>
      </c>
      <c r="M292" s="8">
        <v>2.4</v>
      </c>
      <c r="N292" s="8" t="s">
        <v>10</v>
      </c>
      <c r="O292" s="16"/>
      <c r="P292" s="8">
        <v>1</v>
      </c>
      <c r="Q292" s="8" t="str">
        <f t="shared" ref="Q292:Q309" si="127">Q291</f>
        <v>HR Strategic Planning</v>
      </c>
      <c r="R292" s="8">
        <f>SUMIF($I$24:$I$30,Table2[[#This Row],[Name]],$J$24:$J$30)</f>
        <v>0</v>
      </c>
      <c r="S292" s="8">
        <f t="shared" si="125"/>
        <v>0</v>
      </c>
    </row>
    <row r="293" spans="1:19" ht="30" hidden="1">
      <c r="A293" s="8" t="s">
        <v>104</v>
      </c>
      <c r="B293" s="8" t="str">
        <f t="shared" si="126"/>
        <v>TiBaan</v>
      </c>
      <c r="C293" s="8" t="str">
        <f t="shared" si="118"/>
        <v>Labor Planning.</v>
      </c>
      <c r="D293" s="9">
        <f t="shared" ca="1" si="113"/>
        <v>44882</v>
      </c>
      <c r="E293" s="8">
        <f t="shared" ca="1" si="122"/>
        <v>47</v>
      </c>
      <c r="F293" s="8">
        <f t="shared" ca="1" si="123"/>
        <v>11</v>
      </c>
      <c r="G293" s="8">
        <f t="shared" ca="1" si="124"/>
        <v>2022</v>
      </c>
      <c r="H293" s="8" t="str">
        <f>H292</f>
        <v>Project Management</v>
      </c>
      <c r="I293" s="8" t="str">
        <f>I292</f>
        <v>Pedro Marcano</v>
      </c>
      <c r="J293" s="8" t="str">
        <f t="shared" si="119"/>
        <v>Web</v>
      </c>
      <c r="K293" s="8" t="str">
        <f t="shared" si="120"/>
        <v>Laravel</v>
      </c>
      <c r="L293" s="8" t="str">
        <f t="shared" si="121"/>
        <v>Web Browser</v>
      </c>
      <c r="M293" s="8">
        <v>2.4</v>
      </c>
      <c r="N293" s="8" t="s">
        <v>12</v>
      </c>
      <c r="O293" s="16"/>
      <c r="P293" s="8">
        <v>1</v>
      </c>
      <c r="Q293" s="8" t="str">
        <f t="shared" si="127"/>
        <v>HR Strategic Planning</v>
      </c>
      <c r="R293" s="8">
        <f>SUMIF($I$24:$I$30,Table2[[#This Row],[Name]],$J$24:$J$30)</f>
        <v>0</v>
      </c>
      <c r="S293" s="8">
        <f t="shared" si="125"/>
        <v>0</v>
      </c>
    </row>
    <row r="294" spans="1:19" ht="30" hidden="1">
      <c r="A294" s="8" t="s">
        <v>104</v>
      </c>
      <c r="B294" s="8" t="str">
        <f t="shared" si="126"/>
        <v>TiBaan</v>
      </c>
      <c r="C294" s="8" t="str">
        <f t="shared" si="118"/>
        <v>Labor Planning.</v>
      </c>
      <c r="D294" s="9">
        <f t="shared" ca="1" si="113"/>
        <v>44883</v>
      </c>
      <c r="E294" s="8">
        <f t="shared" ca="1" si="122"/>
        <v>47</v>
      </c>
      <c r="F294" s="8">
        <f t="shared" ca="1" si="123"/>
        <v>11</v>
      </c>
      <c r="G294" s="8">
        <f t="shared" ca="1" si="124"/>
        <v>2022</v>
      </c>
      <c r="H294" s="8" t="str">
        <f>H293</f>
        <v>Project Management</v>
      </c>
      <c r="I294" s="8" t="s">
        <v>76</v>
      </c>
      <c r="J294" s="8" t="str">
        <f t="shared" si="119"/>
        <v>Web</v>
      </c>
      <c r="K294" s="8" t="str">
        <f t="shared" si="120"/>
        <v>Laravel</v>
      </c>
      <c r="L294" s="8" t="str">
        <f t="shared" si="121"/>
        <v>Web Browser</v>
      </c>
      <c r="M294" s="8">
        <v>2.4</v>
      </c>
      <c r="N294" s="8" t="s">
        <v>11</v>
      </c>
      <c r="O294" s="16"/>
      <c r="P294" s="8">
        <v>1</v>
      </c>
      <c r="Q294" s="8" t="str">
        <f t="shared" si="127"/>
        <v>HR Strategic Planning</v>
      </c>
      <c r="R294" s="8">
        <f>SUMIF($I$24:$I$30,Table2[[#This Row],[Name]],$J$24:$J$30)</f>
        <v>3</v>
      </c>
      <c r="S294" s="8">
        <f t="shared" si="125"/>
        <v>7.1999999999999993</v>
      </c>
    </row>
    <row r="295" spans="1:19" ht="30" hidden="1">
      <c r="A295" s="8" t="s">
        <v>104</v>
      </c>
      <c r="B295" s="8" t="str">
        <f t="shared" si="126"/>
        <v>TiBaan</v>
      </c>
      <c r="C295" s="8" t="str">
        <f t="shared" si="118"/>
        <v>Labor Planning.</v>
      </c>
      <c r="D295" s="9">
        <f t="shared" ca="1" si="113"/>
        <v>44884</v>
      </c>
      <c r="E295" s="8">
        <f t="shared" ca="1" si="122"/>
        <v>47</v>
      </c>
      <c r="F295" s="8">
        <f t="shared" ca="1" si="123"/>
        <v>11</v>
      </c>
      <c r="G295" s="8">
        <f t="shared" ca="1" si="124"/>
        <v>2022</v>
      </c>
      <c r="H295" s="8" t="s">
        <v>55</v>
      </c>
      <c r="I295" s="8" t="s">
        <v>69</v>
      </c>
      <c r="J295" s="8" t="str">
        <f t="shared" si="119"/>
        <v>Web</v>
      </c>
      <c r="K295" s="8" t="str">
        <f t="shared" si="120"/>
        <v>Laravel</v>
      </c>
      <c r="L295" s="8" t="str">
        <f t="shared" si="121"/>
        <v>Web Browser</v>
      </c>
      <c r="M295" s="8">
        <v>2.5</v>
      </c>
      <c r="N295" s="8" t="s">
        <v>10</v>
      </c>
      <c r="O295" s="16"/>
      <c r="P295" s="8">
        <v>1</v>
      </c>
      <c r="Q295" s="8" t="str">
        <f t="shared" si="127"/>
        <v>HR Strategic Planning</v>
      </c>
      <c r="R295" s="8">
        <f>SUMIF($I$24:$I$30,Table2[[#This Row],[Name]],$J$24:$J$30)</f>
        <v>1.5</v>
      </c>
      <c r="S295" s="8">
        <f t="shared" si="125"/>
        <v>3.75</v>
      </c>
    </row>
    <row r="296" spans="1:19" ht="30" hidden="1">
      <c r="A296" s="8" t="s">
        <v>104</v>
      </c>
      <c r="B296" s="8" t="str">
        <f t="shared" si="126"/>
        <v>TiBaan</v>
      </c>
      <c r="C296" s="8" t="str">
        <f t="shared" si="118"/>
        <v>Labor Planning.</v>
      </c>
      <c r="D296" s="9">
        <f t="shared" ca="1" si="113"/>
        <v>44885</v>
      </c>
      <c r="E296" s="8">
        <f t="shared" ca="1" si="122"/>
        <v>48</v>
      </c>
      <c r="F296" s="8">
        <f t="shared" ca="1" si="123"/>
        <v>11</v>
      </c>
      <c r="G296" s="8">
        <f t="shared" ca="1" si="124"/>
        <v>2022</v>
      </c>
      <c r="H296" s="8" t="str">
        <f>H295</f>
        <v>QA</v>
      </c>
      <c r="I296" s="8" t="str">
        <f>I295</f>
        <v>Javier Alvarez</v>
      </c>
      <c r="J296" s="8" t="str">
        <f t="shared" si="119"/>
        <v>Web</v>
      </c>
      <c r="K296" s="8" t="str">
        <f t="shared" si="120"/>
        <v>Laravel</v>
      </c>
      <c r="L296" s="8" t="str">
        <f t="shared" si="121"/>
        <v>Web Browser</v>
      </c>
      <c r="M296" s="8">
        <v>2.5</v>
      </c>
      <c r="N296" s="8" t="s">
        <v>12</v>
      </c>
      <c r="O296" s="16"/>
      <c r="P296" s="8">
        <v>1</v>
      </c>
      <c r="Q296" s="8" t="str">
        <f t="shared" si="127"/>
        <v>HR Strategic Planning</v>
      </c>
      <c r="R296" s="8">
        <f>SUMIF($I$24:$I$30,Table2[[#This Row],[Name]],$J$24:$J$30)</f>
        <v>1.5</v>
      </c>
      <c r="S296" s="8">
        <f t="shared" si="125"/>
        <v>3.75</v>
      </c>
    </row>
    <row r="297" spans="1:19" ht="30" hidden="1">
      <c r="A297" s="8" t="s">
        <v>104</v>
      </c>
      <c r="B297" s="8" t="str">
        <f t="shared" si="126"/>
        <v>TiBaan</v>
      </c>
      <c r="C297" s="8" t="str">
        <f t="shared" si="118"/>
        <v>Labor Planning.</v>
      </c>
      <c r="D297" s="9">
        <f t="shared" ca="1" si="113"/>
        <v>44886</v>
      </c>
      <c r="E297" s="8">
        <f t="shared" ca="1" si="122"/>
        <v>48</v>
      </c>
      <c r="F297" s="8">
        <f t="shared" ca="1" si="123"/>
        <v>11</v>
      </c>
      <c r="G297" s="8">
        <f t="shared" ca="1" si="124"/>
        <v>2022</v>
      </c>
      <c r="H297" s="8" t="str">
        <f>H296</f>
        <v>QA</v>
      </c>
      <c r="I297" s="8" t="str">
        <f>I296</f>
        <v>Javier Alvarez</v>
      </c>
      <c r="J297" s="8" t="str">
        <f t="shared" si="119"/>
        <v>Web</v>
      </c>
      <c r="K297" s="8" t="str">
        <f t="shared" si="120"/>
        <v>Laravel</v>
      </c>
      <c r="L297" s="8" t="str">
        <f t="shared" si="121"/>
        <v>Web Browser</v>
      </c>
      <c r="M297" s="8">
        <v>2.5</v>
      </c>
      <c r="N297" s="8" t="s">
        <v>11</v>
      </c>
      <c r="O297" s="16"/>
      <c r="P297" s="8">
        <v>1</v>
      </c>
      <c r="Q297" s="8" t="str">
        <f t="shared" si="127"/>
        <v>HR Strategic Planning</v>
      </c>
      <c r="R297" s="8">
        <f>SUMIF($I$24:$I$30,Table2[[#This Row],[Name]],$J$24:$J$30)</f>
        <v>1.5</v>
      </c>
      <c r="S297" s="8">
        <f t="shared" si="125"/>
        <v>3.75</v>
      </c>
    </row>
    <row r="298" spans="1:19" ht="30" hidden="1">
      <c r="A298" s="8" t="s">
        <v>104</v>
      </c>
      <c r="B298" s="8" t="str">
        <f t="shared" si="126"/>
        <v>TiBaan</v>
      </c>
      <c r="C298" s="8" t="s">
        <v>44</v>
      </c>
      <c r="D298" s="9">
        <f t="shared" ca="1" si="113"/>
        <v>44887</v>
      </c>
      <c r="E298" s="8">
        <f t="shared" ca="1" si="122"/>
        <v>48</v>
      </c>
      <c r="F298" s="8">
        <f t="shared" ca="1" si="123"/>
        <v>11</v>
      </c>
      <c r="G298" s="8">
        <f t="shared" ca="1" si="124"/>
        <v>2022</v>
      </c>
      <c r="H298" s="8" t="s">
        <v>96</v>
      </c>
      <c r="I298" s="8" t="s">
        <v>70</v>
      </c>
      <c r="J298" s="8" t="str">
        <f t="shared" si="119"/>
        <v>Web</v>
      </c>
      <c r="K298" s="8" t="s">
        <v>15</v>
      </c>
      <c r="L298" s="8" t="s">
        <v>72</v>
      </c>
      <c r="M298" s="8">
        <v>3</v>
      </c>
      <c r="N298" s="8" t="s">
        <v>10</v>
      </c>
      <c r="O298" s="17"/>
      <c r="P298" s="8">
        <v>1</v>
      </c>
      <c r="Q298" s="8" t="str">
        <f t="shared" si="127"/>
        <v>HR Strategic Planning</v>
      </c>
      <c r="R298" s="8">
        <f>SUMIF($I$24:$I$30,Table2[[#This Row],[Name]],$J$24:$J$30)</f>
        <v>3</v>
      </c>
      <c r="S298" s="8">
        <f t="shared" si="125"/>
        <v>9</v>
      </c>
    </row>
    <row r="299" spans="1:19" ht="30" hidden="1">
      <c r="A299" s="8" t="s">
        <v>104</v>
      </c>
      <c r="B299" s="8" t="str">
        <f t="shared" si="126"/>
        <v>TiBaan</v>
      </c>
      <c r="C299" s="8" t="str">
        <f t="shared" ref="C299:C309" si="128">C298</f>
        <v>Performance Management</v>
      </c>
      <c r="D299" s="9">
        <f t="shared" ca="1" si="113"/>
        <v>44888</v>
      </c>
      <c r="E299" s="8">
        <f t="shared" ca="1" si="122"/>
        <v>48</v>
      </c>
      <c r="F299" s="8">
        <f t="shared" ca="1" si="123"/>
        <v>11</v>
      </c>
      <c r="G299" s="8">
        <f t="shared" ca="1" si="124"/>
        <v>2022</v>
      </c>
      <c r="H299" s="8" t="str">
        <f>H298</f>
        <v>Full Stack</v>
      </c>
      <c r="I299" s="8" t="str">
        <f>I298</f>
        <v>Kelvin Marcano</v>
      </c>
      <c r="J299" s="8" t="str">
        <f>J298</f>
        <v>Web</v>
      </c>
      <c r="K299" s="8" t="str">
        <f>K298</f>
        <v>Laravel</v>
      </c>
      <c r="L299" s="8" t="str">
        <f>L298</f>
        <v>Web Browser</v>
      </c>
      <c r="M299" s="8">
        <v>3</v>
      </c>
      <c r="N299" s="8" t="s">
        <v>12</v>
      </c>
      <c r="O299" s="17"/>
      <c r="P299" s="8">
        <v>1</v>
      </c>
      <c r="Q299" s="8" t="str">
        <f t="shared" si="127"/>
        <v>HR Strategic Planning</v>
      </c>
      <c r="R299" s="8">
        <f>SUMIF($I$24:$I$30,Table2[[#This Row],[Name]],$J$24:$J$30)</f>
        <v>3</v>
      </c>
      <c r="S299" s="8">
        <f t="shared" si="125"/>
        <v>9</v>
      </c>
    </row>
    <row r="300" spans="1:19" ht="30" hidden="1">
      <c r="A300" s="8" t="s">
        <v>104</v>
      </c>
      <c r="B300" s="8" t="str">
        <f t="shared" si="126"/>
        <v>TiBaan</v>
      </c>
      <c r="C300" s="8" t="str">
        <f t="shared" si="128"/>
        <v>Performance Management</v>
      </c>
      <c r="D300" s="9">
        <f t="shared" ca="1" si="113"/>
        <v>44889</v>
      </c>
      <c r="E300" s="8">
        <f t="shared" ca="1" si="122"/>
        <v>48</v>
      </c>
      <c r="F300" s="8">
        <f t="shared" ca="1" si="123"/>
        <v>11</v>
      </c>
      <c r="G300" s="8">
        <f t="shared" ca="1" si="124"/>
        <v>2022</v>
      </c>
      <c r="H300" s="8" t="str">
        <f>H299</f>
        <v>Full Stack</v>
      </c>
      <c r="I300" s="8" t="str">
        <f>I299</f>
        <v>Kelvin Marcano</v>
      </c>
      <c r="J300" s="8" t="str">
        <f t="shared" ref="J300:J310" si="129">J299</f>
        <v>Web</v>
      </c>
      <c r="K300" s="8" t="str">
        <f t="shared" ref="K300:K309" si="130">K299</f>
        <v>Laravel</v>
      </c>
      <c r="L300" s="8" t="str">
        <f t="shared" ref="L300:L309" si="131">L299</f>
        <v>Web Browser</v>
      </c>
      <c r="M300" s="8">
        <v>3</v>
      </c>
      <c r="N300" s="8" t="s">
        <v>11</v>
      </c>
      <c r="O300" s="17"/>
      <c r="P300" s="8">
        <v>1</v>
      </c>
      <c r="Q300" s="8" t="str">
        <f t="shared" si="127"/>
        <v>HR Strategic Planning</v>
      </c>
      <c r="R300" s="8">
        <f>SUMIF($I$24:$I$30,Table2[[#This Row],[Name]],$J$24:$J$30)</f>
        <v>3</v>
      </c>
      <c r="S300" s="8">
        <f t="shared" si="125"/>
        <v>9</v>
      </c>
    </row>
    <row r="301" spans="1:19" ht="30" hidden="1">
      <c r="A301" s="8" t="s">
        <v>104</v>
      </c>
      <c r="B301" s="8" t="str">
        <f t="shared" si="126"/>
        <v>TiBaan</v>
      </c>
      <c r="C301" s="8" t="str">
        <f t="shared" si="128"/>
        <v>Performance Management</v>
      </c>
      <c r="D301" s="9">
        <f t="shared" ca="1" si="113"/>
        <v>44890</v>
      </c>
      <c r="E301" s="8">
        <f t="shared" ca="1" si="122"/>
        <v>48</v>
      </c>
      <c r="F301" s="8">
        <f t="shared" ca="1" si="123"/>
        <v>11</v>
      </c>
      <c r="G301" s="8">
        <f t="shared" ca="1" si="124"/>
        <v>2022</v>
      </c>
      <c r="H301" s="8" t="s">
        <v>101</v>
      </c>
      <c r="I301" s="8" t="s">
        <v>66</v>
      </c>
      <c r="J301" s="8" t="str">
        <f t="shared" si="129"/>
        <v>Web</v>
      </c>
      <c r="K301" s="8" t="str">
        <f t="shared" si="130"/>
        <v>Laravel</v>
      </c>
      <c r="L301" s="8" t="str">
        <f t="shared" si="131"/>
        <v>Web Browser</v>
      </c>
      <c r="M301" s="8">
        <v>2.4</v>
      </c>
      <c r="N301" s="8" t="s">
        <v>10</v>
      </c>
      <c r="O301" s="17"/>
      <c r="P301" s="8">
        <v>1</v>
      </c>
      <c r="Q301" s="8" t="str">
        <f t="shared" si="127"/>
        <v>HR Strategic Planning</v>
      </c>
      <c r="R301" s="8">
        <f>SUMIF($I$24:$I$30,Table2[[#This Row],[Name]],$J$24:$J$30)</f>
        <v>0</v>
      </c>
      <c r="S301" s="8">
        <f t="shared" si="125"/>
        <v>0</v>
      </c>
    </row>
    <row r="302" spans="1:19" ht="30" hidden="1">
      <c r="A302" s="8" t="s">
        <v>104</v>
      </c>
      <c r="B302" s="8" t="str">
        <f t="shared" si="126"/>
        <v>TiBaan</v>
      </c>
      <c r="C302" s="8" t="str">
        <f t="shared" si="128"/>
        <v>Performance Management</v>
      </c>
      <c r="D302" s="9">
        <f ca="1">D301+3</f>
        <v>44893</v>
      </c>
      <c r="E302" s="8">
        <f t="shared" ca="1" si="122"/>
        <v>49</v>
      </c>
      <c r="F302" s="8">
        <f t="shared" ca="1" si="123"/>
        <v>11</v>
      </c>
      <c r="G302" s="8">
        <f t="shared" ca="1" si="124"/>
        <v>2022</v>
      </c>
      <c r="H302" s="8" t="str">
        <f>H301</f>
        <v>Software Architect</v>
      </c>
      <c r="I302" s="8" t="str">
        <f>I301</f>
        <v>Pedro Marcano</v>
      </c>
      <c r="J302" s="8" t="str">
        <f t="shared" si="129"/>
        <v>Web</v>
      </c>
      <c r="K302" s="8" t="str">
        <f t="shared" si="130"/>
        <v>Laravel</v>
      </c>
      <c r="L302" s="8" t="str">
        <f t="shared" si="131"/>
        <v>Web Browser</v>
      </c>
      <c r="M302" s="8">
        <v>2.4</v>
      </c>
      <c r="N302" s="8" t="s">
        <v>12</v>
      </c>
      <c r="O302" s="17"/>
      <c r="P302" s="8">
        <v>1</v>
      </c>
      <c r="Q302" s="8" t="str">
        <f t="shared" si="127"/>
        <v>HR Strategic Planning</v>
      </c>
      <c r="R302" s="8">
        <f>SUMIF($I$24:$I$30,Table2[[#This Row],[Name]],$J$24:$J$30)</f>
        <v>0</v>
      </c>
      <c r="S302" s="8">
        <f t="shared" si="125"/>
        <v>0</v>
      </c>
    </row>
    <row r="303" spans="1:19" ht="30" hidden="1">
      <c r="A303" s="8" t="s">
        <v>104</v>
      </c>
      <c r="B303" s="8" t="str">
        <f t="shared" si="126"/>
        <v>TiBaan</v>
      </c>
      <c r="C303" s="8" t="str">
        <f t="shared" si="128"/>
        <v>Performance Management</v>
      </c>
      <c r="D303" s="9">
        <f t="shared" ca="1" si="113"/>
        <v>44894</v>
      </c>
      <c r="E303" s="8">
        <f t="shared" ca="1" si="122"/>
        <v>49</v>
      </c>
      <c r="F303" s="8">
        <f t="shared" ca="1" si="123"/>
        <v>11</v>
      </c>
      <c r="G303" s="8">
        <f t="shared" ca="1" si="124"/>
        <v>2022</v>
      </c>
      <c r="H303" s="8" t="str">
        <f>H302</f>
        <v>Software Architect</v>
      </c>
      <c r="I303" s="8" t="str">
        <f>I302</f>
        <v>Pedro Marcano</v>
      </c>
      <c r="J303" s="8" t="str">
        <f t="shared" si="129"/>
        <v>Web</v>
      </c>
      <c r="K303" s="8" t="str">
        <f t="shared" si="130"/>
        <v>Laravel</v>
      </c>
      <c r="L303" s="8" t="str">
        <f t="shared" si="131"/>
        <v>Web Browser</v>
      </c>
      <c r="M303" s="8">
        <v>2.4</v>
      </c>
      <c r="N303" s="8" t="s">
        <v>11</v>
      </c>
      <c r="O303" s="17"/>
      <c r="P303" s="8">
        <v>1</v>
      </c>
      <c r="Q303" s="8" t="str">
        <f t="shared" si="127"/>
        <v>HR Strategic Planning</v>
      </c>
      <c r="R303" s="8">
        <f>SUMIF($I$24:$I$30,Table2[[#This Row],[Name]],$J$24:$J$30)</f>
        <v>0</v>
      </c>
      <c r="S303" s="8">
        <f t="shared" si="125"/>
        <v>0</v>
      </c>
    </row>
    <row r="304" spans="1:19" ht="30" hidden="1">
      <c r="A304" s="8" t="s">
        <v>104</v>
      </c>
      <c r="B304" s="8" t="str">
        <f t="shared" si="126"/>
        <v>TiBaan</v>
      </c>
      <c r="C304" s="8" t="str">
        <f t="shared" si="128"/>
        <v>Performance Management</v>
      </c>
      <c r="D304" s="9">
        <f t="shared" ca="1" si="113"/>
        <v>44895</v>
      </c>
      <c r="E304" s="8">
        <f t="shared" ca="1" si="122"/>
        <v>49</v>
      </c>
      <c r="F304" s="8">
        <f t="shared" ca="1" si="123"/>
        <v>11</v>
      </c>
      <c r="G304" s="8">
        <f t="shared" ca="1" si="124"/>
        <v>2022</v>
      </c>
      <c r="H304" s="8" t="s">
        <v>58</v>
      </c>
      <c r="I304" s="8" t="str">
        <f>I303</f>
        <v>Pedro Marcano</v>
      </c>
      <c r="J304" s="8" t="str">
        <f t="shared" si="129"/>
        <v>Web</v>
      </c>
      <c r="K304" s="8" t="str">
        <f t="shared" si="130"/>
        <v>Laravel</v>
      </c>
      <c r="L304" s="8" t="str">
        <f t="shared" si="131"/>
        <v>Web Browser</v>
      </c>
      <c r="M304" s="8">
        <v>2.4</v>
      </c>
      <c r="N304" s="8" t="s">
        <v>10</v>
      </c>
      <c r="O304" s="17"/>
      <c r="P304" s="8">
        <v>1</v>
      </c>
      <c r="Q304" s="8" t="str">
        <f t="shared" si="127"/>
        <v>HR Strategic Planning</v>
      </c>
      <c r="R304" s="8">
        <f>SUMIF($I$24:$I$30,Table2[[#This Row],[Name]],$J$24:$J$30)</f>
        <v>0</v>
      </c>
      <c r="S304" s="8">
        <f t="shared" si="125"/>
        <v>0</v>
      </c>
    </row>
    <row r="305" spans="1:19" ht="30" hidden="1">
      <c r="A305" s="8" t="s">
        <v>104</v>
      </c>
      <c r="B305" s="8" t="str">
        <f t="shared" si="126"/>
        <v>TiBaan</v>
      </c>
      <c r="C305" s="8" t="str">
        <f t="shared" si="128"/>
        <v>Performance Management</v>
      </c>
      <c r="D305" s="9">
        <f t="shared" ca="1" si="113"/>
        <v>44896</v>
      </c>
      <c r="E305" s="8">
        <f t="shared" ca="1" si="122"/>
        <v>49</v>
      </c>
      <c r="F305" s="8">
        <f t="shared" ca="1" si="123"/>
        <v>12</v>
      </c>
      <c r="G305" s="8">
        <f t="shared" ca="1" si="124"/>
        <v>2022</v>
      </c>
      <c r="H305" s="8" t="str">
        <f>H304</f>
        <v>Project Management</v>
      </c>
      <c r="I305" s="8" t="s">
        <v>76</v>
      </c>
      <c r="J305" s="8" t="str">
        <f t="shared" si="129"/>
        <v>Web</v>
      </c>
      <c r="K305" s="8" t="str">
        <f t="shared" si="130"/>
        <v>Laravel</v>
      </c>
      <c r="L305" s="8" t="str">
        <f t="shared" si="131"/>
        <v>Web Browser</v>
      </c>
      <c r="M305" s="8">
        <v>2.4</v>
      </c>
      <c r="N305" s="8" t="s">
        <v>12</v>
      </c>
      <c r="O305" s="17"/>
      <c r="P305" s="8">
        <v>1</v>
      </c>
      <c r="Q305" s="8" t="str">
        <f t="shared" si="127"/>
        <v>HR Strategic Planning</v>
      </c>
      <c r="R305" s="8">
        <f>SUMIF($I$24:$I$30,Table2[[#This Row],[Name]],$J$24:$J$30)</f>
        <v>3</v>
      </c>
      <c r="S305" s="8">
        <f t="shared" si="125"/>
        <v>7.1999999999999993</v>
      </c>
    </row>
    <row r="306" spans="1:19" ht="30" hidden="1">
      <c r="A306" s="8" t="s">
        <v>104</v>
      </c>
      <c r="B306" s="8" t="str">
        <f t="shared" si="126"/>
        <v>TiBaan</v>
      </c>
      <c r="C306" s="8" t="str">
        <f t="shared" si="128"/>
        <v>Performance Management</v>
      </c>
      <c r="D306" s="9">
        <f t="shared" ca="1" si="113"/>
        <v>44897</v>
      </c>
      <c r="E306" s="8">
        <f t="shared" ca="1" si="122"/>
        <v>49</v>
      </c>
      <c r="F306" s="8">
        <f t="shared" ca="1" si="123"/>
        <v>12</v>
      </c>
      <c r="G306" s="8">
        <f t="shared" ca="1" si="124"/>
        <v>2022</v>
      </c>
      <c r="H306" s="8" t="str">
        <f>H305</f>
        <v>Project Management</v>
      </c>
      <c r="I306" s="8" t="s">
        <v>76</v>
      </c>
      <c r="J306" s="8" t="str">
        <f t="shared" si="129"/>
        <v>Web</v>
      </c>
      <c r="K306" s="8" t="str">
        <f t="shared" si="130"/>
        <v>Laravel</v>
      </c>
      <c r="L306" s="8" t="str">
        <f t="shared" si="131"/>
        <v>Web Browser</v>
      </c>
      <c r="M306" s="8">
        <v>2.4</v>
      </c>
      <c r="N306" s="8" t="s">
        <v>11</v>
      </c>
      <c r="O306" s="17"/>
      <c r="P306" s="8">
        <v>1</v>
      </c>
      <c r="Q306" s="8" t="str">
        <f t="shared" si="127"/>
        <v>HR Strategic Planning</v>
      </c>
      <c r="R306" s="8">
        <f>SUMIF($I$24:$I$30,Table2[[#This Row],[Name]],$J$24:$J$30)</f>
        <v>3</v>
      </c>
      <c r="S306" s="8">
        <f t="shared" si="125"/>
        <v>7.1999999999999993</v>
      </c>
    </row>
    <row r="307" spans="1:19" ht="30" hidden="1">
      <c r="A307" s="8" t="s">
        <v>104</v>
      </c>
      <c r="B307" s="8" t="str">
        <f t="shared" si="126"/>
        <v>TiBaan</v>
      </c>
      <c r="C307" s="8" t="str">
        <f t="shared" si="128"/>
        <v>Performance Management</v>
      </c>
      <c r="D307" s="9">
        <f t="shared" ca="1" si="113"/>
        <v>44898</v>
      </c>
      <c r="E307" s="8">
        <f t="shared" ca="1" si="122"/>
        <v>49</v>
      </c>
      <c r="F307" s="8">
        <f t="shared" ca="1" si="123"/>
        <v>12</v>
      </c>
      <c r="G307" s="8">
        <f t="shared" ca="1" si="124"/>
        <v>2022</v>
      </c>
      <c r="H307" s="8" t="s">
        <v>55</v>
      </c>
      <c r="I307" s="8" t="s">
        <v>69</v>
      </c>
      <c r="J307" s="8" t="str">
        <f t="shared" si="129"/>
        <v>Web</v>
      </c>
      <c r="K307" s="8" t="str">
        <f t="shared" si="130"/>
        <v>Laravel</v>
      </c>
      <c r="L307" s="8" t="str">
        <f t="shared" si="131"/>
        <v>Web Browser</v>
      </c>
      <c r="M307" s="8">
        <v>2.5</v>
      </c>
      <c r="N307" s="8" t="s">
        <v>10</v>
      </c>
      <c r="O307" s="17"/>
      <c r="P307" s="8">
        <v>1</v>
      </c>
      <c r="Q307" s="8" t="str">
        <f t="shared" si="127"/>
        <v>HR Strategic Planning</v>
      </c>
      <c r="R307" s="8">
        <f>SUMIF($I$24:$I$30,Table2[[#This Row],[Name]],$J$24:$J$30)</f>
        <v>1.5</v>
      </c>
      <c r="S307" s="8">
        <f t="shared" si="125"/>
        <v>3.75</v>
      </c>
    </row>
    <row r="308" spans="1:19" ht="30" hidden="1">
      <c r="A308" s="8" t="s">
        <v>104</v>
      </c>
      <c r="B308" s="8" t="str">
        <f t="shared" si="126"/>
        <v>TiBaan</v>
      </c>
      <c r="C308" s="8" t="str">
        <f t="shared" si="128"/>
        <v>Performance Management</v>
      </c>
      <c r="D308" s="9">
        <f t="shared" ca="1" si="113"/>
        <v>44899</v>
      </c>
      <c r="E308" s="8">
        <f t="shared" ca="1" si="122"/>
        <v>50</v>
      </c>
      <c r="F308" s="8">
        <f t="shared" ca="1" si="123"/>
        <v>12</v>
      </c>
      <c r="G308" s="8">
        <f t="shared" ca="1" si="124"/>
        <v>2022</v>
      </c>
      <c r="H308" s="8" t="str">
        <f>H307</f>
        <v>QA</v>
      </c>
      <c r="I308" s="8" t="str">
        <f>I307</f>
        <v>Javier Alvarez</v>
      </c>
      <c r="J308" s="8" t="str">
        <f t="shared" si="129"/>
        <v>Web</v>
      </c>
      <c r="K308" s="8" t="str">
        <f t="shared" si="130"/>
        <v>Laravel</v>
      </c>
      <c r="L308" s="8" t="str">
        <f t="shared" si="131"/>
        <v>Web Browser</v>
      </c>
      <c r="M308" s="8">
        <v>2.5</v>
      </c>
      <c r="N308" s="8" t="s">
        <v>12</v>
      </c>
      <c r="O308" s="17"/>
      <c r="P308" s="8">
        <v>1</v>
      </c>
      <c r="Q308" s="8" t="str">
        <f t="shared" si="127"/>
        <v>HR Strategic Planning</v>
      </c>
      <c r="R308" s="8">
        <f>SUMIF($I$24:$I$30,Table2[[#This Row],[Name]],$J$24:$J$30)</f>
        <v>1.5</v>
      </c>
      <c r="S308" s="8">
        <f t="shared" si="125"/>
        <v>3.75</v>
      </c>
    </row>
    <row r="309" spans="1:19" ht="30" hidden="1">
      <c r="A309" s="8" t="s">
        <v>104</v>
      </c>
      <c r="B309" s="8" t="str">
        <f t="shared" si="126"/>
        <v>TiBaan</v>
      </c>
      <c r="C309" s="8" t="str">
        <f t="shared" si="128"/>
        <v>Performance Management</v>
      </c>
      <c r="D309" s="9">
        <f t="shared" ca="1" si="113"/>
        <v>44900</v>
      </c>
      <c r="E309" s="8">
        <f t="shared" ca="1" si="122"/>
        <v>50</v>
      </c>
      <c r="F309" s="8">
        <f t="shared" ca="1" si="123"/>
        <v>12</v>
      </c>
      <c r="G309" s="8">
        <f t="shared" ca="1" si="124"/>
        <v>2022</v>
      </c>
      <c r="H309" s="8" t="str">
        <f>H308</f>
        <v>QA</v>
      </c>
      <c r="I309" s="8" t="str">
        <f>I308</f>
        <v>Javier Alvarez</v>
      </c>
      <c r="J309" s="8" t="str">
        <f t="shared" si="129"/>
        <v>Web</v>
      </c>
      <c r="K309" s="8" t="str">
        <f t="shared" si="130"/>
        <v>Laravel</v>
      </c>
      <c r="L309" s="8" t="str">
        <f t="shared" si="131"/>
        <v>Web Browser</v>
      </c>
      <c r="M309" s="8">
        <v>2.5</v>
      </c>
      <c r="N309" s="8" t="s">
        <v>11</v>
      </c>
      <c r="O309" s="17"/>
      <c r="P309" s="8">
        <v>1</v>
      </c>
      <c r="Q309" s="8" t="str">
        <f t="shared" si="127"/>
        <v>HR Strategic Planning</v>
      </c>
      <c r="R309" s="8">
        <f>SUMIF($I$24:$I$30,Table2[[#This Row],[Name]],$J$24:$J$30)</f>
        <v>1.5</v>
      </c>
      <c r="S309" s="8">
        <f t="shared" si="125"/>
        <v>3.75</v>
      </c>
    </row>
    <row r="310" spans="1:19" ht="30" hidden="1">
      <c r="A310" s="8" t="s">
        <v>104</v>
      </c>
      <c r="B310" s="8" t="str">
        <f t="shared" si="126"/>
        <v>TiBaan</v>
      </c>
      <c r="C310" s="8" t="s">
        <v>28</v>
      </c>
      <c r="D310" s="9">
        <f t="shared" ca="1" si="113"/>
        <v>44901</v>
      </c>
      <c r="E310" s="8">
        <f t="shared" ca="1" si="122"/>
        <v>50</v>
      </c>
      <c r="F310" s="8">
        <f t="shared" ca="1" si="123"/>
        <v>12</v>
      </c>
      <c r="G310" s="8">
        <f t="shared" ca="1" si="124"/>
        <v>2022</v>
      </c>
      <c r="H310" s="8" t="s">
        <v>96</v>
      </c>
      <c r="I310" s="8" t="s">
        <v>70</v>
      </c>
      <c r="J310" s="8" t="str">
        <f t="shared" si="129"/>
        <v>Web</v>
      </c>
      <c r="K310" s="8" t="s">
        <v>15</v>
      </c>
      <c r="L310" s="8" t="s">
        <v>72</v>
      </c>
      <c r="M310" s="8">
        <v>3</v>
      </c>
      <c r="N310" s="8" t="s">
        <v>10</v>
      </c>
      <c r="O310" s="18"/>
      <c r="P310" s="8">
        <v>1</v>
      </c>
      <c r="R310" s="8">
        <f>SUMIF($I$24:$I$30,Table2[[#This Row],[Name]],$J$24:$J$30)</f>
        <v>3</v>
      </c>
      <c r="S310" s="8">
        <f t="shared" si="125"/>
        <v>9</v>
      </c>
    </row>
    <row r="311" spans="1:19" ht="30" hidden="1">
      <c r="A311" s="8" t="s">
        <v>104</v>
      </c>
      <c r="B311" s="8" t="str">
        <f t="shared" si="126"/>
        <v>TiBaan</v>
      </c>
      <c r="C311" s="8" t="str">
        <f t="shared" ref="C311:C321" si="132">C310</f>
        <v>Training and Knowledge Management.</v>
      </c>
      <c r="D311" s="9">
        <f t="shared" ca="1" si="113"/>
        <v>44902</v>
      </c>
      <c r="E311" s="8">
        <f t="shared" ca="1" si="122"/>
        <v>50</v>
      </c>
      <c r="F311" s="8">
        <f t="shared" ca="1" si="123"/>
        <v>12</v>
      </c>
      <c r="G311" s="8">
        <f t="shared" ca="1" si="124"/>
        <v>2022</v>
      </c>
      <c r="H311" s="8" t="str">
        <f>H310</f>
        <v>Full Stack</v>
      </c>
      <c r="I311" s="8" t="str">
        <f>I310</f>
        <v>Kelvin Marcano</v>
      </c>
      <c r="J311" s="8" t="str">
        <f>J310</f>
        <v>Web</v>
      </c>
      <c r="K311" s="8" t="str">
        <f>K310</f>
        <v>Laravel</v>
      </c>
      <c r="L311" s="8" t="str">
        <f>L310</f>
        <v>Web Browser</v>
      </c>
      <c r="M311" s="8">
        <v>3</v>
      </c>
      <c r="N311" s="8" t="s">
        <v>12</v>
      </c>
      <c r="O311" s="18"/>
      <c r="P311" s="8">
        <v>1</v>
      </c>
      <c r="R311" s="8">
        <f>SUMIF($I$24:$I$30,Table2[[#This Row],[Name]],$J$24:$J$30)</f>
        <v>3</v>
      </c>
      <c r="S311" s="8">
        <f t="shared" si="125"/>
        <v>9</v>
      </c>
    </row>
    <row r="312" spans="1:19" ht="30" hidden="1">
      <c r="A312" s="8" t="s">
        <v>104</v>
      </c>
      <c r="B312" s="8" t="str">
        <f t="shared" si="126"/>
        <v>TiBaan</v>
      </c>
      <c r="C312" s="8" t="str">
        <f t="shared" si="132"/>
        <v>Training and Knowledge Management.</v>
      </c>
      <c r="D312" s="9">
        <f t="shared" ca="1" si="113"/>
        <v>44903</v>
      </c>
      <c r="E312" s="8">
        <f t="shared" ca="1" si="122"/>
        <v>50</v>
      </c>
      <c r="F312" s="8">
        <f t="shared" ca="1" si="123"/>
        <v>12</v>
      </c>
      <c r="G312" s="8">
        <f t="shared" ca="1" si="124"/>
        <v>2022</v>
      </c>
      <c r="H312" s="8" t="str">
        <f>H311</f>
        <v>Full Stack</v>
      </c>
      <c r="I312" s="8" t="str">
        <f>I311</f>
        <v>Kelvin Marcano</v>
      </c>
      <c r="J312" s="8" t="str">
        <f t="shared" ref="J312:J321" si="133">J311</f>
        <v>Web</v>
      </c>
      <c r="K312" s="8" t="str">
        <f t="shared" ref="K312:K321" si="134">K311</f>
        <v>Laravel</v>
      </c>
      <c r="L312" s="8" t="str">
        <f t="shared" ref="L312:L321" si="135">L311</f>
        <v>Web Browser</v>
      </c>
      <c r="M312" s="8">
        <v>3</v>
      </c>
      <c r="N312" s="8" t="s">
        <v>11</v>
      </c>
      <c r="O312" s="18"/>
      <c r="P312" s="8">
        <v>1</v>
      </c>
      <c r="R312" s="8">
        <f>SUMIF($I$24:$I$30,Table2[[#This Row],[Name]],$J$24:$J$30)</f>
        <v>3</v>
      </c>
      <c r="S312" s="8">
        <f t="shared" si="125"/>
        <v>9</v>
      </c>
    </row>
    <row r="313" spans="1:19" ht="30" hidden="1">
      <c r="A313" s="8" t="s">
        <v>104</v>
      </c>
      <c r="B313" s="8" t="str">
        <f t="shared" si="126"/>
        <v>TiBaan</v>
      </c>
      <c r="C313" s="8" t="str">
        <f t="shared" si="132"/>
        <v>Training and Knowledge Management.</v>
      </c>
      <c r="D313" s="9">
        <f t="shared" ca="1" si="113"/>
        <v>44904</v>
      </c>
      <c r="E313" s="8">
        <f t="shared" ca="1" si="122"/>
        <v>50</v>
      </c>
      <c r="F313" s="8">
        <f t="shared" ca="1" si="123"/>
        <v>12</v>
      </c>
      <c r="G313" s="8">
        <f t="shared" ca="1" si="124"/>
        <v>2022</v>
      </c>
      <c r="H313" s="8" t="s">
        <v>101</v>
      </c>
      <c r="I313" s="8" t="s">
        <v>66</v>
      </c>
      <c r="J313" s="8" t="str">
        <f t="shared" si="133"/>
        <v>Web</v>
      </c>
      <c r="K313" s="8" t="str">
        <f t="shared" si="134"/>
        <v>Laravel</v>
      </c>
      <c r="L313" s="8" t="str">
        <f t="shared" si="135"/>
        <v>Web Browser</v>
      </c>
      <c r="M313" s="8">
        <v>2.4</v>
      </c>
      <c r="N313" s="8" t="s">
        <v>10</v>
      </c>
      <c r="O313" s="18"/>
      <c r="P313" s="8">
        <v>1</v>
      </c>
      <c r="R313" s="8">
        <f>SUMIF($I$24:$I$30,Table2[[#This Row],[Name]],$J$24:$J$30)</f>
        <v>0</v>
      </c>
      <c r="S313" s="8">
        <f t="shared" si="125"/>
        <v>0</v>
      </c>
    </row>
    <row r="314" spans="1:19" ht="30" hidden="1">
      <c r="A314" s="8" t="s">
        <v>104</v>
      </c>
      <c r="B314" s="8" t="str">
        <f t="shared" si="126"/>
        <v>TiBaan</v>
      </c>
      <c r="C314" s="8" t="str">
        <f t="shared" si="132"/>
        <v>Training and Knowledge Management.</v>
      </c>
      <c r="D314" s="9">
        <f t="shared" ca="1" si="113"/>
        <v>44905</v>
      </c>
      <c r="E314" s="8">
        <f t="shared" ca="1" si="122"/>
        <v>50</v>
      </c>
      <c r="F314" s="8">
        <f t="shared" ca="1" si="123"/>
        <v>12</v>
      </c>
      <c r="G314" s="8">
        <f t="shared" ca="1" si="124"/>
        <v>2022</v>
      </c>
      <c r="H314" s="8" t="str">
        <f>H313</f>
        <v>Software Architect</v>
      </c>
      <c r="I314" s="8" t="str">
        <f>I313</f>
        <v>Pedro Marcano</v>
      </c>
      <c r="J314" s="8" t="str">
        <f t="shared" si="133"/>
        <v>Web</v>
      </c>
      <c r="K314" s="8" t="str">
        <f t="shared" si="134"/>
        <v>Laravel</v>
      </c>
      <c r="L314" s="8" t="str">
        <f t="shared" si="135"/>
        <v>Web Browser</v>
      </c>
      <c r="M314" s="8">
        <v>2.4</v>
      </c>
      <c r="N314" s="8" t="s">
        <v>12</v>
      </c>
      <c r="O314" s="18"/>
      <c r="P314" s="8">
        <v>1</v>
      </c>
      <c r="R314" s="8">
        <f>SUMIF($I$24:$I$30,Table2[[#This Row],[Name]],$J$24:$J$30)</f>
        <v>0</v>
      </c>
      <c r="S314" s="8">
        <f t="shared" si="125"/>
        <v>0</v>
      </c>
    </row>
    <row r="315" spans="1:19" ht="30" hidden="1">
      <c r="A315" s="8" t="s">
        <v>104</v>
      </c>
      <c r="B315" s="8" t="str">
        <f t="shared" si="126"/>
        <v>TiBaan</v>
      </c>
      <c r="C315" s="8" t="str">
        <f t="shared" si="132"/>
        <v>Training and Knowledge Management.</v>
      </c>
      <c r="D315" s="9">
        <f t="shared" ca="1" si="113"/>
        <v>44906</v>
      </c>
      <c r="E315" s="8">
        <f t="shared" ca="1" si="122"/>
        <v>51</v>
      </c>
      <c r="F315" s="8">
        <f t="shared" ca="1" si="123"/>
        <v>12</v>
      </c>
      <c r="G315" s="8">
        <f t="shared" ca="1" si="124"/>
        <v>2022</v>
      </c>
      <c r="H315" s="8" t="str">
        <f>H314</f>
        <v>Software Architect</v>
      </c>
      <c r="I315" s="8" t="str">
        <f>I314</f>
        <v>Pedro Marcano</v>
      </c>
      <c r="J315" s="8" t="str">
        <f t="shared" si="133"/>
        <v>Web</v>
      </c>
      <c r="K315" s="8" t="str">
        <f t="shared" si="134"/>
        <v>Laravel</v>
      </c>
      <c r="L315" s="8" t="str">
        <f t="shared" si="135"/>
        <v>Web Browser</v>
      </c>
      <c r="M315" s="8">
        <v>2.4</v>
      </c>
      <c r="N315" s="8" t="s">
        <v>11</v>
      </c>
      <c r="O315" s="18"/>
      <c r="P315" s="8">
        <v>1</v>
      </c>
      <c r="R315" s="8">
        <f>SUMIF($I$24:$I$30,Table2[[#This Row],[Name]],$J$24:$J$30)</f>
        <v>0</v>
      </c>
      <c r="S315" s="8">
        <f t="shared" si="125"/>
        <v>0</v>
      </c>
    </row>
    <row r="316" spans="1:19" ht="30" hidden="1">
      <c r="A316" s="8" t="s">
        <v>104</v>
      </c>
      <c r="B316" s="8" t="str">
        <f t="shared" si="126"/>
        <v>TiBaan</v>
      </c>
      <c r="C316" s="8" t="str">
        <f t="shared" si="132"/>
        <v>Training and Knowledge Management.</v>
      </c>
      <c r="D316" s="9">
        <f t="shared" ca="1" si="113"/>
        <v>44907</v>
      </c>
      <c r="E316" s="8">
        <f t="shared" ca="1" si="122"/>
        <v>51</v>
      </c>
      <c r="F316" s="8">
        <f t="shared" ca="1" si="123"/>
        <v>12</v>
      </c>
      <c r="G316" s="8">
        <f t="shared" ca="1" si="124"/>
        <v>2022</v>
      </c>
      <c r="H316" s="8" t="s">
        <v>58</v>
      </c>
      <c r="I316" s="8" t="str">
        <f>I315</f>
        <v>Pedro Marcano</v>
      </c>
      <c r="J316" s="8" t="str">
        <f t="shared" si="133"/>
        <v>Web</v>
      </c>
      <c r="K316" s="8" t="str">
        <f t="shared" si="134"/>
        <v>Laravel</v>
      </c>
      <c r="L316" s="8" t="str">
        <f t="shared" si="135"/>
        <v>Web Browser</v>
      </c>
      <c r="M316" s="8">
        <v>2.4</v>
      </c>
      <c r="N316" s="8" t="s">
        <v>10</v>
      </c>
      <c r="O316" s="18"/>
      <c r="P316" s="8">
        <v>1</v>
      </c>
      <c r="R316" s="8">
        <f>SUMIF($I$24:$I$30,Table2[[#This Row],[Name]],$J$24:$J$30)</f>
        <v>0</v>
      </c>
      <c r="S316" s="8">
        <f t="shared" si="125"/>
        <v>0</v>
      </c>
    </row>
    <row r="317" spans="1:19" ht="30" hidden="1">
      <c r="A317" s="8" t="s">
        <v>104</v>
      </c>
      <c r="B317" s="8" t="str">
        <f t="shared" si="126"/>
        <v>TiBaan</v>
      </c>
      <c r="C317" s="8" t="str">
        <f t="shared" si="132"/>
        <v>Training and Knowledge Management.</v>
      </c>
      <c r="D317" s="9">
        <f t="shared" ca="1" si="113"/>
        <v>44908</v>
      </c>
      <c r="E317" s="8">
        <f t="shared" ca="1" si="122"/>
        <v>51</v>
      </c>
      <c r="F317" s="8">
        <f t="shared" ca="1" si="123"/>
        <v>12</v>
      </c>
      <c r="G317" s="8">
        <f t="shared" ca="1" si="124"/>
        <v>2022</v>
      </c>
      <c r="H317" s="8" t="str">
        <f>H316</f>
        <v>Project Management</v>
      </c>
      <c r="I317" s="8" t="s">
        <v>76</v>
      </c>
      <c r="J317" s="8" t="str">
        <f t="shared" si="133"/>
        <v>Web</v>
      </c>
      <c r="K317" s="8" t="str">
        <f t="shared" si="134"/>
        <v>Laravel</v>
      </c>
      <c r="L317" s="8" t="str">
        <f t="shared" si="135"/>
        <v>Web Browser</v>
      </c>
      <c r="M317" s="8">
        <v>1</v>
      </c>
      <c r="N317" s="8" t="s">
        <v>12</v>
      </c>
      <c r="O317" s="18"/>
      <c r="P317" s="8">
        <v>1</v>
      </c>
      <c r="R317" s="8">
        <f>SUMIF($I$24:$I$30,Table2[[#This Row],[Name]],$J$24:$J$30)</f>
        <v>3</v>
      </c>
      <c r="S317" s="8">
        <f t="shared" si="125"/>
        <v>3</v>
      </c>
    </row>
    <row r="318" spans="1:19" ht="30" hidden="1">
      <c r="A318" s="8" t="s">
        <v>104</v>
      </c>
      <c r="B318" s="8" t="str">
        <f t="shared" si="126"/>
        <v>TiBaan</v>
      </c>
      <c r="C318" s="8" t="str">
        <f t="shared" si="132"/>
        <v>Training and Knowledge Management.</v>
      </c>
      <c r="D318" s="9">
        <f t="shared" ca="1" si="113"/>
        <v>44909</v>
      </c>
      <c r="E318" s="8">
        <f t="shared" ca="1" si="122"/>
        <v>51</v>
      </c>
      <c r="F318" s="8">
        <f t="shared" ca="1" si="123"/>
        <v>12</v>
      </c>
      <c r="G318" s="8">
        <f t="shared" ca="1" si="124"/>
        <v>2022</v>
      </c>
      <c r="H318" s="8" t="str">
        <f>H317</f>
        <v>Project Management</v>
      </c>
      <c r="I318" s="8" t="s">
        <v>76</v>
      </c>
      <c r="J318" s="8" t="str">
        <f t="shared" si="133"/>
        <v>Web</v>
      </c>
      <c r="K318" s="8" t="str">
        <f t="shared" si="134"/>
        <v>Laravel</v>
      </c>
      <c r="L318" s="8" t="str">
        <f t="shared" si="135"/>
        <v>Web Browser</v>
      </c>
      <c r="M318" s="8">
        <v>1</v>
      </c>
      <c r="N318" s="8" t="s">
        <v>11</v>
      </c>
      <c r="O318" s="18"/>
      <c r="P318" s="8">
        <v>1</v>
      </c>
      <c r="R318" s="8">
        <f>SUMIF($I$24:$I$30,Table2[[#This Row],[Name]],$J$24:$J$30)</f>
        <v>3</v>
      </c>
      <c r="S318" s="8">
        <f t="shared" si="125"/>
        <v>3</v>
      </c>
    </row>
    <row r="319" spans="1:19" ht="30" hidden="1">
      <c r="A319" s="8" t="s">
        <v>104</v>
      </c>
      <c r="B319" s="8" t="str">
        <f t="shared" si="126"/>
        <v>TiBaan</v>
      </c>
      <c r="C319" s="8" t="str">
        <f t="shared" si="132"/>
        <v>Training and Knowledge Management.</v>
      </c>
      <c r="D319" s="9">
        <f t="shared" ca="1" si="113"/>
        <v>44910</v>
      </c>
      <c r="E319" s="8">
        <f t="shared" ca="1" si="122"/>
        <v>51</v>
      </c>
      <c r="F319" s="8">
        <f t="shared" ca="1" si="123"/>
        <v>12</v>
      </c>
      <c r="G319" s="8">
        <f t="shared" ca="1" si="124"/>
        <v>2022</v>
      </c>
      <c r="H319" s="8" t="s">
        <v>55</v>
      </c>
      <c r="I319" s="8" t="s">
        <v>69</v>
      </c>
      <c r="J319" s="8" t="str">
        <f t="shared" si="133"/>
        <v>Web</v>
      </c>
      <c r="K319" s="8" t="str">
        <f t="shared" si="134"/>
        <v>Laravel</v>
      </c>
      <c r="L319" s="8" t="str">
        <f t="shared" si="135"/>
        <v>Web Browser</v>
      </c>
      <c r="M319" s="8">
        <v>2.5</v>
      </c>
      <c r="N319" s="8" t="s">
        <v>10</v>
      </c>
      <c r="O319" s="18"/>
      <c r="P319" s="8">
        <v>1</v>
      </c>
      <c r="R319" s="8">
        <f>SUMIF($I$24:$I$30,Table2[[#This Row],[Name]],$J$24:$J$30)</f>
        <v>1.5</v>
      </c>
      <c r="S319" s="8">
        <f t="shared" si="125"/>
        <v>3.75</v>
      </c>
    </row>
    <row r="320" spans="1:19" ht="30" hidden="1">
      <c r="A320" s="8" t="s">
        <v>104</v>
      </c>
      <c r="B320" s="8" t="str">
        <f t="shared" si="126"/>
        <v>TiBaan</v>
      </c>
      <c r="C320" s="8" t="str">
        <f t="shared" si="132"/>
        <v>Training and Knowledge Management.</v>
      </c>
      <c r="D320" s="9">
        <f t="shared" ca="1" si="113"/>
        <v>44911</v>
      </c>
      <c r="E320" s="8">
        <f t="shared" ca="1" si="122"/>
        <v>51</v>
      </c>
      <c r="F320" s="8">
        <f t="shared" ca="1" si="123"/>
        <v>12</v>
      </c>
      <c r="G320" s="8">
        <f t="shared" ca="1" si="124"/>
        <v>2022</v>
      </c>
      <c r="H320" s="8" t="str">
        <f>H319</f>
        <v>QA</v>
      </c>
      <c r="I320" s="8" t="str">
        <f>I319</f>
        <v>Javier Alvarez</v>
      </c>
      <c r="J320" s="8" t="str">
        <f t="shared" si="133"/>
        <v>Web</v>
      </c>
      <c r="K320" s="8" t="str">
        <f t="shared" si="134"/>
        <v>Laravel</v>
      </c>
      <c r="L320" s="8" t="str">
        <f t="shared" si="135"/>
        <v>Web Browser</v>
      </c>
      <c r="M320" s="8">
        <v>2.5</v>
      </c>
      <c r="N320" s="8" t="s">
        <v>12</v>
      </c>
      <c r="O320" s="18"/>
      <c r="P320" s="8">
        <v>1</v>
      </c>
      <c r="R320" s="8">
        <f>SUMIF($I$24:$I$30,Table2[[#This Row],[Name]],$J$24:$J$30)</f>
        <v>1.5</v>
      </c>
      <c r="S320" s="8">
        <f t="shared" si="125"/>
        <v>3.75</v>
      </c>
    </row>
    <row r="321" spans="1:19" ht="30" hidden="1">
      <c r="A321" s="8" t="s">
        <v>104</v>
      </c>
      <c r="B321" s="8" t="str">
        <f t="shared" si="126"/>
        <v>TiBaan</v>
      </c>
      <c r="C321" s="8" t="str">
        <f t="shared" si="132"/>
        <v>Training and Knowledge Management.</v>
      </c>
      <c r="D321" s="9">
        <f t="shared" ca="1" si="113"/>
        <v>44912</v>
      </c>
      <c r="E321" s="8">
        <f t="shared" ca="1" si="122"/>
        <v>51</v>
      </c>
      <c r="F321" s="8">
        <f t="shared" ca="1" si="123"/>
        <v>12</v>
      </c>
      <c r="G321" s="8">
        <f t="shared" ca="1" si="124"/>
        <v>2022</v>
      </c>
      <c r="H321" s="8" t="str">
        <f>H320</f>
        <v>QA</v>
      </c>
      <c r="I321" s="8" t="str">
        <f>I320</f>
        <v>Javier Alvarez</v>
      </c>
      <c r="J321" s="8" t="str">
        <f t="shared" si="133"/>
        <v>Web</v>
      </c>
      <c r="K321" s="8" t="str">
        <f t="shared" si="134"/>
        <v>Laravel</v>
      </c>
      <c r="L321" s="8" t="str">
        <f t="shared" si="135"/>
        <v>Web Browser</v>
      </c>
      <c r="M321" s="8">
        <v>2.5</v>
      </c>
      <c r="N321" s="8" t="s">
        <v>11</v>
      </c>
      <c r="O321" s="18"/>
      <c r="P321" s="8">
        <v>1</v>
      </c>
      <c r="R321" s="8">
        <f>SUMIF($I$24:$I$30,Table2[[#This Row],[Name]],$J$24:$J$30)</f>
        <v>1.5</v>
      </c>
      <c r="S321" s="8">
        <f t="shared" si="125"/>
        <v>3.75</v>
      </c>
    </row>
    <row r="322" spans="1:19" ht="30">
      <c r="A322" s="8" t="s">
        <v>104</v>
      </c>
      <c r="B322" s="8" t="str">
        <f t="shared" si="126"/>
        <v>TiBaan</v>
      </c>
      <c r="C322" s="8" t="s">
        <v>45</v>
      </c>
      <c r="D322" s="9">
        <f ca="1">TODAY()+5</f>
        <v>44863</v>
      </c>
      <c r="E322" s="8">
        <f t="shared" ca="1" si="122"/>
        <v>44</v>
      </c>
      <c r="F322" s="8">
        <f t="shared" ca="1" si="123"/>
        <v>10</v>
      </c>
      <c r="G322" s="8">
        <f t="shared" ca="1" si="124"/>
        <v>2022</v>
      </c>
      <c r="H322" s="8" t="s">
        <v>96</v>
      </c>
      <c r="I322" s="8" t="s">
        <v>59</v>
      </c>
      <c r="J322" s="8" t="s">
        <v>60</v>
      </c>
      <c r="K322" s="8" t="s">
        <v>13</v>
      </c>
      <c r="L322" s="8" t="s">
        <v>100</v>
      </c>
      <c r="M322" s="8">
        <v>4</v>
      </c>
      <c r="N322" s="8" t="s">
        <v>10</v>
      </c>
      <c r="O322" s="11"/>
      <c r="P322" s="8">
        <v>1</v>
      </c>
      <c r="R322" s="8">
        <f>SUMIF($I$24:$I$30,Table2[[#This Row],[Name]],$J$24:$J$30)</f>
        <v>3</v>
      </c>
      <c r="S322" s="8">
        <f t="shared" si="125"/>
        <v>12</v>
      </c>
    </row>
    <row r="323" spans="1:19" ht="30">
      <c r="A323" s="8" t="s">
        <v>104</v>
      </c>
      <c r="B323" s="8" t="str">
        <f t="shared" si="126"/>
        <v>TiBaan</v>
      </c>
      <c r="C323" s="8" t="str">
        <f t="shared" ref="C323:C333" si="136">C322</f>
        <v>Absences Control.</v>
      </c>
      <c r="D323" s="9">
        <f ca="1">D322+1</f>
        <v>44864</v>
      </c>
      <c r="E323" s="8">
        <f t="shared" ca="1" si="122"/>
        <v>45</v>
      </c>
      <c r="F323" s="8">
        <f t="shared" ca="1" si="123"/>
        <v>10</v>
      </c>
      <c r="G323" s="8">
        <f t="shared" ca="1" si="124"/>
        <v>2022</v>
      </c>
      <c r="H323" s="8" t="str">
        <f>H322</f>
        <v>Full Stack</v>
      </c>
      <c r="I323" s="8" t="str">
        <f>I322</f>
        <v>Ricardo Acurero</v>
      </c>
      <c r="J323" s="8" t="str">
        <f>J322</f>
        <v>Mobile</v>
      </c>
      <c r="K323" s="8" t="str">
        <f>K322</f>
        <v>Android</v>
      </c>
      <c r="L323" s="8" t="str">
        <f>L322</f>
        <v>Android Studio</v>
      </c>
      <c r="M323" s="8">
        <v>4</v>
      </c>
      <c r="N323" s="8" t="s">
        <v>12</v>
      </c>
      <c r="O323" s="11"/>
      <c r="P323" s="8">
        <v>1</v>
      </c>
      <c r="R323" s="8">
        <f>SUMIF($I$24:$I$30,Table2[[#This Row],[Name]],$J$24:$J$30)</f>
        <v>3</v>
      </c>
      <c r="S323" s="8">
        <f t="shared" si="125"/>
        <v>12</v>
      </c>
    </row>
    <row r="324" spans="1:19" ht="30">
      <c r="A324" s="8" t="s">
        <v>104</v>
      </c>
      <c r="B324" s="8" t="str">
        <f t="shared" si="126"/>
        <v>TiBaan</v>
      </c>
      <c r="C324" s="8" t="str">
        <f t="shared" si="136"/>
        <v>Absences Control.</v>
      </c>
      <c r="D324" s="9">
        <f t="shared" ref="D324:D369" ca="1" si="137">D323+1</f>
        <v>44865</v>
      </c>
      <c r="E324" s="8">
        <f t="shared" ca="1" si="122"/>
        <v>45</v>
      </c>
      <c r="F324" s="8">
        <f t="shared" ca="1" si="123"/>
        <v>10</v>
      </c>
      <c r="G324" s="8">
        <f t="shared" ca="1" si="124"/>
        <v>2022</v>
      </c>
      <c r="H324" s="8" t="str">
        <f>H323</f>
        <v>Full Stack</v>
      </c>
      <c r="I324" s="8" t="str">
        <f>I323</f>
        <v>Ricardo Acurero</v>
      </c>
      <c r="J324" s="8" t="str">
        <f t="shared" ref="J324:J333" si="138">J323</f>
        <v>Mobile</v>
      </c>
      <c r="K324" s="8" t="str">
        <f t="shared" ref="K324:K333" si="139">K323</f>
        <v>Android</v>
      </c>
      <c r="L324" s="8" t="str">
        <f t="shared" ref="L324:L334" si="140">L323</f>
        <v>Android Studio</v>
      </c>
      <c r="M324" s="8">
        <v>4</v>
      </c>
      <c r="N324" s="8" t="s">
        <v>11</v>
      </c>
      <c r="O324" s="11"/>
      <c r="P324" s="8">
        <v>1</v>
      </c>
      <c r="R324" s="8">
        <f>SUMIF($I$24:$I$30,Table2[[#This Row],[Name]],$J$24:$J$30)</f>
        <v>3</v>
      </c>
      <c r="S324" s="8">
        <f t="shared" si="125"/>
        <v>12</v>
      </c>
    </row>
    <row r="325" spans="1:19" ht="30">
      <c r="A325" s="8" t="s">
        <v>104</v>
      </c>
      <c r="B325" s="8" t="str">
        <f t="shared" si="126"/>
        <v>TiBaan</v>
      </c>
      <c r="C325" s="8" t="str">
        <f t="shared" si="136"/>
        <v>Absences Control.</v>
      </c>
      <c r="D325" s="9">
        <f t="shared" ca="1" si="137"/>
        <v>44866</v>
      </c>
      <c r="E325" s="8">
        <f t="shared" ca="1" si="122"/>
        <v>45</v>
      </c>
      <c r="F325" s="8">
        <f t="shared" ca="1" si="123"/>
        <v>11</v>
      </c>
      <c r="G325" s="8">
        <f t="shared" ca="1" si="124"/>
        <v>2022</v>
      </c>
      <c r="H325" s="8" t="s">
        <v>101</v>
      </c>
      <c r="I325" s="8" t="s">
        <v>66</v>
      </c>
      <c r="J325" s="8" t="str">
        <f t="shared" si="138"/>
        <v>Mobile</v>
      </c>
      <c r="K325" s="8" t="str">
        <f t="shared" si="139"/>
        <v>Android</v>
      </c>
      <c r="L325" s="8" t="str">
        <f t="shared" si="140"/>
        <v>Android Studio</v>
      </c>
      <c r="M325" s="8">
        <v>2.4</v>
      </c>
      <c r="N325" s="8" t="s">
        <v>10</v>
      </c>
      <c r="O325" s="11"/>
      <c r="P325" s="8">
        <v>1</v>
      </c>
      <c r="R325" s="8">
        <f>SUMIF($I$24:$I$30,Table2[[#This Row],[Name]],$J$24:$J$30)</f>
        <v>0</v>
      </c>
      <c r="S325" s="8">
        <f t="shared" si="125"/>
        <v>0</v>
      </c>
    </row>
    <row r="326" spans="1:19" ht="30">
      <c r="A326" s="8" t="s">
        <v>104</v>
      </c>
      <c r="B326" s="8" t="str">
        <f t="shared" si="126"/>
        <v>TiBaan</v>
      </c>
      <c r="C326" s="8" t="str">
        <f t="shared" si="136"/>
        <v>Absences Control.</v>
      </c>
      <c r="D326" s="9">
        <f t="shared" ca="1" si="137"/>
        <v>44867</v>
      </c>
      <c r="E326" s="8">
        <f t="shared" ca="1" si="122"/>
        <v>45</v>
      </c>
      <c r="F326" s="8">
        <f t="shared" ca="1" si="123"/>
        <v>11</v>
      </c>
      <c r="G326" s="8">
        <f t="shared" ca="1" si="124"/>
        <v>2022</v>
      </c>
      <c r="H326" s="8" t="str">
        <f>H325</f>
        <v>Software Architect</v>
      </c>
      <c r="I326" s="8" t="str">
        <f>I325</f>
        <v>Pedro Marcano</v>
      </c>
      <c r="J326" s="8" t="str">
        <f t="shared" si="138"/>
        <v>Mobile</v>
      </c>
      <c r="K326" s="8" t="str">
        <f t="shared" si="139"/>
        <v>Android</v>
      </c>
      <c r="L326" s="8" t="str">
        <f t="shared" si="140"/>
        <v>Android Studio</v>
      </c>
      <c r="M326" s="8">
        <v>2.4</v>
      </c>
      <c r="N326" s="8" t="s">
        <v>12</v>
      </c>
      <c r="O326" s="11"/>
      <c r="P326" s="8">
        <v>1</v>
      </c>
      <c r="R326" s="8">
        <f>SUMIF($I$24:$I$30,Table2[[#This Row],[Name]],$J$24:$J$30)</f>
        <v>0</v>
      </c>
      <c r="S326" s="8">
        <f t="shared" si="125"/>
        <v>0</v>
      </c>
    </row>
    <row r="327" spans="1:19" ht="30" hidden="1">
      <c r="A327" s="8" t="s">
        <v>104</v>
      </c>
      <c r="B327" s="8" t="str">
        <f t="shared" si="126"/>
        <v>TiBaan</v>
      </c>
      <c r="C327" s="8" t="str">
        <f t="shared" si="136"/>
        <v>Absences Control.</v>
      </c>
      <c r="D327" s="9">
        <f t="shared" ca="1" si="137"/>
        <v>44868</v>
      </c>
      <c r="E327" s="8">
        <f t="shared" ca="1" si="122"/>
        <v>45</v>
      </c>
      <c r="F327" s="8">
        <f t="shared" ca="1" si="123"/>
        <v>11</v>
      </c>
      <c r="G327" s="8">
        <f t="shared" ca="1" si="124"/>
        <v>2022</v>
      </c>
      <c r="H327" s="8" t="s">
        <v>58</v>
      </c>
      <c r="I327" s="8" t="s">
        <v>76</v>
      </c>
      <c r="J327" s="8" t="str">
        <f t="shared" si="138"/>
        <v>Mobile</v>
      </c>
      <c r="K327" s="8" t="str">
        <f t="shared" si="139"/>
        <v>Android</v>
      </c>
      <c r="L327" s="8" t="str">
        <f t="shared" si="140"/>
        <v>Android Studio</v>
      </c>
      <c r="M327" s="8">
        <v>3</v>
      </c>
      <c r="N327" s="8" t="s">
        <v>11</v>
      </c>
      <c r="O327" s="11"/>
      <c r="P327" s="8">
        <v>1</v>
      </c>
      <c r="R327" s="8">
        <f>SUMIF($I$24:$I$30,Table2[[#This Row],[Name]],$J$24:$J$30)</f>
        <v>3</v>
      </c>
      <c r="S327" s="8">
        <f t="shared" si="125"/>
        <v>9</v>
      </c>
    </row>
    <row r="328" spans="1:19" ht="30" hidden="1">
      <c r="A328" s="8" t="s">
        <v>104</v>
      </c>
      <c r="B328" s="8" t="str">
        <f t="shared" si="126"/>
        <v>TiBaan</v>
      </c>
      <c r="C328" s="8" t="str">
        <f t="shared" si="136"/>
        <v>Absences Control.</v>
      </c>
      <c r="D328" s="9">
        <f>D232+7</f>
        <v>44027</v>
      </c>
      <c r="E328" s="8">
        <f t="shared" si="122"/>
        <v>29</v>
      </c>
      <c r="F328" s="8">
        <f t="shared" si="123"/>
        <v>7</v>
      </c>
      <c r="G328" s="8">
        <f t="shared" si="124"/>
        <v>2020</v>
      </c>
      <c r="H328" s="8" t="s">
        <v>93</v>
      </c>
      <c r="I328" s="8" t="s">
        <v>78</v>
      </c>
      <c r="J328" s="8" t="str">
        <f t="shared" si="138"/>
        <v>Mobile</v>
      </c>
      <c r="K328" s="8" t="str">
        <f t="shared" si="139"/>
        <v>Android</v>
      </c>
      <c r="L328" s="8" t="str">
        <f t="shared" si="140"/>
        <v>Android Studio</v>
      </c>
      <c r="M328" s="8">
        <v>10</v>
      </c>
      <c r="N328" s="8" t="s">
        <v>10</v>
      </c>
      <c r="O328" s="11"/>
      <c r="P328" s="8">
        <v>1</v>
      </c>
      <c r="Q328" s="8">
        <f>Q327</f>
        <v>0</v>
      </c>
      <c r="R328" s="8">
        <v>1</v>
      </c>
      <c r="S328" s="8">
        <f t="shared" si="125"/>
        <v>10</v>
      </c>
    </row>
    <row r="329" spans="1:19" ht="30" hidden="1">
      <c r="A329" s="8" t="s">
        <v>104</v>
      </c>
      <c r="B329" s="8" t="str">
        <f t="shared" si="126"/>
        <v>TiBaan</v>
      </c>
      <c r="C329" s="8" t="str">
        <f t="shared" si="136"/>
        <v>Absences Control.</v>
      </c>
      <c r="D329" s="9">
        <f t="shared" si="137"/>
        <v>44028</v>
      </c>
      <c r="E329" s="8">
        <f t="shared" si="122"/>
        <v>29</v>
      </c>
      <c r="F329" s="8">
        <f t="shared" si="123"/>
        <v>7</v>
      </c>
      <c r="G329" s="8">
        <f t="shared" si="124"/>
        <v>2020</v>
      </c>
      <c r="H329" s="8" t="s">
        <v>58</v>
      </c>
      <c r="I329" s="8" t="s">
        <v>76</v>
      </c>
      <c r="J329" s="8" t="str">
        <f t="shared" si="138"/>
        <v>Mobile</v>
      </c>
      <c r="K329" s="8" t="str">
        <f t="shared" si="139"/>
        <v>Android</v>
      </c>
      <c r="L329" s="8" t="str">
        <f t="shared" si="140"/>
        <v>Android Studio</v>
      </c>
      <c r="M329" s="8">
        <v>2.4</v>
      </c>
      <c r="N329" s="8" t="s">
        <v>12</v>
      </c>
      <c r="O329" s="11"/>
      <c r="P329" s="8">
        <v>1</v>
      </c>
      <c r="R329" s="8">
        <f>SUMIF($I$24:$I$30,Table2[[#This Row],[Name]],$J$24:$J$30)</f>
        <v>3</v>
      </c>
      <c r="S329" s="8">
        <f t="shared" si="125"/>
        <v>7.1999999999999993</v>
      </c>
    </row>
    <row r="330" spans="1:19" ht="30" hidden="1">
      <c r="A330" s="8" t="s">
        <v>104</v>
      </c>
      <c r="B330" s="8" t="str">
        <f t="shared" si="126"/>
        <v>TiBaan</v>
      </c>
      <c r="C330" s="8" t="str">
        <f t="shared" si="136"/>
        <v>Absences Control.</v>
      </c>
      <c r="D330" s="9">
        <f t="shared" si="137"/>
        <v>44029</v>
      </c>
      <c r="E330" s="8">
        <f t="shared" si="122"/>
        <v>29</v>
      </c>
      <c r="F330" s="8">
        <f t="shared" si="123"/>
        <v>7</v>
      </c>
      <c r="G330" s="8">
        <f t="shared" si="124"/>
        <v>2020</v>
      </c>
      <c r="H330" s="8" t="str">
        <f>H329</f>
        <v>Project Management</v>
      </c>
      <c r="I330" s="8" t="s">
        <v>76</v>
      </c>
      <c r="J330" s="8" t="str">
        <f t="shared" si="138"/>
        <v>Mobile</v>
      </c>
      <c r="K330" s="8" t="str">
        <f t="shared" si="139"/>
        <v>Android</v>
      </c>
      <c r="L330" s="8" t="str">
        <f t="shared" si="140"/>
        <v>Android Studio</v>
      </c>
      <c r="M330" s="8">
        <v>1</v>
      </c>
      <c r="N330" s="8" t="s">
        <v>11</v>
      </c>
      <c r="O330" s="11"/>
      <c r="P330" s="8">
        <v>1</v>
      </c>
      <c r="R330" s="8">
        <f>SUMIF($I$24:$I$30,Table2[[#This Row],[Name]],$J$24:$J$30)</f>
        <v>3</v>
      </c>
      <c r="S330" s="8">
        <f t="shared" si="125"/>
        <v>3</v>
      </c>
    </row>
    <row r="331" spans="1:19" ht="30" hidden="1">
      <c r="A331" s="8" t="s">
        <v>104</v>
      </c>
      <c r="B331" s="8" t="str">
        <f t="shared" si="126"/>
        <v>TiBaan</v>
      </c>
      <c r="C331" s="8" t="str">
        <f t="shared" si="136"/>
        <v>Absences Control.</v>
      </c>
      <c r="D331" s="9">
        <f t="shared" si="137"/>
        <v>44030</v>
      </c>
      <c r="E331" s="8">
        <f t="shared" si="122"/>
        <v>29</v>
      </c>
      <c r="F331" s="8">
        <f t="shared" si="123"/>
        <v>7</v>
      </c>
      <c r="G331" s="8">
        <f t="shared" si="124"/>
        <v>2020</v>
      </c>
      <c r="H331" s="8" t="s">
        <v>55</v>
      </c>
      <c r="I331" s="8" t="s">
        <v>69</v>
      </c>
      <c r="J331" s="8" t="str">
        <f t="shared" si="138"/>
        <v>Mobile</v>
      </c>
      <c r="K331" s="8" t="str">
        <f t="shared" si="139"/>
        <v>Android</v>
      </c>
      <c r="L331" s="8" t="str">
        <f t="shared" si="140"/>
        <v>Android Studio</v>
      </c>
      <c r="M331" s="8">
        <v>2.5</v>
      </c>
      <c r="N331" s="8" t="s">
        <v>10</v>
      </c>
      <c r="O331" s="11"/>
      <c r="P331" s="8">
        <v>1</v>
      </c>
      <c r="R331" s="8">
        <f>SUMIF($I$24:$I$30,Table2[[#This Row],[Name]],$J$24:$J$30)</f>
        <v>1.5</v>
      </c>
      <c r="S331" s="8">
        <f t="shared" si="125"/>
        <v>3.75</v>
      </c>
    </row>
    <row r="332" spans="1:19" ht="30" hidden="1">
      <c r="A332" s="8" t="s">
        <v>104</v>
      </c>
      <c r="B332" s="8" t="str">
        <f t="shared" si="126"/>
        <v>TiBaan</v>
      </c>
      <c r="C332" s="8" t="str">
        <f t="shared" si="136"/>
        <v>Absences Control.</v>
      </c>
      <c r="D332" s="9">
        <f t="shared" si="137"/>
        <v>44031</v>
      </c>
      <c r="E332" s="8">
        <f t="shared" si="122"/>
        <v>30</v>
      </c>
      <c r="F332" s="8">
        <f t="shared" si="123"/>
        <v>7</v>
      </c>
      <c r="G332" s="8">
        <f t="shared" si="124"/>
        <v>2020</v>
      </c>
      <c r="H332" s="8" t="str">
        <f>H331</f>
        <v>QA</v>
      </c>
      <c r="I332" s="8" t="str">
        <f>I331</f>
        <v>Javier Alvarez</v>
      </c>
      <c r="J332" s="8" t="str">
        <f t="shared" si="138"/>
        <v>Mobile</v>
      </c>
      <c r="K332" s="8" t="str">
        <f t="shared" si="139"/>
        <v>Android</v>
      </c>
      <c r="L332" s="8" t="str">
        <f t="shared" si="140"/>
        <v>Android Studio</v>
      </c>
      <c r="M332" s="8">
        <v>2.5</v>
      </c>
      <c r="N332" s="8" t="s">
        <v>12</v>
      </c>
      <c r="O332" s="11"/>
      <c r="P332" s="8">
        <v>1</v>
      </c>
      <c r="R332" s="8">
        <f>SUMIF($I$24:$I$30,Table2[[#This Row],[Name]],$J$24:$J$30)</f>
        <v>1.5</v>
      </c>
      <c r="S332" s="8">
        <f t="shared" si="125"/>
        <v>3.75</v>
      </c>
    </row>
    <row r="333" spans="1:19" ht="30" hidden="1">
      <c r="A333" s="8" t="s">
        <v>104</v>
      </c>
      <c r="B333" s="8" t="str">
        <f t="shared" si="126"/>
        <v>TiBaan</v>
      </c>
      <c r="C333" s="8" t="str">
        <f t="shared" si="136"/>
        <v>Absences Control.</v>
      </c>
      <c r="D333" s="9">
        <f t="shared" si="137"/>
        <v>44032</v>
      </c>
      <c r="E333" s="8">
        <f t="shared" si="122"/>
        <v>30</v>
      </c>
      <c r="F333" s="8">
        <f t="shared" si="123"/>
        <v>7</v>
      </c>
      <c r="G333" s="8">
        <f t="shared" si="124"/>
        <v>2020</v>
      </c>
      <c r="H333" s="8" t="str">
        <f>H332</f>
        <v>QA</v>
      </c>
      <c r="I333" s="8" t="str">
        <f>I332</f>
        <v>Javier Alvarez</v>
      </c>
      <c r="J333" s="8" t="str">
        <f t="shared" si="138"/>
        <v>Mobile</v>
      </c>
      <c r="K333" s="8" t="str">
        <f t="shared" si="139"/>
        <v>Android</v>
      </c>
      <c r="L333" s="8" t="str">
        <f t="shared" si="140"/>
        <v>Android Studio</v>
      </c>
      <c r="M333" s="8">
        <v>1</v>
      </c>
      <c r="N333" s="8" t="s">
        <v>11</v>
      </c>
      <c r="O333" s="11"/>
      <c r="P333" s="8">
        <v>1</v>
      </c>
      <c r="R333" s="8">
        <f>SUMIF($I$24:$I$30,Table2[[#This Row],[Name]],$J$24:$J$30)</f>
        <v>1.5</v>
      </c>
      <c r="S333" s="8">
        <f t="shared" si="125"/>
        <v>1.5</v>
      </c>
    </row>
    <row r="334" spans="1:19" ht="30" hidden="1">
      <c r="A334" s="8" t="s">
        <v>104</v>
      </c>
      <c r="B334" s="8" t="str">
        <f t="shared" si="126"/>
        <v>TiBaan</v>
      </c>
      <c r="C334" s="8" t="s">
        <v>29</v>
      </c>
      <c r="D334" s="9">
        <f t="shared" si="137"/>
        <v>44033</v>
      </c>
      <c r="E334" s="8">
        <f t="shared" si="122"/>
        <v>30</v>
      </c>
      <c r="F334" s="8">
        <f t="shared" si="123"/>
        <v>7</v>
      </c>
      <c r="G334" s="8">
        <f t="shared" si="124"/>
        <v>2020</v>
      </c>
      <c r="H334" s="8" t="s">
        <v>96</v>
      </c>
      <c r="I334" s="8" t="s">
        <v>59</v>
      </c>
      <c r="J334" s="8" t="s">
        <v>60</v>
      </c>
      <c r="K334" s="8" t="s">
        <v>13</v>
      </c>
      <c r="L334" s="8" t="str">
        <f t="shared" si="140"/>
        <v>Android Studio</v>
      </c>
      <c r="M334" s="8">
        <v>4</v>
      </c>
      <c r="N334" s="8" t="s">
        <v>10</v>
      </c>
      <c r="O334" s="12"/>
      <c r="P334" s="8">
        <v>1</v>
      </c>
      <c r="R334" s="8">
        <f>SUMIF($I$24:$I$30,Table2[[#This Row],[Name]],$J$24:$J$30)</f>
        <v>3</v>
      </c>
      <c r="S334" s="8">
        <f t="shared" si="125"/>
        <v>12</v>
      </c>
    </row>
    <row r="335" spans="1:19" ht="30" hidden="1">
      <c r="A335" s="8" t="s">
        <v>104</v>
      </c>
      <c r="B335" s="8" t="str">
        <f t="shared" si="126"/>
        <v>TiBaan</v>
      </c>
      <c r="C335" s="8" t="str">
        <f t="shared" ref="C335:C345" si="141">C334</f>
        <v>Labor Planning.</v>
      </c>
      <c r="D335" s="9">
        <f t="shared" si="137"/>
        <v>44034</v>
      </c>
      <c r="E335" s="8">
        <f t="shared" si="122"/>
        <v>30</v>
      </c>
      <c r="F335" s="8">
        <f t="shared" si="123"/>
        <v>7</v>
      </c>
      <c r="G335" s="8">
        <f t="shared" si="124"/>
        <v>2020</v>
      </c>
      <c r="H335" s="8" t="str">
        <f>H334</f>
        <v>Full Stack</v>
      </c>
      <c r="I335" s="8" t="str">
        <f>I334</f>
        <v>Ricardo Acurero</v>
      </c>
      <c r="J335" s="8" t="str">
        <f>J334</f>
        <v>Mobile</v>
      </c>
      <c r="K335" s="8" t="str">
        <f>K334</f>
        <v>Android</v>
      </c>
      <c r="L335" s="8" t="str">
        <f>L334</f>
        <v>Android Studio</v>
      </c>
      <c r="M335" s="8">
        <v>5</v>
      </c>
      <c r="N335" s="8" t="s">
        <v>12</v>
      </c>
      <c r="O335" s="12"/>
      <c r="P335" s="8">
        <v>1</v>
      </c>
      <c r="R335" s="8">
        <f>SUMIF($I$24:$I$30,Table2[[#This Row],[Name]],$J$24:$J$30)</f>
        <v>3</v>
      </c>
      <c r="S335" s="8">
        <f t="shared" si="125"/>
        <v>15</v>
      </c>
    </row>
    <row r="336" spans="1:19" ht="30" hidden="1">
      <c r="A336" s="8" t="s">
        <v>104</v>
      </c>
      <c r="B336" s="8" t="str">
        <f t="shared" si="126"/>
        <v>TiBaan</v>
      </c>
      <c r="C336" s="8" t="str">
        <f t="shared" si="141"/>
        <v>Labor Planning.</v>
      </c>
      <c r="D336" s="9">
        <f t="shared" si="137"/>
        <v>44035</v>
      </c>
      <c r="E336" s="8">
        <f t="shared" si="122"/>
        <v>30</v>
      </c>
      <c r="F336" s="8">
        <f t="shared" si="123"/>
        <v>7</v>
      </c>
      <c r="G336" s="8">
        <f t="shared" si="124"/>
        <v>2020</v>
      </c>
      <c r="H336" s="8" t="str">
        <f>H335</f>
        <v>Full Stack</v>
      </c>
      <c r="I336" s="8" t="str">
        <f>I335</f>
        <v>Ricardo Acurero</v>
      </c>
      <c r="J336" s="8" t="str">
        <f t="shared" ref="J336:J345" si="142">J335</f>
        <v>Mobile</v>
      </c>
      <c r="K336" s="8" t="str">
        <f t="shared" ref="K336:K345" si="143">K335</f>
        <v>Android</v>
      </c>
      <c r="L336" s="8" t="str">
        <f t="shared" ref="L336:L346" si="144">L335</f>
        <v>Android Studio</v>
      </c>
      <c r="M336" s="8">
        <v>5</v>
      </c>
      <c r="N336" s="8" t="s">
        <v>11</v>
      </c>
      <c r="O336" s="12"/>
      <c r="P336" s="8">
        <v>1</v>
      </c>
      <c r="R336" s="8">
        <f>SUMIF($I$24:$I$30,Table2[[#This Row],[Name]],$J$24:$J$30)</f>
        <v>3</v>
      </c>
      <c r="S336" s="8">
        <f t="shared" si="125"/>
        <v>15</v>
      </c>
    </row>
    <row r="337" spans="1:19" ht="30" hidden="1">
      <c r="A337" s="8" t="s">
        <v>104</v>
      </c>
      <c r="B337" s="8" t="str">
        <f t="shared" si="126"/>
        <v>TiBaan</v>
      </c>
      <c r="C337" s="8" t="str">
        <f t="shared" si="141"/>
        <v>Labor Planning.</v>
      </c>
      <c r="D337" s="9">
        <f t="shared" si="137"/>
        <v>44036</v>
      </c>
      <c r="E337" s="8">
        <f t="shared" si="122"/>
        <v>30</v>
      </c>
      <c r="F337" s="8">
        <f t="shared" si="123"/>
        <v>7</v>
      </c>
      <c r="G337" s="8">
        <f t="shared" si="124"/>
        <v>2020</v>
      </c>
      <c r="H337" s="8" t="s">
        <v>101</v>
      </c>
      <c r="I337" s="8" t="s">
        <v>66</v>
      </c>
      <c r="J337" s="8" t="str">
        <f t="shared" si="142"/>
        <v>Mobile</v>
      </c>
      <c r="K337" s="8" t="str">
        <f t="shared" si="143"/>
        <v>Android</v>
      </c>
      <c r="L337" s="8" t="str">
        <f t="shared" si="144"/>
        <v>Android Studio</v>
      </c>
      <c r="M337" s="8">
        <v>2.4</v>
      </c>
      <c r="N337" s="8" t="s">
        <v>10</v>
      </c>
      <c r="O337" s="12"/>
      <c r="P337" s="8">
        <v>1</v>
      </c>
      <c r="R337" s="8">
        <f>SUMIF($I$24:$I$30,Table2[[#This Row],[Name]],$J$24:$J$30)</f>
        <v>0</v>
      </c>
      <c r="S337" s="8">
        <f t="shared" si="125"/>
        <v>0</v>
      </c>
    </row>
    <row r="338" spans="1:19" ht="30" hidden="1">
      <c r="A338" s="8" t="s">
        <v>104</v>
      </c>
      <c r="B338" s="8" t="str">
        <f t="shared" si="126"/>
        <v>TiBaan</v>
      </c>
      <c r="C338" s="8" t="str">
        <f t="shared" si="141"/>
        <v>Labor Planning.</v>
      </c>
      <c r="D338" s="9">
        <f t="shared" si="137"/>
        <v>44037</v>
      </c>
      <c r="E338" s="8">
        <f t="shared" si="122"/>
        <v>30</v>
      </c>
      <c r="F338" s="8">
        <f t="shared" si="123"/>
        <v>7</v>
      </c>
      <c r="G338" s="8">
        <f t="shared" si="124"/>
        <v>2020</v>
      </c>
      <c r="H338" s="8" t="str">
        <f>H337</f>
        <v>Software Architect</v>
      </c>
      <c r="I338" s="8" t="str">
        <f>I337</f>
        <v>Pedro Marcano</v>
      </c>
      <c r="J338" s="8" t="str">
        <f t="shared" si="142"/>
        <v>Mobile</v>
      </c>
      <c r="K338" s="8" t="str">
        <f t="shared" si="143"/>
        <v>Android</v>
      </c>
      <c r="L338" s="8" t="str">
        <f t="shared" si="144"/>
        <v>Android Studio</v>
      </c>
      <c r="M338" s="8">
        <v>2.4</v>
      </c>
      <c r="N338" s="8" t="s">
        <v>12</v>
      </c>
      <c r="O338" s="12"/>
      <c r="P338" s="8">
        <v>1</v>
      </c>
      <c r="R338" s="8">
        <f>SUMIF($I$24:$I$30,Table2[[#This Row],[Name]],$J$24:$J$30)</f>
        <v>0</v>
      </c>
      <c r="S338" s="8">
        <f t="shared" si="125"/>
        <v>0</v>
      </c>
    </row>
    <row r="339" spans="1:19" ht="30" hidden="1">
      <c r="A339" s="8" t="s">
        <v>104</v>
      </c>
      <c r="B339" s="8" t="str">
        <f t="shared" si="126"/>
        <v>TiBaan</v>
      </c>
      <c r="C339" s="8" t="str">
        <f t="shared" si="141"/>
        <v>Labor Planning.</v>
      </c>
      <c r="D339" s="9">
        <f t="shared" si="137"/>
        <v>44038</v>
      </c>
      <c r="E339" s="8">
        <f t="shared" si="122"/>
        <v>31</v>
      </c>
      <c r="F339" s="8">
        <f t="shared" si="123"/>
        <v>7</v>
      </c>
      <c r="G339" s="8">
        <f t="shared" si="124"/>
        <v>2020</v>
      </c>
      <c r="H339" s="8" t="str">
        <f>H338</f>
        <v>Software Architect</v>
      </c>
      <c r="I339" s="8" t="str">
        <f>I338</f>
        <v>Pedro Marcano</v>
      </c>
      <c r="J339" s="8" t="str">
        <f t="shared" si="142"/>
        <v>Mobile</v>
      </c>
      <c r="K339" s="8" t="str">
        <f t="shared" si="143"/>
        <v>Android</v>
      </c>
      <c r="L339" s="8" t="str">
        <f t="shared" si="144"/>
        <v>Android Studio</v>
      </c>
      <c r="M339" s="8">
        <v>2.4</v>
      </c>
      <c r="N339" s="8" t="s">
        <v>11</v>
      </c>
      <c r="O339" s="12"/>
      <c r="P339" s="8">
        <v>1</v>
      </c>
      <c r="R339" s="8">
        <f>SUMIF($I$24:$I$30,Table2[[#This Row],[Name]],$J$24:$J$30)</f>
        <v>0</v>
      </c>
      <c r="S339" s="8">
        <f t="shared" si="125"/>
        <v>0</v>
      </c>
    </row>
    <row r="340" spans="1:19" ht="30" hidden="1">
      <c r="A340" s="8" t="s">
        <v>104</v>
      </c>
      <c r="B340" s="8" t="str">
        <f t="shared" si="126"/>
        <v>TiBaan</v>
      </c>
      <c r="C340" s="8" t="str">
        <f t="shared" si="141"/>
        <v>Labor Planning.</v>
      </c>
      <c r="D340" s="9">
        <f t="shared" si="137"/>
        <v>44039</v>
      </c>
      <c r="E340" s="8">
        <f t="shared" si="122"/>
        <v>31</v>
      </c>
      <c r="F340" s="8">
        <f t="shared" si="123"/>
        <v>7</v>
      </c>
      <c r="G340" s="8">
        <f t="shared" si="124"/>
        <v>2020</v>
      </c>
      <c r="H340" s="8" t="s">
        <v>58</v>
      </c>
      <c r="I340" s="8" t="str">
        <f>I339</f>
        <v>Pedro Marcano</v>
      </c>
      <c r="J340" s="8" t="str">
        <f t="shared" si="142"/>
        <v>Mobile</v>
      </c>
      <c r="K340" s="8" t="str">
        <f t="shared" si="143"/>
        <v>Android</v>
      </c>
      <c r="L340" s="8" t="str">
        <f t="shared" si="144"/>
        <v>Android Studio</v>
      </c>
      <c r="M340" s="8">
        <v>2.4</v>
      </c>
      <c r="N340" s="8" t="s">
        <v>10</v>
      </c>
      <c r="O340" s="12"/>
      <c r="P340" s="8">
        <v>1</v>
      </c>
      <c r="R340" s="8">
        <f>SUMIF($I$24:$I$30,Table2[[#This Row],[Name]],$J$24:$J$30)</f>
        <v>0</v>
      </c>
      <c r="S340" s="8">
        <f t="shared" si="125"/>
        <v>0</v>
      </c>
    </row>
    <row r="341" spans="1:19" ht="30" hidden="1">
      <c r="A341" s="8" t="s">
        <v>104</v>
      </c>
      <c r="B341" s="8" t="str">
        <f t="shared" si="126"/>
        <v>TiBaan</v>
      </c>
      <c r="C341" s="8" t="str">
        <f t="shared" si="141"/>
        <v>Labor Planning.</v>
      </c>
      <c r="D341" s="9">
        <f t="shared" si="137"/>
        <v>44040</v>
      </c>
      <c r="E341" s="8">
        <f t="shared" si="122"/>
        <v>31</v>
      </c>
      <c r="F341" s="8">
        <f t="shared" si="123"/>
        <v>7</v>
      </c>
      <c r="G341" s="8">
        <f t="shared" si="124"/>
        <v>2020</v>
      </c>
      <c r="H341" s="8" t="str">
        <f>H340</f>
        <v>Project Management</v>
      </c>
      <c r="I341" s="8" t="s">
        <v>76</v>
      </c>
      <c r="J341" s="8" t="str">
        <f t="shared" si="142"/>
        <v>Mobile</v>
      </c>
      <c r="K341" s="8" t="str">
        <f t="shared" si="143"/>
        <v>Android</v>
      </c>
      <c r="L341" s="8" t="str">
        <f t="shared" si="144"/>
        <v>Android Studio</v>
      </c>
      <c r="M341" s="8">
        <v>1</v>
      </c>
      <c r="N341" s="8" t="s">
        <v>12</v>
      </c>
      <c r="O341" s="12"/>
      <c r="P341" s="8">
        <v>1</v>
      </c>
      <c r="R341" s="8">
        <f>SUMIF($I$24:$I$30,Table2[[#This Row],[Name]],$J$24:$J$30)</f>
        <v>3</v>
      </c>
      <c r="S341" s="8">
        <f t="shared" si="125"/>
        <v>3</v>
      </c>
    </row>
    <row r="342" spans="1:19" ht="30" hidden="1">
      <c r="A342" s="8" t="s">
        <v>104</v>
      </c>
      <c r="B342" s="8" t="str">
        <f t="shared" si="126"/>
        <v>TiBaan</v>
      </c>
      <c r="C342" s="8" t="str">
        <f t="shared" si="141"/>
        <v>Labor Planning.</v>
      </c>
      <c r="D342" s="9">
        <f t="shared" si="137"/>
        <v>44041</v>
      </c>
      <c r="E342" s="8">
        <f t="shared" si="122"/>
        <v>31</v>
      </c>
      <c r="F342" s="8">
        <f t="shared" si="123"/>
        <v>7</v>
      </c>
      <c r="G342" s="8">
        <f t="shared" si="124"/>
        <v>2020</v>
      </c>
      <c r="H342" s="8" t="str">
        <f>H341</f>
        <v>Project Management</v>
      </c>
      <c r="I342" s="8" t="s">
        <v>76</v>
      </c>
      <c r="J342" s="8" t="str">
        <f t="shared" si="142"/>
        <v>Mobile</v>
      </c>
      <c r="K342" s="8" t="str">
        <f t="shared" si="143"/>
        <v>Android</v>
      </c>
      <c r="L342" s="8" t="str">
        <f t="shared" si="144"/>
        <v>Android Studio</v>
      </c>
      <c r="M342" s="8">
        <v>1</v>
      </c>
      <c r="N342" s="8" t="s">
        <v>11</v>
      </c>
      <c r="O342" s="12"/>
      <c r="P342" s="8">
        <v>1</v>
      </c>
      <c r="R342" s="8">
        <f>SUMIF($I$24:$I$30,Table2[[#This Row],[Name]],$J$24:$J$30)</f>
        <v>3</v>
      </c>
      <c r="S342" s="8">
        <f t="shared" si="125"/>
        <v>3</v>
      </c>
    </row>
    <row r="343" spans="1:19" ht="30" hidden="1">
      <c r="A343" s="8" t="s">
        <v>104</v>
      </c>
      <c r="B343" s="8" t="str">
        <f t="shared" si="126"/>
        <v>TiBaan</v>
      </c>
      <c r="C343" s="8" t="str">
        <f t="shared" si="141"/>
        <v>Labor Planning.</v>
      </c>
      <c r="D343" s="9">
        <f t="shared" si="137"/>
        <v>44042</v>
      </c>
      <c r="E343" s="8">
        <f t="shared" si="122"/>
        <v>31</v>
      </c>
      <c r="F343" s="8">
        <f t="shared" si="123"/>
        <v>7</v>
      </c>
      <c r="G343" s="8">
        <f t="shared" si="124"/>
        <v>2020</v>
      </c>
      <c r="H343" s="8" t="s">
        <v>55</v>
      </c>
      <c r="I343" s="8" t="s">
        <v>69</v>
      </c>
      <c r="J343" s="8" t="str">
        <f t="shared" si="142"/>
        <v>Mobile</v>
      </c>
      <c r="K343" s="8" t="str">
        <f t="shared" si="143"/>
        <v>Android</v>
      </c>
      <c r="L343" s="8" t="str">
        <f t="shared" si="144"/>
        <v>Android Studio</v>
      </c>
      <c r="M343" s="8">
        <v>1</v>
      </c>
      <c r="N343" s="8" t="s">
        <v>10</v>
      </c>
      <c r="O343" s="12"/>
      <c r="P343" s="8">
        <v>1</v>
      </c>
      <c r="R343" s="8">
        <f>SUMIF($I$24:$I$30,Table2[[#This Row],[Name]],$J$24:$J$30)</f>
        <v>1.5</v>
      </c>
      <c r="S343" s="8">
        <f t="shared" si="125"/>
        <v>1.5</v>
      </c>
    </row>
    <row r="344" spans="1:19" ht="30" hidden="1">
      <c r="A344" s="8" t="s">
        <v>104</v>
      </c>
      <c r="B344" s="8" t="str">
        <f t="shared" si="126"/>
        <v>TiBaan</v>
      </c>
      <c r="C344" s="8" t="str">
        <f t="shared" si="141"/>
        <v>Labor Planning.</v>
      </c>
      <c r="D344" s="9">
        <f t="shared" si="137"/>
        <v>44043</v>
      </c>
      <c r="E344" s="8">
        <f t="shared" si="122"/>
        <v>31</v>
      </c>
      <c r="F344" s="8">
        <f t="shared" si="123"/>
        <v>7</v>
      </c>
      <c r="G344" s="8">
        <f t="shared" si="124"/>
        <v>2020</v>
      </c>
      <c r="H344" s="8" t="str">
        <f>H343</f>
        <v>QA</v>
      </c>
      <c r="I344" s="8" t="str">
        <f>I343</f>
        <v>Javier Alvarez</v>
      </c>
      <c r="J344" s="8" t="str">
        <f t="shared" si="142"/>
        <v>Mobile</v>
      </c>
      <c r="K344" s="8" t="str">
        <f t="shared" si="143"/>
        <v>Android</v>
      </c>
      <c r="L344" s="8" t="str">
        <f t="shared" si="144"/>
        <v>Android Studio</v>
      </c>
      <c r="M344" s="8">
        <v>4</v>
      </c>
      <c r="N344" s="8" t="s">
        <v>12</v>
      </c>
      <c r="O344" s="12"/>
      <c r="P344" s="8">
        <v>1</v>
      </c>
      <c r="R344" s="8">
        <f>SUMIF($I$24:$I$30,Table2[[#This Row],[Name]],$J$24:$J$30)</f>
        <v>1.5</v>
      </c>
      <c r="S344" s="8">
        <f t="shared" si="125"/>
        <v>6</v>
      </c>
    </row>
    <row r="345" spans="1:19" ht="30" hidden="1">
      <c r="A345" s="8" t="s">
        <v>104</v>
      </c>
      <c r="B345" s="8" t="str">
        <f t="shared" si="126"/>
        <v>TiBaan</v>
      </c>
      <c r="C345" s="8" t="str">
        <f t="shared" si="141"/>
        <v>Labor Planning.</v>
      </c>
      <c r="D345" s="9">
        <f t="shared" si="137"/>
        <v>44044</v>
      </c>
      <c r="E345" s="8">
        <f t="shared" si="122"/>
        <v>31</v>
      </c>
      <c r="F345" s="8">
        <f t="shared" si="123"/>
        <v>8</v>
      </c>
      <c r="G345" s="8">
        <f t="shared" si="124"/>
        <v>2020</v>
      </c>
      <c r="H345" s="8" t="str">
        <f>H344</f>
        <v>QA</v>
      </c>
      <c r="I345" s="8" t="str">
        <f>I344</f>
        <v>Javier Alvarez</v>
      </c>
      <c r="J345" s="8" t="str">
        <f t="shared" si="142"/>
        <v>Mobile</v>
      </c>
      <c r="K345" s="8" t="str">
        <f t="shared" si="143"/>
        <v>Android</v>
      </c>
      <c r="L345" s="8" t="str">
        <f t="shared" si="144"/>
        <v>Android Studio</v>
      </c>
      <c r="M345" s="8">
        <v>2.5</v>
      </c>
      <c r="N345" s="8" t="s">
        <v>11</v>
      </c>
      <c r="O345" s="12"/>
      <c r="P345" s="8">
        <v>1</v>
      </c>
      <c r="R345" s="8">
        <f>SUMIF($I$24:$I$30,Table2[[#This Row],[Name]],$J$24:$J$30)</f>
        <v>1.5</v>
      </c>
      <c r="S345" s="8">
        <f t="shared" si="125"/>
        <v>3.75</v>
      </c>
    </row>
    <row r="346" spans="1:19" ht="30" hidden="1">
      <c r="A346" s="8" t="s">
        <v>104</v>
      </c>
      <c r="B346" s="8" t="str">
        <f t="shared" si="126"/>
        <v>TiBaan</v>
      </c>
      <c r="C346" s="8" t="s">
        <v>44</v>
      </c>
      <c r="D346" s="9">
        <f t="shared" si="137"/>
        <v>44045</v>
      </c>
      <c r="E346" s="8">
        <f t="shared" si="122"/>
        <v>32</v>
      </c>
      <c r="F346" s="8">
        <f t="shared" si="123"/>
        <v>8</v>
      </c>
      <c r="G346" s="8">
        <f t="shared" si="124"/>
        <v>2020</v>
      </c>
      <c r="H346" s="8" t="s">
        <v>96</v>
      </c>
      <c r="I346" s="8" t="s">
        <v>59</v>
      </c>
      <c r="J346" s="8" t="s">
        <v>60</v>
      </c>
      <c r="K346" s="8" t="s">
        <v>13</v>
      </c>
      <c r="L346" s="8" t="str">
        <f t="shared" si="144"/>
        <v>Android Studio</v>
      </c>
      <c r="M346" s="8">
        <v>5</v>
      </c>
      <c r="N346" s="8" t="s">
        <v>10</v>
      </c>
      <c r="O346" s="13"/>
      <c r="P346" s="8">
        <v>1</v>
      </c>
      <c r="R346" s="8">
        <f>SUMIF($I$24:$I$30,Table2[[#This Row],[Name]],$J$24:$J$30)</f>
        <v>3</v>
      </c>
      <c r="S346" s="8">
        <f t="shared" si="125"/>
        <v>15</v>
      </c>
    </row>
    <row r="347" spans="1:19" ht="30" hidden="1">
      <c r="A347" s="8" t="s">
        <v>104</v>
      </c>
      <c r="B347" s="8" t="str">
        <f t="shared" si="126"/>
        <v>TiBaan</v>
      </c>
      <c r="C347" s="8" t="str">
        <f t="shared" ref="C347:C357" si="145">C346</f>
        <v>Performance Management</v>
      </c>
      <c r="D347" s="9">
        <f t="shared" si="137"/>
        <v>44046</v>
      </c>
      <c r="E347" s="8">
        <f t="shared" si="122"/>
        <v>32</v>
      </c>
      <c r="F347" s="8">
        <f t="shared" si="123"/>
        <v>8</v>
      </c>
      <c r="G347" s="8">
        <f t="shared" si="124"/>
        <v>2020</v>
      </c>
      <c r="H347" s="8" t="str">
        <f>H346</f>
        <v>Full Stack</v>
      </c>
      <c r="I347" s="8" t="str">
        <f>I346</f>
        <v>Ricardo Acurero</v>
      </c>
      <c r="J347" s="8" t="str">
        <f>J346</f>
        <v>Mobile</v>
      </c>
      <c r="K347" s="8" t="str">
        <f>K346</f>
        <v>Android</v>
      </c>
      <c r="L347" s="8" t="str">
        <f>L346</f>
        <v>Android Studio</v>
      </c>
      <c r="M347" s="8">
        <v>4</v>
      </c>
      <c r="N347" s="8" t="s">
        <v>12</v>
      </c>
      <c r="O347" s="13"/>
      <c r="P347" s="8">
        <v>1</v>
      </c>
      <c r="R347" s="8">
        <f>SUMIF($I$24:$I$30,Table2[[#This Row],[Name]],$J$24:$J$30)</f>
        <v>3</v>
      </c>
      <c r="S347" s="8">
        <f t="shared" si="125"/>
        <v>12</v>
      </c>
    </row>
    <row r="348" spans="1:19" ht="30" hidden="1">
      <c r="A348" s="8" t="s">
        <v>104</v>
      </c>
      <c r="B348" s="8" t="str">
        <f t="shared" si="126"/>
        <v>TiBaan</v>
      </c>
      <c r="C348" s="8" t="str">
        <f t="shared" si="145"/>
        <v>Performance Management</v>
      </c>
      <c r="D348" s="9">
        <f t="shared" si="137"/>
        <v>44047</v>
      </c>
      <c r="E348" s="8">
        <f t="shared" si="122"/>
        <v>32</v>
      </c>
      <c r="F348" s="8">
        <f t="shared" si="123"/>
        <v>8</v>
      </c>
      <c r="G348" s="8">
        <f t="shared" si="124"/>
        <v>2020</v>
      </c>
      <c r="H348" s="8" t="str">
        <f>H347</f>
        <v>Full Stack</v>
      </c>
      <c r="I348" s="8" t="str">
        <f>I347</f>
        <v>Ricardo Acurero</v>
      </c>
      <c r="J348" s="8" t="str">
        <f t="shared" ref="J348:J357" si="146">J347</f>
        <v>Mobile</v>
      </c>
      <c r="K348" s="8" t="str">
        <f t="shared" ref="K348:K357" si="147">K347</f>
        <v>Android</v>
      </c>
      <c r="L348" s="8" t="str">
        <f t="shared" ref="L348:L358" si="148">L347</f>
        <v>Android Studio</v>
      </c>
      <c r="M348" s="8">
        <v>3</v>
      </c>
      <c r="N348" s="8" t="s">
        <v>11</v>
      </c>
      <c r="O348" s="13"/>
      <c r="P348" s="8">
        <v>1</v>
      </c>
      <c r="R348" s="8">
        <f>SUMIF($I$24:$I$30,Table2[[#This Row],[Name]],$J$24:$J$30)</f>
        <v>3</v>
      </c>
      <c r="S348" s="8">
        <f t="shared" si="125"/>
        <v>9</v>
      </c>
    </row>
    <row r="349" spans="1:19" ht="30" hidden="1">
      <c r="A349" s="8" t="s">
        <v>104</v>
      </c>
      <c r="B349" s="8" t="str">
        <f t="shared" si="126"/>
        <v>TiBaan</v>
      </c>
      <c r="C349" s="8" t="str">
        <f t="shared" si="145"/>
        <v>Performance Management</v>
      </c>
      <c r="D349" s="9">
        <f>D348+21</f>
        <v>44068</v>
      </c>
      <c r="E349" s="8">
        <f t="shared" si="122"/>
        <v>35</v>
      </c>
      <c r="F349" s="8">
        <f t="shared" si="123"/>
        <v>8</v>
      </c>
      <c r="G349" s="8">
        <f t="shared" si="124"/>
        <v>2020</v>
      </c>
      <c r="H349" s="8" t="s">
        <v>101</v>
      </c>
      <c r="I349" s="8" t="s">
        <v>66</v>
      </c>
      <c r="J349" s="8" t="str">
        <f t="shared" si="146"/>
        <v>Mobile</v>
      </c>
      <c r="K349" s="8" t="str">
        <f t="shared" si="147"/>
        <v>Android</v>
      </c>
      <c r="L349" s="8" t="str">
        <f t="shared" si="148"/>
        <v>Android Studio</v>
      </c>
      <c r="M349" s="8">
        <v>2.4</v>
      </c>
      <c r="N349" s="8" t="s">
        <v>10</v>
      </c>
      <c r="O349" s="13"/>
      <c r="P349" s="8">
        <v>1</v>
      </c>
      <c r="R349" s="8">
        <f>SUMIF($I$24:$I$30,Table2[[#This Row],[Name]],$J$24:$J$30)</f>
        <v>0</v>
      </c>
      <c r="S349" s="8">
        <f t="shared" si="125"/>
        <v>0</v>
      </c>
    </row>
    <row r="350" spans="1:19" ht="30" hidden="1">
      <c r="A350" s="8" t="s">
        <v>104</v>
      </c>
      <c r="B350" s="8" t="str">
        <f t="shared" si="126"/>
        <v>TiBaan</v>
      </c>
      <c r="C350" s="8" t="str">
        <f t="shared" si="145"/>
        <v>Performance Management</v>
      </c>
      <c r="D350" s="9">
        <f>D349+6</f>
        <v>44074</v>
      </c>
      <c r="E350" s="8">
        <f t="shared" si="122"/>
        <v>36</v>
      </c>
      <c r="F350" s="8">
        <f t="shared" si="123"/>
        <v>8</v>
      </c>
      <c r="G350" s="8">
        <f t="shared" si="124"/>
        <v>2020</v>
      </c>
      <c r="H350" s="8" t="str">
        <f>H349</f>
        <v>Software Architect</v>
      </c>
      <c r="I350" s="8" t="str">
        <f>I349</f>
        <v>Pedro Marcano</v>
      </c>
      <c r="J350" s="8" t="str">
        <f t="shared" si="146"/>
        <v>Mobile</v>
      </c>
      <c r="K350" s="8" t="str">
        <f t="shared" si="147"/>
        <v>Android</v>
      </c>
      <c r="L350" s="8" t="str">
        <f t="shared" si="148"/>
        <v>Android Studio</v>
      </c>
      <c r="M350" s="8">
        <v>2.4</v>
      </c>
      <c r="N350" s="8" t="s">
        <v>12</v>
      </c>
      <c r="O350" s="13"/>
      <c r="P350" s="8">
        <v>1</v>
      </c>
      <c r="R350" s="8">
        <f>SUMIF($I$24:$I$30,Table2[[#This Row],[Name]],$J$24:$J$30)</f>
        <v>0</v>
      </c>
      <c r="S350" s="8">
        <f t="shared" si="125"/>
        <v>0</v>
      </c>
    </row>
    <row r="351" spans="1:19" ht="30" hidden="1">
      <c r="A351" s="8" t="s">
        <v>104</v>
      </c>
      <c r="B351" s="8" t="str">
        <f t="shared" si="126"/>
        <v>TiBaan</v>
      </c>
      <c r="C351" s="8" t="str">
        <f t="shared" si="145"/>
        <v>Performance Management</v>
      </c>
      <c r="D351" s="9">
        <f>D350-8</f>
        <v>44066</v>
      </c>
      <c r="E351" s="8">
        <f t="shared" si="122"/>
        <v>35</v>
      </c>
      <c r="F351" s="8">
        <f t="shared" si="123"/>
        <v>8</v>
      </c>
      <c r="G351" s="8">
        <f t="shared" si="124"/>
        <v>2020</v>
      </c>
      <c r="H351" s="8" t="s">
        <v>58</v>
      </c>
      <c r="I351" s="8" t="s">
        <v>76</v>
      </c>
      <c r="J351" s="8" t="str">
        <f t="shared" si="146"/>
        <v>Mobile</v>
      </c>
      <c r="K351" s="8" t="str">
        <f t="shared" si="147"/>
        <v>Android</v>
      </c>
      <c r="L351" s="8" t="str">
        <f t="shared" si="148"/>
        <v>Android Studio</v>
      </c>
      <c r="M351" s="8">
        <v>1</v>
      </c>
      <c r="N351" s="8" t="s">
        <v>11</v>
      </c>
      <c r="O351" s="13"/>
      <c r="P351" s="8">
        <v>1</v>
      </c>
      <c r="R351" s="8">
        <f>SUMIF($I$24:$I$30,Table2[[#This Row],[Name]],$J$24:$J$30)</f>
        <v>3</v>
      </c>
      <c r="S351" s="8">
        <f t="shared" si="125"/>
        <v>3</v>
      </c>
    </row>
    <row r="352" spans="1:19" ht="30" hidden="1">
      <c r="A352" s="8" t="s">
        <v>104</v>
      </c>
      <c r="B352" s="8" t="str">
        <f t="shared" si="126"/>
        <v>TiBaan</v>
      </c>
      <c r="C352" s="8" t="str">
        <f t="shared" si="145"/>
        <v>Performance Management</v>
      </c>
      <c r="D352" s="9">
        <f>D351-10</f>
        <v>44056</v>
      </c>
      <c r="E352" s="8">
        <f t="shared" si="122"/>
        <v>33</v>
      </c>
      <c r="F352" s="8">
        <f t="shared" si="123"/>
        <v>8</v>
      </c>
      <c r="G352" s="8">
        <f t="shared" si="124"/>
        <v>2020</v>
      </c>
      <c r="H352" s="8" t="s">
        <v>58</v>
      </c>
      <c r="I352" s="8" t="s">
        <v>76</v>
      </c>
      <c r="J352" s="8" t="str">
        <f t="shared" si="146"/>
        <v>Mobile</v>
      </c>
      <c r="K352" s="8" t="str">
        <f t="shared" si="147"/>
        <v>Android</v>
      </c>
      <c r="L352" s="8" t="str">
        <f t="shared" si="148"/>
        <v>Android Studio</v>
      </c>
      <c r="M352" s="8">
        <v>2</v>
      </c>
      <c r="N352" s="8" t="s">
        <v>10</v>
      </c>
      <c r="O352" s="13"/>
      <c r="P352" s="8">
        <v>1</v>
      </c>
      <c r="R352" s="8">
        <f>SUMIF($I$24:$I$30,Table2[[#This Row],[Name]],$J$24:$J$30)</f>
        <v>3</v>
      </c>
      <c r="S352" s="8">
        <f t="shared" si="125"/>
        <v>6</v>
      </c>
    </row>
    <row r="353" spans="1:19" ht="30" hidden="1">
      <c r="A353" s="8" t="s">
        <v>104</v>
      </c>
      <c r="B353" s="8" t="str">
        <f t="shared" si="126"/>
        <v>TiBaan</v>
      </c>
      <c r="C353" s="8" t="str">
        <f t="shared" si="145"/>
        <v>Performance Management</v>
      </c>
      <c r="D353" s="9">
        <f t="shared" si="137"/>
        <v>44057</v>
      </c>
      <c r="E353" s="8">
        <f t="shared" si="122"/>
        <v>33</v>
      </c>
      <c r="F353" s="8">
        <f t="shared" si="123"/>
        <v>8</v>
      </c>
      <c r="G353" s="8">
        <f t="shared" si="124"/>
        <v>2020</v>
      </c>
      <c r="H353" s="8" t="str">
        <f>H352</f>
        <v>Project Management</v>
      </c>
      <c r="I353" s="8" t="s">
        <v>76</v>
      </c>
      <c r="J353" s="8" t="str">
        <f t="shared" si="146"/>
        <v>Mobile</v>
      </c>
      <c r="K353" s="8" t="str">
        <f t="shared" si="147"/>
        <v>Android</v>
      </c>
      <c r="L353" s="8" t="str">
        <f t="shared" si="148"/>
        <v>Android Studio</v>
      </c>
      <c r="M353" s="8">
        <v>2</v>
      </c>
      <c r="N353" s="8" t="s">
        <v>12</v>
      </c>
      <c r="O353" s="13"/>
      <c r="P353" s="8">
        <v>1</v>
      </c>
      <c r="R353" s="8">
        <f>SUMIF($I$24:$I$30,Table2[[#This Row],[Name]],$J$24:$J$30)</f>
        <v>3</v>
      </c>
      <c r="S353" s="8">
        <f t="shared" si="125"/>
        <v>6</v>
      </c>
    </row>
    <row r="354" spans="1:19" ht="30" hidden="1">
      <c r="A354" s="8" t="s">
        <v>104</v>
      </c>
      <c r="B354" s="8" t="str">
        <f t="shared" si="126"/>
        <v>TiBaan</v>
      </c>
      <c r="C354" s="8" t="str">
        <f t="shared" si="145"/>
        <v>Performance Management</v>
      </c>
      <c r="D354" s="9">
        <f t="shared" si="137"/>
        <v>44058</v>
      </c>
      <c r="E354" s="8">
        <f t="shared" si="122"/>
        <v>33</v>
      </c>
      <c r="F354" s="8">
        <f t="shared" si="123"/>
        <v>8</v>
      </c>
      <c r="G354" s="8">
        <f t="shared" si="124"/>
        <v>2020</v>
      </c>
      <c r="H354" s="8" t="str">
        <f>H353</f>
        <v>Project Management</v>
      </c>
      <c r="I354" s="8" t="s">
        <v>76</v>
      </c>
      <c r="J354" s="8" t="str">
        <f t="shared" si="146"/>
        <v>Mobile</v>
      </c>
      <c r="K354" s="8" t="str">
        <f t="shared" si="147"/>
        <v>Android</v>
      </c>
      <c r="L354" s="8" t="str">
        <f t="shared" si="148"/>
        <v>Android Studio</v>
      </c>
      <c r="M354" s="8">
        <v>2</v>
      </c>
      <c r="N354" s="8" t="s">
        <v>11</v>
      </c>
      <c r="O354" s="13"/>
      <c r="P354" s="8">
        <v>1</v>
      </c>
      <c r="R354" s="8">
        <f>SUMIF($I$24:$I$30,Table2[[#This Row],[Name]],$J$24:$J$30)</f>
        <v>3</v>
      </c>
      <c r="S354" s="8">
        <f t="shared" si="125"/>
        <v>6</v>
      </c>
    </row>
    <row r="355" spans="1:19" ht="30" hidden="1">
      <c r="A355" s="8" t="s">
        <v>104</v>
      </c>
      <c r="B355" s="8" t="str">
        <f t="shared" si="126"/>
        <v>TiBaan</v>
      </c>
      <c r="C355" s="8" t="str">
        <f t="shared" si="145"/>
        <v>Performance Management</v>
      </c>
      <c r="D355" s="9">
        <f t="shared" si="137"/>
        <v>44059</v>
      </c>
      <c r="E355" s="8">
        <f t="shared" ref="E355:E418" si="149">WEEKNUM(D355)</f>
        <v>34</v>
      </c>
      <c r="F355" s="8">
        <f t="shared" ref="F355:F418" si="150">MONTH(D355)</f>
        <v>8</v>
      </c>
      <c r="G355" s="8">
        <f t="shared" ref="G355:G418" si="151">YEAR(D355)</f>
        <v>2020</v>
      </c>
      <c r="H355" s="8" t="s">
        <v>55</v>
      </c>
      <c r="I355" s="8" t="s">
        <v>69</v>
      </c>
      <c r="J355" s="8" t="str">
        <f t="shared" si="146"/>
        <v>Mobile</v>
      </c>
      <c r="K355" s="8" t="str">
        <f t="shared" si="147"/>
        <v>Android</v>
      </c>
      <c r="L355" s="8" t="str">
        <f t="shared" si="148"/>
        <v>Android Studio</v>
      </c>
      <c r="M355" s="8">
        <v>2.5</v>
      </c>
      <c r="N355" s="8" t="s">
        <v>10</v>
      </c>
      <c r="O355" s="13"/>
      <c r="P355" s="8">
        <v>1</v>
      </c>
      <c r="R355" s="8">
        <f>SUMIF($I$24:$I$30,Table2[[#This Row],[Name]],$J$24:$J$30)</f>
        <v>1.5</v>
      </c>
      <c r="S355" s="8">
        <f t="shared" ref="S355:S417" si="152">M355*R355</f>
        <v>3.75</v>
      </c>
    </row>
    <row r="356" spans="1:19" ht="30" hidden="1">
      <c r="A356" s="8" t="s">
        <v>104</v>
      </c>
      <c r="B356" s="8" t="str">
        <f t="shared" ref="B356:B417" si="153">B355</f>
        <v>TiBaan</v>
      </c>
      <c r="C356" s="8" t="str">
        <f t="shared" si="145"/>
        <v>Performance Management</v>
      </c>
      <c r="D356" s="9">
        <f t="shared" si="137"/>
        <v>44060</v>
      </c>
      <c r="E356" s="8">
        <f t="shared" si="149"/>
        <v>34</v>
      </c>
      <c r="F356" s="8">
        <f t="shared" si="150"/>
        <v>8</v>
      </c>
      <c r="G356" s="8">
        <f t="shared" si="151"/>
        <v>2020</v>
      </c>
      <c r="H356" s="8" t="str">
        <f>H355</f>
        <v>QA</v>
      </c>
      <c r="I356" s="8" t="str">
        <f>I355</f>
        <v>Javier Alvarez</v>
      </c>
      <c r="J356" s="8" t="str">
        <f t="shared" si="146"/>
        <v>Mobile</v>
      </c>
      <c r="K356" s="8" t="str">
        <f t="shared" si="147"/>
        <v>Android</v>
      </c>
      <c r="L356" s="8" t="str">
        <f t="shared" si="148"/>
        <v>Android Studio</v>
      </c>
      <c r="M356" s="8">
        <v>2.5</v>
      </c>
      <c r="N356" s="8" t="s">
        <v>12</v>
      </c>
      <c r="O356" s="13"/>
      <c r="P356" s="8">
        <v>1</v>
      </c>
      <c r="R356" s="8">
        <f>SUMIF($I$24:$I$30,Table2[[#This Row],[Name]],$J$24:$J$30)</f>
        <v>1.5</v>
      </c>
      <c r="S356" s="8">
        <f t="shared" si="152"/>
        <v>3.75</v>
      </c>
    </row>
    <row r="357" spans="1:19" ht="30" hidden="1">
      <c r="A357" s="8" t="s">
        <v>104</v>
      </c>
      <c r="B357" s="8" t="str">
        <f t="shared" si="153"/>
        <v>TiBaan</v>
      </c>
      <c r="C357" s="8" t="str">
        <f t="shared" si="145"/>
        <v>Performance Management</v>
      </c>
      <c r="D357" s="9">
        <f t="shared" si="137"/>
        <v>44061</v>
      </c>
      <c r="E357" s="8">
        <f t="shared" si="149"/>
        <v>34</v>
      </c>
      <c r="F357" s="8">
        <f t="shared" si="150"/>
        <v>8</v>
      </c>
      <c r="G357" s="8">
        <f t="shared" si="151"/>
        <v>2020</v>
      </c>
      <c r="H357" s="8" t="str">
        <f>H356</f>
        <v>QA</v>
      </c>
      <c r="I357" s="8" t="str">
        <f>I356</f>
        <v>Javier Alvarez</v>
      </c>
      <c r="J357" s="8" t="str">
        <f t="shared" si="146"/>
        <v>Mobile</v>
      </c>
      <c r="K357" s="8" t="str">
        <f t="shared" si="147"/>
        <v>Android</v>
      </c>
      <c r="L357" s="8" t="str">
        <f t="shared" si="148"/>
        <v>Android Studio</v>
      </c>
      <c r="M357" s="8">
        <v>2.5</v>
      </c>
      <c r="N357" s="8" t="s">
        <v>11</v>
      </c>
      <c r="O357" s="13"/>
      <c r="P357" s="8">
        <v>1</v>
      </c>
      <c r="R357" s="8">
        <f>SUMIF($I$24:$I$30,Table2[[#This Row],[Name]],$J$24:$J$30)</f>
        <v>1.5</v>
      </c>
      <c r="S357" s="8">
        <f t="shared" si="152"/>
        <v>3.75</v>
      </c>
    </row>
    <row r="358" spans="1:19" ht="30" hidden="1">
      <c r="A358" s="8" t="s">
        <v>104</v>
      </c>
      <c r="B358" s="8" t="str">
        <f t="shared" si="153"/>
        <v>TiBaan</v>
      </c>
      <c r="C358" s="8" t="s">
        <v>28</v>
      </c>
      <c r="D358" s="9">
        <f t="shared" si="137"/>
        <v>44062</v>
      </c>
      <c r="E358" s="8">
        <f t="shared" si="149"/>
        <v>34</v>
      </c>
      <c r="F358" s="8">
        <f t="shared" si="150"/>
        <v>8</v>
      </c>
      <c r="G358" s="8">
        <f t="shared" si="151"/>
        <v>2020</v>
      </c>
      <c r="H358" s="8" t="s">
        <v>96</v>
      </c>
      <c r="I358" s="8" t="s">
        <v>59</v>
      </c>
      <c r="J358" s="8" t="s">
        <v>60</v>
      </c>
      <c r="K358" s="8" t="s">
        <v>13</v>
      </c>
      <c r="L358" s="8" t="str">
        <f t="shared" si="148"/>
        <v>Android Studio</v>
      </c>
      <c r="M358" s="8">
        <v>4</v>
      </c>
      <c r="N358" s="8" t="s">
        <v>10</v>
      </c>
      <c r="O358" s="14"/>
      <c r="P358" s="8">
        <v>1</v>
      </c>
      <c r="R358" s="8">
        <f>SUMIF($I$24:$I$30,Table2[[#This Row],[Name]],$J$24:$J$30)</f>
        <v>3</v>
      </c>
      <c r="S358" s="8">
        <f t="shared" si="152"/>
        <v>12</v>
      </c>
    </row>
    <row r="359" spans="1:19" ht="30" hidden="1">
      <c r="A359" s="8" t="s">
        <v>104</v>
      </c>
      <c r="B359" s="8" t="str">
        <f t="shared" si="153"/>
        <v>TiBaan</v>
      </c>
      <c r="C359" s="8" t="str">
        <f t="shared" ref="C359:C369" si="154">C358</f>
        <v>Training and Knowledge Management.</v>
      </c>
      <c r="D359" s="9">
        <f>D358</f>
        <v>44062</v>
      </c>
      <c r="E359" s="8">
        <f t="shared" si="149"/>
        <v>34</v>
      </c>
      <c r="F359" s="8">
        <f t="shared" si="150"/>
        <v>8</v>
      </c>
      <c r="G359" s="8">
        <f t="shared" si="151"/>
        <v>2020</v>
      </c>
      <c r="H359" s="8" t="str">
        <f>H358</f>
        <v>Full Stack</v>
      </c>
      <c r="I359" s="8" t="str">
        <f>I358</f>
        <v>Ricardo Acurero</v>
      </c>
      <c r="J359" s="8" t="str">
        <f>J358</f>
        <v>Mobile</v>
      </c>
      <c r="K359" s="8" t="str">
        <f>K358</f>
        <v>Android</v>
      </c>
      <c r="L359" s="8" t="str">
        <f>L358</f>
        <v>Android Studio</v>
      </c>
      <c r="M359" s="8">
        <v>3</v>
      </c>
      <c r="N359" s="8" t="s">
        <v>12</v>
      </c>
      <c r="O359" s="14"/>
      <c r="P359" s="8">
        <v>1</v>
      </c>
      <c r="R359" s="8">
        <f>SUMIF($I$24:$I$30,Table2[[#This Row],[Name]],$J$24:$J$30)</f>
        <v>3</v>
      </c>
      <c r="S359" s="8">
        <f t="shared" si="152"/>
        <v>9</v>
      </c>
    </row>
    <row r="360" spans="1:19" ht="30" hidden="1">
      <c r="A360" s="8" t="s">
        <v>104</v>
      </c>
      <c r="B360" s="8" t="str">
        <f t="shared" si="153"/>
        <v>TiBaan</v>
      </c>
      <c r="C360" s="8" t="str">
        <f t="shared" si="154"/>
        <v>Training and Knowledge Management.</v>
      </c>
      <c r="D360" s="9">
        <f>D359+1</f>
        <v>44063</v>
      </c>
      <c r="E360" s="8">
        <f t="shared" si="149"/>
        <v>34</v>
      </c>
      <c r="F360" s="8">
        <f t="shared" si="150"/>
        <v>8</v>
      </c>
      <c r="G360" s="8">
        <f t="shared" si="151"/>
        <v>2020</v>
      </c>
      <c r="H360" s="8" t="str">
        <f>H359</f>
        <v>Full Stack</v>
      </c>
      <c r="I360" s="8" t="str">
        <f>I359</f>
        <v>Ricardo Acurero</v>
      </c>
      <c r="J360" s="8" t="str">
        <f t="shared" ref="J360:J369" si="155">J359</f>
        <v>Mobile</v>
      </c>
      <c r="K360" s="8" t="str">
        <f t="shared" ref="K360:K369" si="156">K359</f>
        <v>Android</v>
      </c>
      <c r="L360" s="8" t="str">
        <f t="shared" ref="L360:L369" si="157">L359</f>
        <v>Android Studio</v>
      </c>
      <c r="M360" s="8">
        <v>4</v>
      </c>
      <c r="N360" s="8" t="s">
        <v>11</v>
      </c>
      <c r="O360" s="14"/>
      <c r="P360" s="8">
        <v>1</v>
      </c>
      <c r="R360" s="8">
        <f>SUMIF($I$24:$I$30,Table2[[#This Row],[Name]],$J$24:$J$30)</f>
        <v>3</v>
      </c>
      <c r="S360" s="8">
        <f t="shared" si="152"/>
        <v>12</v>
      </c>
    </row>
    <row r="361" spans="1:19" ht="30" hidden="1">
      <c r="A361" s="8" t="s">
        <v>104</v>
      </c>
      <c r="B361" s="8" t="str">
        <f t="shared" si="153"/>
        <v>TiBaan</v>
      </c>
      <c r="C361" s="8" t="str">
        <f t="shared" si="154"/>
        <v>Training and Knowledge Management.</v>
      </c>
      <c r="D361" s="9">
        <f>D360-15</f>
        <v>44048</v>
      </c>
      <c r="E361" s="8">
        <f t="shared" si="149"/>
        <v>32</v>
      </c>
      <c r="F361" s="8">
        <f t="shared" si="150"/>
        <v>8</v>
      </c>
      <c r="G361" s="8">
        <f t="shared" si="151"/>
        <v>2020</v>
      </c>
      <c r="H361" s="8" t="s">
        <v>101</v>
      </c>
      <c r="I361" s="8" t="s">
        <v>66</v>
      </c>
      <c r="J361" s="8" t="str">
        <f t="shared" si="155"/>
        <v>Mobile</v>
      </c>
      <c r="K361" s="8" t="str">
        <f t="shared" si="156"/>
        <v>Android</v>
      </c>
      <c r="L361" s="8" t="str">
        <f t="shared" si="157"/>
        <v>Android Studio</v>
      </c>
      <c r="M361" s="8">
        <v>2.4</v>
      </c>
      <c r="N361" s="8" t="s">
        <v>10</v>
      </c>
      <c r="O361" s="14"/>
      <c r="P361" s="8">
        <v>1</v>
      </c>
      <c r="R361" s="8">
        <f>SUMIF($I$24:$I$30,Table2[[#This Row],[Name]],$J$24:$J$30)</f>
        <v>0</v>
      </c>
      <c r="S361" s="8">
        <f t="shared" si="152"/>
        <v>0</v>
      </c>
    </row>
    <row r="362" spans="1:19" ht="30" hidden="1">
      <c r="A362" s="8" t="s">
        <v>104</v>
      </c>
      <c r="B362" s="8" t="str">
        <f t="shared" si="153"/>
        <v>TiBaan</v>
      </c>
      <c r="C362" s="8" t="str">
        <f t="shared" si="154"/>
        <v>Training and Knowledge Management.</v>
      </c>
      <c r="D362" s="9">
        <f>D361+8</f>
        <v>44056</v>
      </c>
      <c r="E362" s="8">
        <f t="shared" si="149"/>
        <v>33</v>
      </c>
      <c r="F362" s="8">
        <f t="shared" si="150"/>
        <v>8</v>
      </c>
      <c r="G362" s="8">
        <f t="shared" si="151"/>
        <v>2020</v>
      </c>
      <c r="H362" s="8" t="s">
        <v>58</v>
      </c>
      <c r="I362" s="8" t="s">
        <v>76</v>
      </c>
      <c r="J362" s="8" t="str">
        <f t="shared" si="155"/>
        <v>Mobile</v>
      </c>
      <c r="K362" s="8" t="str">
        <f t="shared" si="156"/>
        <v>Android</v>
      </c>
      <c r="L362" s="8" t="str">
        <f t="shared" si="157"/>
        <v>Android Studio</v>
      </c>
      <c r="M362" s="8">
        <v>2</v>
      </c>
      <c r="N362" s="8" t="s">
        <v>12</v>
      </c>
      <c r="O362" s="14"/>
      <c r="P362" s="8">
        <v>1</v>
      </c>
      <c r="R362" s="8">
        <f>SUMIF($I$24:$I$30,Table2[[#This Row],[Name]],$J$24:$J$30)</f>
        <v>3</v>
      </c>
      <c r="S362" s="8">
        <f t="shared" si="152"/>
        <v>6</v>
      </c>
    </row>
    <row r="363" spans="1:19" ht="30" hidden="1">
      <c r="A363" s="8" t="s">
        <v>104</v>
      </c>
      <c r="B363" s="8" t="str">
        <f t="shared" si="153"/>
        <v>TiBaan</v>
      </c>
      <c r="C363" s="8" t="str">
        <f t="shared" si="154"/>
        <v>Training and Knowledge Management.</v>
      </c>
      <c r="D363" s="9">
        <f t="shared" si="137"/>
        <v>44057</v>
      </c>
      <c r="E363" s="8">
        <f t="shared" si="149"/>
        <v>33</v>
      </c>
      <c r="F363" s="8">
        <f t="shared" si="150"/>
        <v>8</v>
      </c>
      <c r="G363" s="8">
        <f t="shared" si="151"/>
        <v>2020</v>
      </c>
      <c r="H363" s="8" t="str">
        <f>H362</f>
        <v>Project Management</v>
      </c>
      <c r="I363" s="8" t="s">
        <v>76</v>
      </c>
      <c r="J363" s="8" t="str">
        <f t="shared" si="155"/>
        <v>Mobile</v>
      </c>
      <c r="K363" s="8" t="str">
        <f t="shared" si="156"/>
        <v>Android</v>
      </c>
      <c r="L363" s="8" t="str">
        <f t="shared" si="157"/>
        <v>Android Studio</v>
      </c>
      <c r="M363" s="8">
        <v>2</v>
      </c>
      <c r="N363" s="8" t="s">
        <v>11</v>
      </c>
      <c r="O363" s="14"/>
      <c r="P363" s="8">
        <v>1</v>
      </c>
      <c r="R363" s="8">
        <f>SUMIF($I$24:$I$30,Table2[[#This Row],[Name]],$J$24:$J$30)</f>
        <v>3</v>
      </c>
      <c r="S363" s="8">
        <f t="shared" si="152"/>
        <v>6</v>
      </c>
    </row>
    <row r="364" spans="1:19" ht="30" hidden="1">
      <c r="A364" s="8" t="s">
        <v>104</v>
      </c>
      <c r="B364" s="8" t="str">
        <f t="shared" si="153"/>
        <v>TiBaan</v>
      </c>
      <c r="C364" s="8" t="str">
        <f t="shared" si="154"/>
        <v>Training and Knowledge Management.</v>
      </c>
      <c r="D364" s="9">
        <f t="shared" si="137"/>
        <v>44058</v>
      </c>
      <c r="E364" s="8">
        <f t="shared" si="149"/>
        <v>33</v>
      </c>
      <c r="F364" s="8">
        <f t="shared" si="150"/>
        <v>8</v>
      </c>
      <c r="G364" s="8">
        <f t="shared" si="151"/>
        <v>2020</v>
      </c>
      <c r="H364" s="8" t="s">
        <v>58</v>
      </c>
      <c r="I364" s="8" t="s">
        <v>76</v>
      </c>
      <c r="J364" s="8" t="str">
        <f t="shared" si="155"/>
        <v>Mobile</v>
      </c>
      <c r="K364" s="8" t="str">
        <f t="shared" si="156"/>
        <v>Android</v>
      </c>
      <c r="L364" s="8" t="str">
        <f t="shared" si="157"/>
        <v>Android Studio</v>
      </c>
      <c r="M364" s="8">
        <v>1</v>
      </c>
      <c r="N364" s="8" t="s">
        <v>10</v>
      </c>
      <c r="O364" s="14"/>
      <c r="P364" s="8">
        <v>1</v>
      </c>
      <c r="R364" s="8">
        <f>SUMIF($I$24:$I$30,Table2[[#This Row],[Name]],$J$24:$J$30)</f>
        <v>3</v>
      </c>
      <c r="S364" s="8">
        <f t="shared" si="152"/>
        <v>3</v>
      </c>
    </row>
    <row r="365" spans="1:19" ht="30" hidden="1">
      <c r="A365" s="8" t="s">
        <v>104</v>
      </c>
      <c r="B365" s="8" t="str">
        <f t="shared" si="153"/>
        <v>TiBaan</v>
      </c>
      <c r="C365" s="8" t="str">
        <f t="shared" si="154"/>
        <v>Training and Knowledge Management.</v>
      </c>
      <c r="D365" s="9">
        <f>D364+8</f>
        <v>44066</v>
      </c>
      <c r="E365" s="8">
        <f t="shared" si="149"/>
        <v>35</v>
      </c>
      <c r="F365" s="8">
        <f t="shared" si="150"/>
        <v>8</v>
      </c>
      <c r="G365" s="8">
        <f t="shared" si="151"/>
        <v>2020</v>
      </c>
      <c r="H365" s="8" t="str">
        <f>H364</f>
        <v>Project Management</v>
      </c>
      <c r="I365" s="8" t="s">
        <v>76</v>
      </c>
      <c r="J365" s="8" t="str">
        <f t="shared" si="155"/>
        <v>Mobile</v>
      </c>
      <c r="K365" s="8" t="str">
        <f t="shared" si="156"/>
        <v>Android</v>
      </c>
      <c r="L365" s="8" t="str">
        <f t="shared" si="157"/>
        <v>Android Studio</v>
      </c>
      <c r="M365" s="8">
        <v>2</v>
      </c>
      <c r="N365" s="8" t="s">
        <v>12</v>
      </c>
      <c r="O365" s="14"/>
      <c r="P365" s="8">
        <v>1</v>
      </c>
      <c r="R365" s="8">
        <f>SUMIF($I$24:$I$30,Table2[[#This Row],[Name]],$J$24:$J$30)</f>
        <v>3</v>
      </c>
      <c r="S365" s="8">
        <f t="shared" si="152"/>
        <v>6</v>
      </c>
    </row>
    <row r="366" spans="1:19" ht="30" hidden="1">
      <c r="A366" s="8" t="s">
        <v>104</v>
      </c>
      <c r="B366" s="8" t="str">
        <f t="shared" si="153"/>
        <v>TiBaan</v>
      </c>
      <c r="C366" s="8" t="str">
        <f t="shared" si="154"/>
        <v>Training and Knowledge Management.</v>
      </c>
      <c r="D366" s="9">
        <f t="shared" si="137"/>
        <v>44067</v>
      </c>
      <c r="E366" s="8">
        <f t="shared" si="149"/>
        <v>35</v>
      </c>
      <c r="F366" s="8">
        <f t="shared" si="150"/>
        <v>8</v>
      </c>
      <c r="G366" s="8">
        <f t="shared" si="151"/>
        <v>2020</v>
      </c>
      <c r="H366" s="8" t="str">
        <f>H365</f>
        <v>Project Management</v>
      </c>
      <c r="I366" s="8" t="s">
        <v>76</v>
      </c>
      <c r="J366" s="8" t="str">
        <f t="shared" si="155"/>
        <v>Mobile</v>
      </c>
      <c r="K366" s="8" t="str">
        <f t="shared" si="156"/>
        <v>Android</v>
      </c>
      <c r="L366" s="8" t="str">
        <f t="shared" si="157"/>
        <v>Android Studio</v>
      </c>
      <c r="M366" s="8">
        <v>1</v>
      </c>
      <c r="N366" s="8" t="s">
        <v>11</v>
      </c>
      <c r="O366" s="14"/>
      <c r="P366" s="8">
        <v>1</v>
      </c>
      <c r="R366" s="8">
        <f>SUMIF($I$24:$I$30,Table2[[#This Row],[Name]],$J$24:$J$30)</f>
        <v>3</v>
      </c>
      <c r="S366" s="8">
        <f t="shared" si="152"/>
        <v>3</v>
      </c>
    </row>
    <row r="367" spans="1:19" ht="30" hidden="1">
      <c r="A367" s="8" t="s">
        <v>104</v>
      </c>
      <c r="B367" s="8" t="str">
        <f t="shared" si="153"/>
        <v>TiBaan</v>
      </c>
      <c r="C367" s="8" t="str">
        <f t="shared" si="154"/>
        <v>Training and Knowledge Management.</v>
      </c>
      <c r="D367" s="9">
        <f t="shared" si="137"/>
        <v>44068</v>
      </c>
      <c r="E367" s="8">
        <f t="shared" si="149"/>
        <v>35</v>
      </c>
      <c r="F367" s="8">
        <f t="shared" si="150"/>
        <v>8</v>
      </c>
      <c r="G367" s="8">
        <f t="shared" si="151"/>
        <v>2020</v>
      </c>
      <c r="H367" s="8" t="s">
        <v>55</v>
      </c>
      <c r="I367" s="8" t="s">
        <v>69</v>
      </c>
      <c r="J367" s="8" t="str">
        <f t="shared" si="155"/>
        <v>Mobile</v>
      </c>
      <c r="K367" s="8" t="str">
        <f t="shared" si="156"/>
        <v>Android</v>
      </c>
      <c r="L367" s="8" t="str">
        <f t="shared" si="157"/>
        <v>Android Studio</v>
      </c>
      <c r="M367" s="8">
        <v>1</v>
      </c>
      <c r="N367" s="8" t="s">
        <v>10</v>
      </c>
      <c r="O367" s="14"/>
      <c r="P367" s="8">
        <v>1</v>
      </c>
      <c r="R367" s="8">
        <f>SUMIF($I$24:$I$30,Table2[[#This Row],[Name]],$J$24:$J$30)</f>
        <v>1.5</v>
      </c>
      <c r="S367" s="8">
        <f t="shared" si="152"/>
        <v>1.5</v>
      </c>
    </row>
    <row r="368" spans="1:19" ht="30" hidden="1">
      <c r="A368" s="8" t="s">
        <v>104</v>
      </c>
      <c r="B368" s="8" t="str">
        <f t="shared" si="153"/>
        <v>TiBaan</v>
      </c>
      <c r="C368" s="8" t="str">
        <f t="shared" si="154"/>
        <v>Training and Knowledge Management.</v>
      </c>
      <c r="D368" s="9">
        <f t="shared" si="137"/>
        <v>44069</v>
      </c>
      <c r="E368" s="8">
        <f t="shared" si="149"/>
        <v>35</v>
      </c>
      <c r="F368" s="8">
        <f t="shared" si="150"/>
        <v>8</v>
      </c>
      <c r="G368" s="8">
        <f t="shared" si="151"/>
        <v>2020</v>
      </c>
      <c r="H368" s="8" t="str">
        <f>H367</f>
        <v>QA</v>
      </c>
      <c r="I368" s="8" t="str">
        <f>I367</f>
        <v>Javier Alvarez</v>
      </c>
      <c r="J368" s="8" t="str">
        <f t="shared" si="155"/>
        <v>Mobile</v>
      </c>
      <c r="K368" s="8" t="str">
        <f t="shared" si="156"/>
        <v>Android</v>
      </c>
      <c r="L368" s="8" t="str">
        <f t="shared" si="157"/>
        <v>Android Studio</v>
      </c>
      <c r="M368" s="8">
        <v>1</v>
      </c>
      <c r="N368" s="8" t="s">
        <v>12</v>
      </c>
      <c r="O368" s="14"/>
      <c r="P368" s="8">
        <v>1</v>
      </c>
      <c r="R368" s="8">
        <f>SUMIF($I$24:$I$30,Table2[[#This Row],[Name]],$J$24:$J$30)</f>
        <v>1.5</v>
      </c>
      <c r="S368" s="8">
        <f t="shared" si="152"/>
        <v>1.5</v>
      </c>
    </row>
    <row r="369" spans="1:19" ht="30" hidden="1">
      <c r="A369" s="8" t="s">
        <v>104</v>
      </c>
      <c r="B369" s="8" t="str">
        <f t="shared" si="153"/>
        <v>TiBaan</v>
      </c>
      <c r="C369" s="8" t="str">
        <f t="shared" si="154"/>
        <v>Training and Knowledge Management.</v>
      </c>
      <c r="D369" s="9">
        <f t="shared" si="137"/>
        <v>44070</v>
      </c>
      <c r="E369" s="8">
        <f t="shared" si="149"/>
        <v>35</v>
      </c>
      <c r="F369" s="8">
        <f t="shared" si="150"/>
        <v>8</v>
      </c>
      <c r="G369" s="8">
        <f t="shared" si="151"/>
        <v>2020</v>
      </c>
      <c r="H369" s="8" t="str">
        <f>H368</f>
        <v>QA</v>
      </c>
      <c r="I369" s="8" t="str">
        <f>I368</f>
        <v>Javier Alvarez</v>
      </c>
      <c r="J369" s="8" t="str">
        <f t="shared" si="155"/>
        <v>Mobile</v>
      </c>
      <c r="K369" s="8" t="str">
        <f t="shared" si="156"/>
        <v>Android</v>
      </c>
      <c r="L369" s="8" t="str">
        <f t="shared" si="157"/>
        <v>Android Studio</v>
      </c>
      <c r="M369" s="8">
        <v>1</v>
      </c>
      <c r="N369" s="8" t="s">
        <v>11</v>
      </c>
      <c r="O369" s="14"/>
      <c r="P369" s="8">
        <v>1</v>
      </c>
      <c r="R369" s="8">
        <f>SUMIF($I$24:$I$30,Table2[[#This Row],[Name]],$J$24:$J$30)</f>
        <v>1.5</v>
      </c>
      <c r="S369" s="8">
        <f t="shared" si="152"/>
        <v>1.5</v>
      </c>
    </row>
    <row r="370" spans="1:19" ht="30">
      <c r="A370" s="8" t="s">
        <v>104</v>
      </c>
      <c r="B370" s="8" t="str">
        <f t="shared" si="153"/>
        <v>TiBaan</v>
      </c>
      <c r="C370" s="8" t="s">
        <v>45</v>
      </c>
      <c r="D370" s="9">
        <f ca="1">TODAY()+5</f>
        <v>44863</v>
      </c>
      <c r="E370" s="8">
        <f t="shared" ca="1" si="149"/>
        <v>44</v>
      </c>
      <c r="F370" s="8">
        <f t="shared" ca="1" si="150"/>
        <v>10</v>
      </c>
      <c r="G370" s="8">
        <f t="shared" ca="1" si="151"/>
        <v>2022</v>
      </c>
      <c r="H370" s="8" t="s">
        <v>96</v>
      </c>
      <c r="I370" s="8" t="s">
        <v>70</v>
      </c>
      <c r="J370" s="8" t="s">
        <v>71</v>
      </c>
      <c r="K370" s="8" t="s">
        <v>15</v>
      </c>
      <c r="L370" s="8" t="s">
        <v>72</v>
      </c>
      <c r="M370" s="8">
        <v>3</v>
      </c>
      <c r="N370" s="8" t="s">
        <v>10</v>
      </c>
      <c r="O370" s="15"/>
      <c r="P370" s="8">
        <v>1</v>
      </c>
      <c r="R370" s="8">
        <f>SUMIF($I$24:$I$30,Table2[[#This Row],[Name]],$J$24:$J$30)</f>
        <v>3</v>
      </c>
      <c r="S370" s="8">
        <f t="shared" si="152"/>
        <v>9</v>
      </c>
    </row>
    <row r="371" spans="1:19" ht="30">
      <c r="A371" s="8" t="s">
        <v>104</v>
      </c>
      <c r="B371" s="8" t="str">
        <f t="shared" si="153"/>
        <v>TiBaan</v>
      </c>
      <c r="C371" s="8" t="str">
        <f t="shared" ref="C371:C381" si="158">C370</f>
        <v>Absences Control.</v>
      </c>
      <c r="D371" s="9">
        <f t="shared" ref="D371:D417" ca="1" si="159">D370+1</f>
        <v>44864</v>
      </c>
      <c r="E371" s="8">
        <f t="shared" ca="1" si="149"/>
        <v>45</v>
      </c>
      <c r="F371" s="8">
        <f t="shared" ca="1" si="150"/>
        <v>10</v>
      </c>
      <c r="G371" s="8">
        <f t="shared" ca="1" si="151"/>
        <v>2022</v>
      </c>
      <c r="H371" s="8" t="str">
        <f t="shared" ref="H371:L372" si="160">H370</f>
        <v>Full Stack</v>
      </c>
      <c r="I371" s="8" t="str">
        <f t="shared" si="160"/>
        <v>Kelvin Marcano</v>
      </c>
      <c r="J371" s="8" t="str">
        <f t="shared" si="160"/>
        <v>Web</v>
      </c>
      <c r="K371" s="8" t="str">
        <f t="shared" si="160"/>
        <v>Laravel</v>
      </c>
      <c r="L371" s="8" t="str">
        <f t="shared" si="160"/>
        <v>Web Browser</v>
      </c>
      <c r="M371" s="8">
        <v>5</v>
      </c>
      <c r="N371" s="8" t="s">
        <v>12</v>
      </c>
      <c r="O371" s="15"/>
      <c r="P371" s="8">
        <v>1</v>
      </c>
      <c r="R371" s="8">
        <f>SUMIF($I$24:$I$30,Table2[[#This Row],[Name]],$J$24:$J$30)</f>
        <v>3</v>
      </c>
      <c r="S371" s="8">
        <f t="shared" si="152"/>
        <v>15</v>
      </c>
    </row>
    <row r="372" spans="1:19" ht="30">
      <c r="A372" s="8" t="s">
        <v>104</v>
      </c>
      <c r="B372" s="8" t="str">
        <f t="shared" si="153"/>
        <v>TiBaan</v>
      </c>
      <c r="C372" s="8" t="str">
        <f t="shared" si="158"/>
        <v>Absences Control.</v>
      </c>
      <c r="D372" s="9">
        <f t="shared" ca="1" si="159"/>
        <v>44865</v>
      </c>
      <c r="E372" s="8">
        <f t="shared" ca="1" si="149"/>
        <v>45</v>
      </c>
      <c r="F372" s="8">
        <f t="shared" ca="1" si="150"/>
        <v>10</v>
      </c>
      <c r="G372" s="8">
        <f t="shared" ca="1" si="151"/>
        <v>2022</v>
      </c>
      <c r="H372" s="8" t="str">
        <f t="shared" si="160"/>
        <v>Full Stack</v>
      </c>
      <c r="I372" s="8" t="str">
        <f t="shared" si="160"/>
        <v>Kelvin Marcano</v>
      </c>
      <c r="J372" s="8" t="str">
        <f t="shared" si="160"/>
        <v>Web</v>
      </c>
      <c r="K372" s="8" t="str">
        <f t="shared" si="160"/>
        <v>Laravel</v>
      </c>
      <c r="L372" s="8" t="str">
        <f t="shared" si="160"/>
        <v>Web Browser</v>
      </c>
      <c r="M372" s="8">
        <v>5</v>
      </c>
      <c r="N372" s="8" t="s">
        <v>11</v>
      </c>
      <c r="O372" s="15"/>
      <c r="P372" s="8">
        <v>1</v>
      </c>
      <c r="R372" s="8">
        <f>SUMIF($I$24:$I$30,Table2[[#This Row],[Name]],$J$24:$J$30)</f>
        <v>3</v>
      </c>
      <c r="S372" s="8">
        <f t="shared" si="152"/>
        <v>15</v>
      </c>
    </row>
    <row r="373" spans="1:19" ht="30">
      <c r="A373" s="8" t="s">
        <v>104</v>
      </c>
      <c r="B373" s="8" t="str">
        <f t="shared" si="153"/>
        <v>TiBaan</v>
      </c>
      <c r="C373" s="8" t="str">
        <f t="shared" si="158"/>
        <v>Absences Control.</v>
      </c>
      <c r="D373" s="9">
        <f t="shared" ca="1" si="159"/>
        <v>44866</v>
      </c>
      <c r="E373" s="8">
        <f t="shared" ca="1" si="149"/>
        <v>45</v>
      </c>
      <c r="F373" s="8">
        <f t="shared" ca="1" si="150"/>
        <v>11</v>
      </c>
      <c r="G373" s="8">
        <f t="shared" ca="1" si="151"/>
        <v>2022</v>
      </c>
      <c r="H373" s="8" t="s">
        <v>101</v>
      </c>
      <c r="I373" s="8" t="s">
        <v>66</v>
      </c>
      <c r="J373" s="8" t="str">
        <f t="shared" ref="J373:J381" si="161">J372</f>
        <v>Web</v>
      </c>
      <c r="K373" s="8" t="str">
        <f t="shared" ref="K373:K381" si="162">K372</f>
        <v>Laravel</v>
      </c>
      <c r="L373" s="8" t="str">
        <f t="shared" ref="L373:L381" si="163">L372</f>
        <v>Web Browser</v>
      </c>
      <c r="M373" s="8">
        <v>2.4</v>
      </c>
      <c r="N373" s="8" t="s">
        <v>10</v>
      </c>
      <c r="O373" s="15"/>
      <c r="P373" s="8">
        <v>1</v>
      </c>
      <c r="R373" s="8">
        <f>SUMIF($I$24:$I$30,Table2[[#This Row],[Name]],$J$24:$J$30)</f>
        <v>0</v>
      </c>
      <c r="S373" s="8">
        <f t="shared" si="152"/>
        <v>0</v>
      </c>
    </row>
    <row r="374" spans="1:19" ht="30">
      <c r="A374" s="8" t="s">
        <v>104</v>
      </c>
      <c r="B374" s="8" t="str">
        <f t="shared" si="153"/>
        <v>TiBaan</v>
      </c>
      <c r="C374" s="8" t="str">
        <f t="shared" si="158"/>
        <v>Absences Control.</v>
      </c>
      <c r="D374" s="9">
        <f t="shared" ca="1" si="159"/>
        <v>44867</v>
      </c>
      <c r="E374" s="8">
        <f t="shared" ca="1" si="149"/>
        <v>45</v>
      </c>
      <c r="F374" s="8">
        <f t="shared" ca="1" si="150"/>
        <v>11</v>
      </c>
      <c r="G374" s="8">
        <f t="shared" ca="1" si="151"/>
        <v>2022</v>
      </c>
      <c r="H374" s="8" t="str">
        <f>H373</f>
        <v>Software Architect</v>
      </c>
      <c r="I374" s="8" t="str">
        <f>I373</f>
        <v>Pedro Marcano</v>
      </c>
      <c r="J374" s="8" t="str">
        <f t="shared" si="161"/>
        <v>Web</v>
      </c>
      <c r="K374" s="8" t="str">
        <f t="shared" si="162"/>
        <v>Laravel</v>
      </c>
      <c r="L374" s="8" t="str">
        <f t="shared" si="163"/>
        <v>Web Browser</v>
      </c>
      <c r="M374" s="8">
        <v>5</v>
      </c>
      <c r="N374" s="8" t="s">
        <v>12</v>
      </c>
      <c r="O374" s="15"/>
      <c r="P374" s="8">
        <v>1</v>
      </c>
      <c r="R374" s="8">
        <f>SUMIF($I$24:$I$30,Table2[[#This Row],[Name]],$J$24:$J$30)</f>
        <v>0</v>
      </c>
      <c r="S374" s="8">
        <f t="shared" si="152"/>
        <v>0</v>
      </c>
    </row>
    <row r="375" spans="1:19" ht="30" hidden="1">
      <c r="A375" s="8" t="s">
        <v>104</v>
      </c>
      <c r="B375" s="8" t="str">
        <f t="shared" si="153"/>
        <v>TiBaan</v>
      </c>
      <c r="C375" s="8" t="str">
        <f t="shared" si="158"/>
        <v>Absences Control.</v>
      </c>
      <c r="D375" s="9">
        <f t="shared" ca="1" si="159"/>
        <v>44868</v>
      </c>
      <c r="E375" s="8">
        <f t="shared" ca="1" si="149"/>
        <v>45</v>
      </c>
      <c r="F375" s="8">
        <f t="shared" ca="1" si="150"/>
        <v>11</v>
      </c>
      <c r="G375" s="8">
        <f t="shared" ca="1" si="151"/>
        <v>2022</v>
      </c>
      <c r="H375" s="8" t="s">
        <v>58</v>
      </c>
      <c r="I375" s="8" t="s">
        <v>76</v>
      </c>
      <c r="J375" s="8" t="str">
        <f t="shared" si="161"/>
        <v>Web</v>
      </c>
      <c r="K375" s="8" t="str">
        <f t="shared" si="162"/>
        <v>Laravel</v>
      </c>
      <c r="L375" s="8" t="str">
        <f t="shared" si="163"/>
        <v>Web Browser</v>
      </c>
      <c r="M375" s="8">
        <v>1</v>
      </c>
      <c r="N375" s="8" t="s">
        <v>11</v>
      </c>
      <c r="O375" s="15"/>
      <c r="P375" s="8">
        <v>1</v>
      </c>
      <c r="R375" s="8">
        <f>SUMIF($I$24:$I$30,Table2[[#This Row],[Name]],$J$24:$J$30)</f>
        <v>3</v>
      </c>
      <c r="S375" s="8">
        <f t="shared" si="152"/>
        <v>3</v>
      </c>
    </row>
    <row r="376" spans="1:19" ht="30" hidden="1">
      <c r="A376" s="8" t="s">
        <v>104</v>
      </c>
      <c r="B376" s="8" t="str">
        <f t="shared" si="153"/>
        <v>TiBaan</v>
      </c>
      <c r="C376" s="8" t="str">
        <f t="shared" si="158"/>
        <v>Absences Control.</v>
      </c>
      <c r="D376" s="9">
        <f t="shared" ca="1" si="159"/>
        <v>44869</v>
      </c>
      <c r="E376" s="8">
        <f t="shared" ca="1" si="149"/>
        <v>45</v>
      </c>
      <c r="F376" s="8">
        <f t="shared" ca="1" si="150"/>
        <v>11</v>
      </c>
      <c r="G376" s="8">
        <f t="shared" ca="1" si="151"/>
        <v>2022</v>
      </c>
      <c r="H376" s="8" t="s">
        <v>58</v>
      </c>
      <c r="I376" s="8" t="str">
        <f>I375</f>
        <v>Rudimar Castro</v>
      </c>
      <c r="J376" s="8" t="str">
        <f t="shared" si="161"/>
        <v>Web</v>
      </c>
      <c r="K376" s="8" t="str">
        <f t="shared" si="162"/>
        <v>Laravel</v>
      </c>
      <c r="L376" s="8" t="str">
        <f t="shared" si="163"/>
        <v>Web Browser</v>
      </c>
      <c r="M376" s="8">
        <v>2.4</v>
      </c>
      <c r="N376" s="8" t="s">
        <v>10</v>
      </c>
      <c r="O376" s="15"/>
      <c r="P376" s="8">
        <v>1</v>
      </c>
      <c r="R376" s="8">
        <f>SUMIF($I$24:$I$30,Table2[[#This Row],[Name]],$J$24:$J$30)</f>
        <v>3</v>
      </c>
      <c r="S376" s="8">
        <f t="shared" si="152"/>
        <v>7.1999999999999993</v>
      </c>
    </row>
    <row r="377" spans="1:19" ht="30" hidden="1">
      <c r="A377" s="8" t="s">
        <v>104</v>
      </c>
      <c r="B377" s="8" t="str">
        <f t="shared" si="153"/>
        <v>TiBaan</v>
      </c>
      <c r="C377" s="8" t="str">
        <f t="shared" si="158"/>
        <v>Absences Control.</v>
      </c>
      <c r="D377" s="9">
        <f t="shared" ca="1" si="159"/>
        <v>44870</v>
      </c>
      <c r="E377" s="8">
        <f t="shared" ca="1" si="149"/>
        <v>45</v>
      </c>
      <c r="F377" s="8">
        <f t="shared" ca="1" si="150"/>
        <v>11</v>
      </c>
      <c r="G377" s="8">
        <f t="shared" ca="1" si="151"/>
        <v>2022</v>
      </c>
      <c r="H377" s="8" t="str">
        <f>H376</f>
        <v>Project Management</v>
      </c>
      <c r="I377" s="8" t="s">
        <v>76</v>
      </c>
      <c r="J377" s="8" t="str">
        <f t="shared" si="161"/>
        <v>Web</v>
      </c>
      <c r="K377" s="8" t="str">
        <f t="shared" si="162"/>
        <v>Laravel</v>
      </c>
      <c r="L377" s="8" t="str">
        <f t="shared" si="163"/>
        <v>Web Browser</v>
      </c>
      <c r="M377" s="8">
        <v>2.4</v>
      </c>
      <c r="N377" s="8" t="s">
        <v>12</v>
      </c>
      <c r="O377" s="15"/>
      <c r="P377" s="8">
        <v>1</v>
      </c>
      <c r="R377" s="8">
        <f>SUMIF($I$24:$I$30,Table2[[#This Row],[Name]],$J$24:$J$30)</f>
        <v>3</v>
      </c>
      <c r="S377" s="8">
        <f t="shared" si="152"/>
        <v>7.1999999999999993</v>
      </c>
    </row>
    <row r="378" spans="1:19" ht="30" hidden="1">
      <c r="A378" s="8" t="s">
        <v>104</v>
      </c>
      <c r="B378" s="8" t="str">
        <f t="shared" si="153"/>
        <v>TiBaan</v>
      </c>
      <c r="C378" s="8" t="str">
        <f t="shared" si="158"/>
        <v>Absences Control.</v>
      </c>
      <c r="D378" s="9">
        <f t="shared" ca="1" si="159"/>
        <v>44871</v>
      </c>
      <c r="E378" s="8">
        <f t="shared" ca="1" si="149"/>
        <v>46</v>
      </c>
      <c r="F378" s="8">
        <f t="shared" ca="1" si="150"/>
        <v>11</v>
      </c>
      <c r="G378" s="8">
        <f t="shared" ca="1" si="151"/>
        <v>2022</v>
      </c>
      <c r="H378" s="8" t="str">
        <f>H377</f>
        <v>Project Management</v>
      </c>
      <c r="I378" s="8" t="s">
        <v>76</v>
      </c>
      <c r="J378" s="8" t="str">
        <f t="shared" si="161"/>
        <v>Web</v>
      </c>
      <c r="K378" s="8" t="str">
        <f t="shared" si="162"/>
        <v>Laravel</v>
      </c>
      <c r="L378" s="8" t="str">
        <f t="shared" si="163"/>
        <v>Web Browser</v>
      </c>
      <c r="M378" s="8">
        <v>1</v>
      </c>
      <c r="N378" s="8" t="s">
        <v>11</v>
      </c>
      <c r="O378" s="15"/>
      <c r="P378" s="8">
        <v>1</v>
      </c>
      <c r="R378" s="8">
        <f>SUMIF($I$24:$I$30,Table2[[#This Row],[Name]],$J$24:$J$30)</f>
        <v>3</v>
      </c>
      <c r="S378" s="8">
        <f t="shared" si="152"/>
        <v>3</v>
      </c>
    </row>
    <row r="379" spans="1:19" ht="30" hidden="1">
      <c r="A379" s="8" t="s">
        <v>104</v>
      </c>
      <c r="B379" s="8" t="str">
        <f t="shared" si="153"/>
        <v>TiBaan</v>
      </c>
      <c r="C379" s="8" t="str">
        <f t="shared" si="158"/>
        <v>Absences Control.</v>
      </c>
      <c r="D379" s="9">
        <f t="shared" ca="1" si="159"/>
        <v>44872</v>
      </c>
      <c r="E379" s="8">
        <f t="shared" ca="1" si="149"/>
        <v>46</v>
      </c>
      <c r="F379" s="8">
        <f t="shared" ca="1" si="150"/>
        <v>11</v>
      </c>
      <c r="G379" s="8">
        <f t="shared" ca="1" si="151"/>
        <v>2022</v>
      </c>
      <c r="H379" s="8" t="s">
        <v>55</v>
      </c>
      <c r="I379" s="8" t="s">
        <v>69</v>
      </c>
      <c r="J379" s="8" t="str">
        <f t="shared" si="161"/>
        <v>Web</v>
      </c>
      <c r="K379" s="8" t="str">
        <f t="shared" si="162"/>
        <v>Laravel</v>
      </c>
      <c r="L379" s="8" t="str">
        <f t="shared" si="163"/>
        <v>Web Browser</v>
      </c>
      <c r="M379" s="8">
        <v>5</v>
      </c>
      <c r="N379" s="8" t="s">
        <v>10</v>
      </c>
      <c r="O379" s="15"/>
      <c r="P379" s="8">
        <v>1</v>
      </c>
      <c r="R379" s="8">
        <f>SUMIF($I$24:$I$30,Table2[[#This Row],[Name]],$J$24:$J$30)</f>
        <v>1.5</v>
      </c>
      <c r="S379" s="8">
        <f t="shared" si="152"/>
        <v>7.5</v>
      </c>
    </row>
    <row r="380" spans="1:19" ht="30" hidden="1">
      <c r="A380" s="8" t="s">
        <v>104</v>
      </c>
      <c r="B380" s="8" t="str">
        <f t="shared" si="153"/>
        <v>TiBaan</v>
      </c>
      <c r="C380" s="8" t="str">
        <f t="shared" si="158"/>
        <v>Absences Control.</v>
      </c>
      <c r="D380" s="9">
        <f t="shared" ca="1" si="159"/>
        <v>44873</v>
      </c>
      <c r="E380" s="8">
        <f t="shared" ca="1" si="149"/>
        <v>46</v>
      </c>
      <c r="F380" s="8">
        <f t="shared" ca="1" si="150"/>
        <v>11</v>
      </c>
      <c r="G380" s="8">
        <f t="shared" ca="1" si="151"/>
        <v>2022</v>
      </c>
      <c r="H380" s="8" t="str">
        <f>H379</f>
        <v>QA</v>
      </c>
      <c r="I380" s="8" t="str">
        <f>I379</f>
        <v>Javier Alvarez</v>
      </c>
      <c r="J380" s="8" t="str">
        <f t="shared" si="161"/>
        <v>Web</v>
      </c>
      <c r="K380" s="8" t="str">
        <f t="shared" si="162"/>
        <v>Laravel</v>
      </c>
      <c r="L380" s="8" t="str">
        <f t="shared" si="163"/>
        <v>Web Browser</v>
      </c>
      <c r="M380" s="8">
        <v>5</v>
      </c>
      <c r="N380" s="8" t="s">
        <v>12</v>
      </c>
      <c r="O380" s="15"/>
      <c r="P380" s="8">
        <v>1</v>
      </c>
      <c r="R380" s="8">
        <f>SUMIF($I$24:$I$30,Table2[[#This Row],[Name]],$J$24:$J$30)</f>
        <v>1.5</v>
      </c>
      <c r="S380" s="8">
        <f t="shared" si="152"/>
        <v>7.5</v>
      </c>
    </row>
    <row r="381" spans="1:19" ht="30" hidden="1">
      <c r="A381" s="8" t="s">
        <v>104</v>
      </c>
      <c r="B381" s="8" t="str">
        <f t="shared" si="153"/>
        <v>TiBaan</v>
      </c>
      <c r="C381" s="8" t="str">
        <f t="shared" si="158"/>
        <v>Absences Control.</v>
      </c>
      <c r="D381" s="9">
        <f t="shared" ca="1" si="159"/>
        <v>44874</v>
      </c>
      <c r="E381" s="8">
        <f t="shared" ca="1" si="149"/>
        <v>46</v>
      </c>
      <c r="F381" s="8">
        <f t="shared" ca="1" si="150"/>
        <v>11</v>
      </c>
      <c r="G381" s="8">
        <f t="shared" ca="1" si="151"/>
        <v>2022</v>
      </c>
      <c r="H381" s="8" t="str">
        <f>H380</f>
        <v>QA</v>
      </c>
      <c r="I381" s="8" t="str">
        <f>I380</f>
        <v>Javier Alvarez</v>
      </c>
      <c r="J381" s="8" t="str">
        <f t="shared" si="161"/>
        <v>Web</v>
      </c>
      <c r="K381" s="8" t="str">
        <f t="shared" si="162"/>
        <v>Laravel</v>
      </c>
      <c r="L381" s="8" t="str">
        <f t="shared" si="163"/>
        <v>Web Browser</v>
      </c>
      <c r="M381" s="8">
        <v>5</v>
      </c>
      <c r="N381" s="8" t="s">
        <v>11</v>
      </c>
      <c r="O381" s="15"/>
      <c r="P381" s="8">
        <v>1</v>
      </c>
      <c r="R381" s="8">
        <f>SUMIF($I$24:$I$30,Table2[[#This Row],[Name]],$J$24:$J$30)</f>
        <v>1.5</v>
      </c>
      <c r="S381" s="8">
        <f t="shared" si="152"/>
        <v>7.5</v>
      </c>
    </row>
    <row r="382" spans="1:19" ht="30" hidden="1">
      <c r="A382" s="8" t="s">
        <v>104</v>
      </c>
      <c r="B382" s="8" t="str">
        <f t="shared" si="153"/>
        <v>TiBaan</v>
      </c>
      <c r="C382" s="8" t="s">
        <v>29</v>
      </c>
      <c r="D382" s="9">
        <f t="shared" ca="1" si="159"/>
        <v>44875</v>
      </c>
      <c r="E382" s="8">
        <f t="shared" ca="1" si="149"/>
        <v>46</v>
      </c>
      <c r="F382" s="8">
        <f t="shared" ca="1" si="150"/>
        <v>11</v>
      </c>
      <c r="G382" s="8">
        <f t="shared" ca="1" si="151"/>
        <v>2022</v>
      </c>
      <c r="H382" s="8" t="s">
        <v>96</v>
      </c>
      <c r="I382" s="8" t="s">
        <v>70</v>
      </c>
      <c r="J382" s="8" t="str">
        <f>J381</f>
        <v>Web</v>
      </c>
      <c r="K382" s="8" t="s">
        <v>15</v>
      </c>
      <c r="L382" s="8" t="s">
        <v>72</v>
      </c>
      <c r="M382" s="8">
        <v>3</v>
      </c>
      <c r="N382" s="8" t="s">
        <v>10</v>
      </c>
      <c r="O382" s="16"/>
      <c r="P382" s="8">
        <v>1</v>
      </c>
      <c r="R382" s="8">
        <f>SUMIF($I$24:$I$30,Table2[[#This Row],[Name]],$J$24:$J$30)</f>
        <v>3</v>
      </c>
      <c r="S382" s="8">
        <f t="shared" si="152"/>
        <v>9</v>
      </c>
    </row>
    <row r="383" spans="1:19" ht="30" hidden="1">
      <c r="A383" s="8" t="s">
        <v>104</v>
      </c>
      <c r="B383" s="8" t="str">
        <f t="shared" si="153"/>
        <v>TiBaan</v>
      </c>
      <c r="C383" s="8" t="str">
        <f t="shared" ref="C383:C393" si="164">C382</f>
        <v>Labor Planning.</v>
      </c>
      <c r="D383" s="9">
        <f t="shared" ca="1" si="159"/>
        <v>44876</v>
      </c>
      <c r="E383" s="8">
        <f t="shared" ca="1" si="149"/>
        <v>46</v>
      </c>
      <c r="F383" s="8">
        <f t="shared" ca="1" si="150"/>
        <v>11</v>
      </c>
      <c r="G383" s="8">
        <f t="shared" ca="1" si="151"/>
        <v>2022</v>
      </c>
      <c r="H383" s="8" t="str">
        <f>H382</f>
        <v>Full Stack</v>
      </c>
      <c r="I383" s="8" t="str">
        <f>I382</f>
        <v>Kelvin Marcano</v>
      </c>
      <c r="J383" s="8" t="str">
        <f>J382</f>
        <v>Web</v>
      </c>
      <c r="K383" s="8" t="str">
        <f>K382</f>
        <v>Laravel</v>
      </c>
      <c r="L383" s="8" t="str">
        <f>L382</f>
        <v>Web Browser</v>
      </c>
      <c r="M383" s="8">
        <v>3</v>
      </c>
      <c r="N383" s="8" t="s">
        <v>12</v>
      </c>
      <c r="O383" s="16"/>
      <c r="P383" s="8">
        <v>1</v>
      </c>
      <c r="R383" s="8">
        <f>SUMIF($I$24:$I$30,Table2[[#This Row],[Name]],$J$24:$J$30)</f>
        <v>3</v>
      </c>
      <c r="S383" s="8">
        <f t="shared" si="152"/>
        <v>9</v>
      </c>
    </row>
    <row r="384" spans="1:19" ht="30" hidden="1">
      <c r="A384" s="8" t="s">
        <v>104</v>
      </c>
      <c r="B384" s="8" t="str">
        <f t="shared" si="153"/>
        <v>TiBaan</v>
      </c>
      <c r="C384" s="8" t="str">
        <f t="shared" si="164"/>
        <v>Labor Planning.</v>
      </c>
      <c r="D384" s="9">
        <f t="shared" ca="1" si="159"/>
        <v>44877</v>
      </c>
      <c r="E384" s="8">
        <f t="shared" ca="1" si="149"/>
        <v>46</v>
      </c>
      <c r="F384" s="8">
        <f t="shared" ca="1" si="150"/>
        <v>11</v>
      </c>
      <c r="G384" s="8">
        <f t="shared" ca="1" si="151"/>
        <v>2022</v>
      </c>
      <c r="H384" s="8" t="str">
        <f>H383</f>
        <v>Full Stack</v>
      </c>
      <c r="I384" s="8" t="str">
        <f>I383</f>
        <v>Kelvin Marcano</v>
      </c>
      <c r="J384" s="8" t="str">
        <f t="shared" ref="J384:J394" si="165">J383</f>
        <v>Web</v>
      </c>
      <c r="K384" s="8" t="str">
        <f t="shared" ref="K384:K393" si="166">K383</f>
        <v>Laravel</v>
      </c>
      <c r="L384" s="8" t="str">
        <f t="shared" ref="L384:L393" si="167">L383</f>
        <v>Web Browser</v>
      </c>
      <c r="M384" s="8">
        <v>3</v>
      </c>
      <c r="N384" s="8" t="s">
        <v>11</v>
      </c>
      <c r="O384" s="16"/>
      <c r="P384" s="8">
        <v>1</v>
      </c>
      <c r="R384" s="8">
        <f>SUMIF($I$24:$I$30,Table2[[#This Row],[Name]],$J$24:$J$30)</f>
        <v>3</v>
      </c>
      <c r="S384" s="8">
        <f t="shared" si="152"/>
        <v>9</v>
      </c>
    </row>
    <row r="385" spans="1:19" ht="30" hidden="1">
      <c r="A385" s="8" t="s">
        <v>104</v>
      </c>
      <c r="B385" s="8" t="str">
        <f t="shared" si="153"/>
        <v>TiBaan</v>
      </c>
      <c r="C385" s="8" t="str">
        <f t="shared" si="164"/>
        <v>Labor Planning.</v>
      </c>
      <c r="D385" s="9">
        <f t="shared" ca="1" si="159"/>
        <v>44878</v>
      </c>
      <c r="E385" s="8">
        <f t="shared" ca="1" si="149"/>
        <v>47</v>
      </c>
      <c r="F385" s="8">
        <f t="shared" ca="1" si="150"/>
        <v>11</v>
      </c>
      <c r="G385" s="8">
        <f t="shared" ca="1" si="151"/>
        <v>2022</v>
      </c>
      <c r="H385" s="8" t="s">
        <v>101</v>
      </c>
      <c r="I385" s="8" t="s">
        <v>66</v>
      </c>
      <c r="J385" s="8" t="str">
        <f t="shared" si="165"/>
        <v>Web</v>
      </c>
      <c r="K385" s="8" t="str">
        <f t="shared" si="166"/>
        <v>Laravel</v>
      </c>
      <c r="L385" s="8" t="str">
        <f t="shared" si="167"/>
        <v>Web Browser</v>
      </c>
      <c r="M385" s="8">
        <v>2.4</v>
      </c>
      <c r="N385" s="8" t="s">
        <v>10</v>
      </c>
      <c r="O385" s="16"/>
      <c r="P385" s="8">
        <v>1</v>
      </c>
      <c r="R385" s="8">
        <f>SUMIF($I$24:$I$30,Table2[[#This Row],[Name]],$J$24:$J$30)</f>
        <v>0</v>
      </c>
      <c r="S385" s="8">
        <f t="shared" si="152"/>
        <v>0</v>
      </c>
    </row>
    <row r="386" spans="1:19" ht="30" hidden="1">
      <c r="A386" s="8" t="s">
        <v>104</v>
      </c>
      <c r="B386" s="8" t="str">
        <f t="shared" si="153"/>
        <v>TiBaan</v>
      </c>
      <c r="C386" s="8" t="str">
        <f t="shared" si="164"/>
        <v>Labor Planning.</v>
      </c>
      <c r="D386" s="9">
        <f t="shared" ca="1" si="159"/>
        <v>44879</v>
      </c>
      <c r="E386" s="8">
        <f t="shared" ca="1" si="149"/>
        <v>47</v>
      </c>
      <c r="F386" s="8">
        <f t="shared" ca="1" si="150"/>
        <v>11</v>
      </c>
      <c r="G386" s="8">
        <f t="shared" ca="1" si="151"/>
        <v>2022</v>
      </c>
      <c r="H386" s="8" t="str">
        <f>H385</f>
        <v>Software Architect</v>
      </c>
      <c r="I386" s="8" t="str">
        <f>I385</f>
        <v>Pedro Marcano</v>
      </c>
      <c r="J386" s="8" t="str">
        <f t="shared" si="165"/>
        <v>Web</v>
      </c>
      <c r="K386" s="8" t="str">
        <f t="shared" si="166"/>
        <v>Laravel</v>
      </c>
      <c r="L386" s="8" t="str">
        <f t="shared" si="167"/>
        <v>Web Browser</v>
      </c>
      <c r="M386" s="8">
        <v>2.4</v>
      </c>
      <c r="N386" s="8" t="s">
        <v>12</v>
      </c>
      <c r="O386" s="16"/>
      <c r="P386" s="8">
        <v>1</v>
      </c>
      <c r="R386" s="8">
        <f>SUMIF($I$24:$I$30,Table2[[#This Row],[Name]],$J$24:$J$30)</f>
        <v>0</v>
      </c>
      <c r="S386" s="8">
        <f t="shared" si="152"/>
        <v>0</v>
      </c>
    </row>
    <row r="387" spans="1:19" ht="30" hidden="1">
      <c r="A387" s="8" t="s">
        <v>104</v>
      </c>
      <c r="B387" s="8" t="str">
        <f t="shared" si="153"/>
        <v>TiBaan</v>
      </c>
      <c r="C387" s="8" t="str">
        <f t="shared" si="164"/>
        <v>Labor Planning.</v>
      </c>
      <c r="D387" s="9">
        <f t="shared" ca="1" si="159"/>
        <v>44880</v>
      </c>
      <c r="E387" s="8">
        <f t="shared" ca="1" si="149"/>
        <v>47</v>
      </c>
      <c r="F387" s="8">
        <f t="shared" ca="1" si="150"/>
        <v>11</v>
      </c>
      <c r="G387" s="8">
        <f t="shared" ca="1" si="151"/>
        <v>2022</v>
      </c>
      <c r="H387" s="8" t="str">
        <f>H386</f>
        <v>Software Architect</v>
      </c>
      <c r="I387" s="8" t="str">
        <f>I386</f>
        <v>Pedro Marcano</v>
      </c>
      <c r="J387" s="8" t="str">
        <f t="shared" si="165"/>
        <v>Web</v>
      </c>
      <c r="K387" s="8" t="str">
        <f t="shared" si="166"/>
        <v>Laravel</v>
      </c>
      <c r="L387" s="8" t="str">
        <f t="shared" si="167"/>
        <v>Web Browser</v>
      </c>
      <c r="M387" s="8">
        <v>2.4</v>
      </c>
      <c r="N387" s="8" t="s">
        <v>11</v>
      </c>
      <c r="O387" s="16"/>
      <c r="P387" s="8">
        <v>1</v>
      </c>
      <c r="R387" s="8">
        <f>SUMIF($I$24:$I$30,Table2[[#This Row],[Name]],$J$24:$J$30)</f>
        <v>0</v>
      </c>
      <c r="S387" s="8">
        <f t="shared" si="152"/>
        <v>0</v>
      </c>
    </row>
    <row r="388" spans="1:19" ht="30" hidden="1">
      <c r="A388" s="8" t="s">
        <v>104</v>
      </c>
      <c r="B388" s="8" t="str">
        <f t="shared" si="153"/>
        <v>TiBaan</v>
      </c>
      <c r="C388" s="8" t="str">
        <f t="shared" si="164"/>
        <v>Labor Planning.</v>
      </c>
      <c r="D388" s="9">
        <f t="shared" ca="1" si="159"/>
        <v>44881</v>
      </c>
      <c r="E388" s="8">
        <f t="shared" ca="1" si="149"/>
        <v>47</v>
      </c>
      <c r="F388" s="8">
        <f t="shared" ca="1" si="150"/>
        <v>11</v>
      </c>
      <c r="G388" s="8">
        <f t="shared" ca="1" si="151"/>
        <v>2022</v>
      </c>
      <c r="H388" s="8" t="s">
        <v>58</v>
      </c>
      <c r="I388" s="8" t="str">
        <f>I387</f>
        <v>Pedro Marcano</v>
      </c>
      <c r="J388" s="8" t="str">
        <f t="shared" si="165"/>
        <v>Web</v>
      </c>
      <c r="K388" s="8" t="str">
        <f t="shared" si="166"/>
        <v>Laravel</v>
      </c>
      <c r="L388" s="8" t="str">
        <f t="shared" si="167"/>
        <v>Web Browser</v>
      </c>
      <c r="M388" s="8">
        <v>2.4</v>
      </c>
      <c r="N388" s="8" t="s">
        <v>10</v>
      </c>
      <c r="O388" s="16"/>
      <c r="P388" s="8">
        <v>1</v>
      </c>
      <c r="R388" s="8">
        <f>SUMIF($I$24:$I$30,Table2[[#This Row],[Name]],$J$24:$J$30)</f>
        <v>0</v>
      </c>
      <c r="S388" s="8">
        <f t="shared" si="152"/>
        <v>0</v>
      </c>
    </row>
    <row r="389" spans="1:19" ht="30" hidden="1">
      <c r="A389" s="8" t="s">
        <v>104</v>
      </c>
      <c r="B389" s="8" t="str">
        <f t="shared" si="153"/>
        <v>TiBaan</v>
      </c>
      <c r="C389" s="8" t="str">
        <f t="shared" si="164"/>
        <v>Labor Planning.</v>
      </c>
      <c r="D389" s="9">
        <f t="shared" ca="1" si="159"/>
        <v>44882</v>
      </c>
      <c r="E389" s="8">
        <f t="shared" ca="1" si="149"/>
        <v>47</v>
      </c>
      <c r="F389" s="8">
        <f t="shared" ca="1" si="150"/>
        <v>11</v>
      </c>
      <c r="G389" s="8">
        <f t="shared" ca="1" si="151"/>
        <v>2022</v>
      </c>
      <c r="H389" s="8" t="str">
        <f>H388</f>
        <v>Project Management</v>
      </c>
      <c r="I389" s="8" t="str">
        <f>I388</f>
        <v>Pedro Marcano</v>
      </c>
      <c r="J389" s="8" t="str">
        <f t="shared" si="165"/>
        <v>Web</v>
      </c>
      <c r="K389" s="8" t="str">
        <f t="shared" si="166"/>
        <v>Laravel</v>
      </c>
      <c r="L389" s="8" t="str">
        <f t="shared" si="167"/>
        <v>Web Browser</v>
      </c>
      <c r="M389" s="8">
        <v>2.4</v>
      </c>
      <c r="N389" s="8" t="s">
        <v>12</v>
      </c>
      <c r="O389" s="16"/>
      <c r="P389" s="8">
        <v>1</v>
      </c>
      <c r="R389" s="8">
        <f>SUMIF($I$24:$I$30,Table2[[#This Row],[Name]],$J$24:$J$30)</f>
        <v>0</v>
      </c>
      <c r="S389" s="8">
        <f t="shared" si="152"/>
        <v>0</v>
      </c>
    </row>
    <row r="390" spans="1:19" ht="30" hidden="1">
      <c r="A390" s="8" t="s">
        <v>104</v>
      </c>
      <c r="B390" s="8" t="str">
        <f t="shared" si="153"/>
        <v>TiBaan</v>
      </c>
      <c r="C390" s="8" t="str">
        <f t="shared" si="164"/>
        <v>Labor Planning.</v>
      </c>
      <c r="D390" s="9">
        <f t="shared" ca="1" si="159"/>
        <v>44883</v>
      </c>
      <c r="E390" s="8">
        <f t="shared" ca="1" si="149"/>
        <v>47</v>
      </c>
      <c r="F390" s="8">
        <f t="shared" ca="1" si="150"/>
        <v>11</v>
      </c>
      <c r="G390" s="8">
        <f t="shared" ca="1" si="151"/>
        <v>2022</v>
      </c>
      <c r="H390" s="8" t="str">
        <f>H389</f>
        <v>Project Management</v>
      </c>
      <c r="I390" s="8" t="s">
        <v>76</v>
      </c>
      <c r="J390" s="8" t="str">
        <f t="shared" si="165"/>
        <v>Web</v>
      </c>
      <c r="K390" s="8" t="str">
        <f t="shared" si="166"/>
        <v>Laravel</v>
      </c>
      <c r="L390" s="8" t="str">
        <f t="shared" si="167"/>
        <v>Web Browser</v>
      </c>
      <c r="M390" s="8">
        <v>2.4</v>
      </c>
      <c r="N390" s="8" t="s">
        <v>11</v>
      </c>
      <c r="O390" s="16"/>
      <c r="P390" s="8">
        <v>1</v>
      </c>
      <c r="R390" s="8">
        <f>SUMIF($I$24:$I$30,Table2[[#This Row],[Name]],$J$24:$J$30)</f>
        <v>3</v>
      </c>
      <c r="S390" s="8">
        <f t="shared" si="152"/>
        <v>7.1999999999999993</v>
      </c>
    </row>
    <row r="391" spans="1:19" ht="30" hidden="1">
      <c r="A391" s="8" t="s">
        <v>104</v>
      </c>
      <c r="B391" s="8" t="str">
        <f t="shared" si="153"/>
        <v>TiBaan</v>
      </c>
      <c r="C391" s="8" t="str">
        <f t="shared" si="164"/>
        <v>Labor Planning.</v>
      </c>
      <c r="D391" s="9">
        <f t="shared" ca="1" si="159"/>
        <v>44884</v>
      </c>
      <c r="E391" s="8">
        <f t="shared" ca="1" si="149"/>
        <v>47</v>
      </c>
      <c r="F391" s="8">
        <f t="shared" ca="1" si="150"/>
        <v>11</v>
      </c>
      <c r="G391" s="8">
        <f t="shared" ca="1" si="151"/>
        <v>2022</v>
      </c>
      <c r="H391" s="8" t="s">
        <v>55</v>
      </c>
      <c r="I391" s="8" t="s">
        <v>69</v>
      </c>
      <c r="J391" s="8" t="str">
        <f t="shared" si="165"/>
        <v>Web</v>
      </c>
      <c r="K391" s="8" t="str">
        <f t="shared" si="166"/>
        <v>Laravel</v>
      </c>
      <c r="L391" s="8" t="str">
        <f t="shared" si="167"/>
        <v>Web Browser</v>
      </c>
      <c r="M391" s="8">
        <v>5</v>
      </c>
      <c r="N391" s="8" t="s">
        <v>10</v>
      </c>
      <c r="O391" s="16"/>
      <c r="P391" s="8">
        <v>1</v>
      </c>
      <c r="R391" s="8">
        <f>SUMIF($I$24:$I$30,Table2[[#This Row],[Name]],$J$24:$J$30)</f>
        <v>1.5</v>
      </c>
      <c r="S391" s="8">
        <f t="shared" si="152"/>
        <v>7.5</v>
      </c>
    </row>
    <row r="392" spans="1:19" ht="30" hidden="1">
      <c r="A392" s="8" t="s">
        <v>104</v>
      </c>
      <c r="B392" s="8" t="str">
        <f t="shared" si="153"/>
        <v>TiBaan</v>
      </c>
      <c r="C392" s="8" t="str">
        <f t="shared" si="164"/>
        <v>Labor Planning.</v>
      </c>
      <c r="D392" s="9">
        <f t="shared" ca="1" si="159"/>
        <v>44885</v>
      </c>
      <c r="E392" s="8">
        <f t="shared" ca="1" si="149"/>
        <v>48</v>
      </c>
      <c r="F392" s="8">
        <f t="shared" ca="1" si="150"/>
        <v>11</v>
      </c>
      <c r="G392" s="8">
        <f t="shared" ca="1" si="151"/>
        <v>2022</v>
      </c>
      <c r="H392" s="8" t="str">
        <f>H391</f>
        <v>QA</v>
      </c>
      <c r="I392" s="8" t="str">
        <f>I391</f>
        <v>Javier Alvarez</v>
      </c>
      <c r="J392" s="8" t="str">
        <f t="shared" si="165"/>
        <v>Web</v>
      </c>
      <c r="K392" s="8" t="str">
        <f t="shared" si="166"/>
        <v>Laravel</v>
      </c>
      <c r="L392" s="8" t="str">
        <f t="shared" si="167"/>
        <v>Web Browser</v>
      </c>
      <c r="M392" s="8">
        <v>5</v>
      </c>
      <c r="N392" s="8" t="s">
        <v>12</v>
      </c>
      <c r="O392" s="16"/>
      <c r="P392" s="8">
        <v>1</v>
      </c>
      <c r="R392" s="8">
        <f>SUMIF($I$24:$I$30,Table2[[#This Row],[Name]],$J$24:$J$30)</f>
        <v>1.5</v>
      </c>
      <c r="S392" s="8">
        <f t="shared" si="152"/>
        <v>7.5</v>
      </c>
    </row>
    <row r="393" spans="1:19" ht="30" hidden="1">
      <c r="A393" s="8" t="s">
        <v>104</v>
      </c>
      <c r="B393" s="8" t="str">
        <f t="shared" si="153"/>
        <v>TiBaan</v>
      </c>
      <c r="C393" s="8" t="str">
        <f t="shared" si="164"/>
        <v>Labor Planning.</v>
      </c>
      <c r="D393" s="9">
        <f t="shared" ca="1" si="159"/>
        <v>44886</v>
      </c>
      <c r="E393" s="8">
        <f t="shared" ca="1" si="149"/>
        <v>48</v>
      </c>
      <c r="F393" s="8">
        <f t="shared" ca="1" si="150"/>
        <v>11</v>
      </c>
      <c r="G393" s="8">
        <f t="shared" ca="1" si="151"/>
        <v>2022</v>
      </c>
      <c r="H393" s="8" t="str">
        <f>H392</f>
        <v>QA</v>
      </c>
      <c r="I393" s="8" t="str">
        <f>I392</f>
        <v>Javier Alvarez</v>
      </c>
      <c r="J393" s="8" t="str">
        <f t="shared" si="165"/>
        <v>Web</v>
      </c>
      <c r="K393" s="8" t="str">
        <f t="shared" si="166"/>
        <v>Laravel</v>
      </c>
      <c r="L393" s="8" t="str">
        <f t="shared" si="167"/>
        <v>Web Browser</v>
      </c>
      <c r="M393" s="8">
        <v>5</v>
      </c>
      <c r="N393" s="8" t="s">
        <v>11</v>
      </c>
      <c r="O393" s="16"/>
      <c r="P393" s="8">
        <v>1</v>
      </c>
      <c r="R393" s="8">
        <f>SUMIF($I$24:$I$30,Table2[[#This Row],[Name]],$J$24:$J$30)</f>
        <v>1.5</v>
      </c>
      <c r="S393" s="8">
        <f t="shared" si="152"/>
        <v>7.5</v>
      </c>
    </row>
    <row r="394" spans="1:19" ht="30" hidden="1">
      <c r="A394" s="8" t="s">
        <v>104</v>
      </c>
      <c r="B394" s="8" t="str">
        <f t="shared" si="153"/>
        <v>TiBaan</v>
      </c>
      <c r="C394" s="8" t="s">
        <v>44</v>
      </c>
      <c r="D394" s="9">
        <f t="shared" ca="1" si="159"/>
        <v>44887</v>
      </c>
      <c r="E394" s="8">
        <f t="shared" ca="1" si="149"/>
        <v>48</v>
      </c>
      <c r="F394" s="8">
        <f t="shared" ca="1" si="150"/>
        <v>11</v>
      </c>
      <c r="G394" s="8">
        <f t="shared" ca="1" si="151"/>
        <v>2022</v>
      </c>
      <c r="H394" s="8" t="s">
        <v>96</v>
      </c>
      <c r="I394" s="8" t="s">
        <v>70</v>
      </c>
      <c r="J394" s="8" t="str">
        <f t="shared" si="165"/>
        <v>Web</v>
      </c>
      <c r="K394" s="8" t="s">
        <v>15</v>
      </c>
      <c r="L394" s="8" t="s">
        <v>72</v>
      </c>
      <c r="M394" s="8">
        <v>3</v>
      </c>
      <c r="N394" s="8" t="s">
        <v>10</v>
      </c>
      <c r="O394" s="17"/>
      <c r="P394" s="8">
        <v>1</v>
      </c>
      <c r="R394" s="8">
        <f>SUMIF($I$24:$I$30,Table2[[#This Row],[Name]],$J$24:$J$30)</f>
        <v>3</v>
      </c>
      <c r="S394" s="8">
        <f t="shared" si="152"/>
        <v>9</v>
      </c>
    </row>
    <row r="395" spans="1:19" ht="30" hidden="1">
      <c r="A395" s="8" t="s">
        <v>104</v>
      </c>
      <c r="B395" s="8" t="str">
        <f t="shared" si="153"/>
        <v>TiBaan</v>
      </c>
      <c r="C395" s="8" t="str">
        <f t="shared" ref="C395:C405" si="168">C394</f>
        <v>Performance Management</v>
      </c>
      <c r="D395" s="9">
        <f t="shared" ca="1" si="159"/>
        <v>44888</v>
      </c>
      <c r="E395" s="8">
        <f t="shared" ca="1" si="149"/>
        <v>48</v>
      </c>
      <c r="F395" s="8">
        <f t="shared" ca="1" si="150"/>
        <v>11</v>
      </c>
      <c r="G395" s="8">
        <f t="shared" ca="1" si="151"/>
        <v>2022</v>
      </c>
      <c r="H395" s="8" t="str">
        <f>H394</f>
        <v>Full Stack</v>
      </c>
      <c r="I395" s="8" t="str">
        <f>I394</f>
        <v>Kelvin Marcano</v>
      </c>
      <c r="J395" s="8" t="str">
        <f>J394</f>
        <v>Web</v>
      </c>
      <c r="K395" s="8" t="str">
        <f>K394</f>
        <v>Laravel</v>
      </c>
      <c r="L395" s="8" t="str">
        <f>L394</f>
        <v>Web Browser</v>
      </c>
      <c r="M395" s="8">
        <v>3</v>
      </c>
      <c r="N395" s="8" t="s">
        <v>12</v>
      </c>
      <c r="O395" s="17"/>
      <c r="P395" s="8">
        <v>1</v>
      </c>
      <c r="R395" s="8">
        <f>SUMIF($I$24:$I$30,Table2[[#This Row],[Name]],$J$24:$J$30)</f>
        <v>3</v>
      </c>
      <c r="S395" s="8">
        <f t="shared" si="152"/>
        <v>9</v>
      </c>
    </row>
    <row r="396" spans="1:19" ht="30" hidden="1">
      <c r="A396" s="8" t="s">
        <v>104</v>
      </c>
      <c r="B396" s="8" t="str">
        <f t="shared" si="153"/>
        <v>TiBaan</v>
      </c>
      <c r="C396" s="8" t="str">
        <f t="shared" si="168"/>
        <v>Performance Management</v>
      </c>
      <c r="D396" s="9">
        <f t="shared" ca="1" si="159"/>
        <v>44889</v>
      </c>
      <c r="E396" s="8">
        <f t="shared" ca="1" si="149"/>
        <v>48</v>
      </c>
      <c r="F396" s="8">
        <f t="shared" ca="1" si="150"/>
        <v>11</v>
      </c>
      <c r="G396" s="8">
        <f t="shared" ca="1" si="151"/>
        <v>2022</v>
      </c>
      <c r="H396" s="8" t="str">
        <f>H395</f>
        <v>Full Stack</v>
      </c>
      <c r="I396" s="8" t="str">
        <f>I395</f>
        <v>Kelvin Marcano</v>
      </c>
      <c r="J396" s="8" t="str">
        <f t="shared" ref="J396:J406" si="169">J395</f>
        <v>Web</v>
      </c>
      <c r="K396" s="8" t="str">
        <f t="shared" ref="K396:K405" si="170">K395</f>
        <v>Laravel</v>
      </c>
      <c r="L396" s="8" t="str">
        <f t="shared" ref="L396:L405" si="171">L395</f>
        <v>Web Browser</v>
      </c>
      <c r="M396" s="8">
        <v>3</v>
      </c>
      <c r="N396" s="8" t="s">
        <v>11</v>
      </c>
      <c r="O396" s="17"/>
      <c r="P396" s="8">
        <v>1</v>
      </c>
      <c r="R396" s="8">
        <f>SUMIF($I$24:$I$30,Table2[[#This Row],[Name]],$J$24:$J$30)</f>
        <v>3</v>
      </c>
      <c r="S396" s="8">
        <f t="shared" si="152"/>
        <v>9</v>
      </c>
    </row>
    <row r="397" spans="1:19" ht="30" hidden="1">
      <c r="A397" s="8" t="s">
        <v>104</v>
      </c>
      <c r="B397" s="8" t="str">
        <f t="shared" si="153"/>
        <v>TiBaan</v>
      </c>
      <c r="C397" s="8" t="str">
        <f t="shared" si="168"/>
        <v>Performance Management</v>
      </c>
      <c r="D397" s="9">
        <f t="shared" ca="1" si="159"/>
        <v>44890</v>
      </c>
      <c r="E397" s="8">
        <f t="shared" ca="1" si="149"/>
        <v>48</v>
      </c>
      <c r="F397" s="8">
        <f t="shared" ca="1" si="150"/>
        <v>11</v>
      </c>
      <c r="G397" s="8">
        <f t="shared" ca="1" si="151"/>
        <v>2022</v>
      </c>
      <c r="H397" s="8" t="s">
        <v>101</v>
      </c>
      <c r="I397" s="8" t="s">
        <v>66</v>
      </c>
      <c r="J397" s="8" t="str">
        <f t="shared" si="169"/>
        <v>Web</v>
      </c>
      <c r="K397" s="8" t="str">
        <f t="shared" si="170"/>
        <v>Laravel</v>
      </c>
      <c r="L397" s="8" t="str">
        <f t="shared" si="171"/>
        <v>Web Browser</v>
      </c>
      <c r="M397" s="8">
        <v>2.4</v>
      </c>
      <c r="N397" s="8" t="s">
        <v>10</v>
      </c>
      <c r="O397" s="17"/>
      <c r="P397" s="8">
        <v>1</v>
      </c>
      <c r="R397" s="8">
        <f>SUMIF($I$24:$I$30,Table2[[#This Row],[Name]],$J$24:$J$30)</f>
        <v>0</v>
      </c>
      <c r="S397" s="8">
        <f t="shared" si="152"/>
        <v>0</v>
      </c>
    </row>
    <row r="398" spans="1:19" ht="30" hidden="1">
      <c r="A398" s="8" t="s">
        <v>104</v>
      </c>
      <c r="B398" s="8" t="str">
        <f t="shared" si="153"/>
        <v>TiBaan</v>
      </c>
      <c r="C398" s="8" t="str">
        <f t="shared" si="168"/>
        <v>Performance Management</v>
      </c>
      <c r="D398" s="9">
        <f t="shared" ca="1" si="159"/>
        <v>44891</v>
      </c>
      <c r="E398" s="8">
        <f t="shared" ca="1" si="149"/>
        <v>48</v>
      </c>
      <c r="F398" s="8">
        <f t="shared" ca="1" si="150"/>
        <v>11</v>
      </c>
      <c r="G398" s="8">
        <f t="shared" ca="1" si="151"/>
        <v>2022</v>
      </c>
      <c r="H398" s="8" t="str">
        <f>H397</f>
        <v>Software Architect</v>
      </c>
      <c r="I398" s="8" t="str">
        <f>I397</f>
        <v>Pedro Marcano</v>
      </c>
      <c r="J398" s="8" t="str">
        <f t="shared" si="169"/>
        <v>Web</v>
      </c>
      <c r="K398" s="8" t="str">
        <f t="shared" si="170"/>
        <v>Laravel</v>
      </c>
      <c r="L398" s="8" t="str">
        <f t="shared" si="171"/>
        <v>Web Browser</v>
      </c>
      <c r="M398" s="8">
        <v>2.4</v>
      </c>
      <c r="N398" s="8" t="s">
        <v>12</v>
      </c>
      <c r="O398" s="17"/>
      <c r="P398" s="8">
        <v>1</v>
      </c>
      <c r="R398" s="8">
        <f>SUMIF($I$24:$I$30,Table2[[#This Row],[Name]],$J$24:$J$30)</f>
        <v>0</v>
      </c>
      <c r="S398" s="8">
        <f t="shared" si="152"/>
        <v>0</v>
      </c>
    </row>
    <row r="399" spans="1:19" ht="30" hidden="1">
      <c r="A399" s="8" t="s">
        <v>104</v>
      </c>
      <c r="B399" s="8" t="str">
        <f t="shared" si="153"/>
        <v>TiBaan</v>
      </c>
      <c r="C399" s="8" t="str">
        <f t="shared" si="168"/>
        <v>Performance Management</v>
      </c>
      <c r="D399" s="9">
        <f ca="1">D398+32</f>
        <v>44923</v>
      </c>
      <c r="E399" s="8">
        <f t="shared" ca="1" si="149"/>
        <v>53</v>
      </c>
      <c r="F399" s="8">
        <f t="shared" ca="1" si="150"/>
        <v>12</v>
      </c>
      <c r="G399" s="8">
        <f t="shared" ca="1" si="151"/>
        <v>2022</v>
      </c>
      <c r="H399" s="8" t="str">
        <f>H398</f>
        <v>Software Architect</v>
      </c>
      <c r="I399" s="8" t="str">
        <f>I398</f>
        <v>Pedro Marcano</v>
      </c>
      <c r="J399" s="8" t="str">
        <f t="shared" si="169"/>
        <v>Web</v>
      </c>
      <c r="K399" s="8" t="str">
        <f t="shared" si="170"/>
        <v>Laravel</v>
      </c>
      <c r="L399" s="8" t="str">
        <f t="shared" si="171"/>
        <v>Web Browser</v>
      </c>
      <c r="M399" s="8">
        <v>2.4</v>
      </c>
      <c r="N399" s="8" t="s">
        <v>11</v>
      </c>
      <c r="O399" s="17"/>
      <c r="P399" s="8">
        <v>1</v>
      </c>
      <c r="R399" s="8">
        <f>SUMIF($I$24:$I$30,Table2[[#This Row],[Name]],$J$24:$J$30)</f>
        <v>0</v>
      </c>
      <c r="S399" s="8">
        <f t="shared" si="152"/>
        <v>0</v>
      </c>
    </row>
    <row r="400" spans="1:19" ht="30" hidden="1">
      <c r="A400" s="8" t="s">
        <v>104</v>
      </c>
      <c r="B400" s="8" t="str">
        <f t="shared" si="153"/>
        <v>TiBaan</v>
      </c>
      <c r="C400" s="8" t="str">
        <f t="shared" si="168"/>
        <v>Performance Management</v>
      </c>
      <c r="D400" s="9">
        <f t="shared" ca="1" si="159"/>
        <v>44924</v>
      </c>
      <c r="E400" s="8">
        <f t="shared" ca="1" si="149"/>
        <v>53</v>
      </c>
      <c r="F400" s="8">
        <f t="shared" ca="1" si="150"/>
        <v>12</v>
      </c>
      <c r="G400" s="8">
        <f t="shared" ca="1" si="151"/>
        <v>2022</v>
      </c>
      <c r="H400" s="8" t="s">
        <v>58</v>
      </c>
      <c r="I400" s="8" t="s">
        <v>76</v>
      </c>
      <c r="J400" s="8" t="str">
        <f t="shared" si="169"/>
        <v>Web</v>
      </c>
      <c r="K400" s="8" t="str">
        <f t="shared" si="170"/>
        <v>Laravel</v>
      </c>
      <c r="L400" s="8" t="str">
        <f t="shared" si="171"/>
        <v>Web Browser</v>
      </c>
      <c r="M400" s="8">
        <v>2</v>
      </c>
      <c r="N400" s="8" t="s">
        <v>10</v>
      </c>
      <c r="O400" s="17"/>
      <c r="P400" s="8">
        <v>1</v>
      </c>
      <c r="R400" s="8">
        <f>SUMIF($I$24:$I$30,Table2[[#This Row],[Name]],$J$24:$J$30)</f>
        <v>3</v>
      </c>
      <c r="S400" s="8">
        <f t="shared" si="152"/>
        <v>6</v>
      </c>
    </row>
    <row r="401" spans="1:19" ht="30" hidden="1">
      <c r="A401" s="8" t="s">
        <v>104</v>
      </c>
      <c r="B401" s="8" t="str">
        <f t="shared" si="153"/>
        <v>TiBaan</v>
      </c>
      <c r="C401" s="8" t="str">
        <f t="shared" si="168"/>
        <v>Performance Management</v>
      </c>
      <c r="D401" s="9">
        <f ca="1">D400+8</f>
        <v>44932</v>
      </c>
      <c r="E401" s="8">
        <f t="shared" ca="1" si="149"/>
        <v>1</v>
      </c>
      <c r="F401" s="8">
        <f t="shared" ca="1" si="150"/>
        <v>1</v>
      </c>
      <c r="G401" s="8">
        <f t="shared" ca="1" si="151"/>
        <v>2023</v>
      </c>
      <c r="H401" s="8" t="str">
        <f>H400</f>
        <v>Project Management</v>
      </c>
      <c r="I401" s="8" t="s">
        <v>76</v>
      </c>
      <c r="J401" s="8" t="str">
        <f t="shared" si="169"/>
        <v>Web</v>
      </c>
      <c r="K401" s="8" t="str">
        <f t="shared" si="170"/>
        <v>Laravel</v>
      </c>
      <c r="L401" s="8" t="str">
        <f t="shared" si="171"/>
        <v>Web Browser</v>
      </c>
      <c r="M401" s="8">
        <v>2</v>
      </c>
      <c r="N401" s="8" t="s">
        <v>12</v>
      </c>
      <c r="O401" s="17"/>
      <c r="P401" s="8">
        <v>1</v>
      </c>
      <c r="R401" s="8">
        <f>SUMIF($I$24:$I$30,Table2[[#This Row],[Name]],$J$24:$J$30)</f>
        <v>3</v>
      </c>
      <c r="S401" s="8">
        <f t="shared" si="152"/>
        <v>6</v>
      </c>
    </row>
    <row r="402" spans="1:19" ht="30" hidden="1">
      <c r="A402" s="8" t="s">
        <v>104</v>
      </c>
      <c r="B402" s="8" t="str">
        <f t="shared" si="153"/>
        <v>TiBaan</v>
      </c>
      <c r="C402" s="8" t="str">
        <f t="shared" si="168"/>
        <v>Performance Management</v>
      </c>
      <c r="D402" s="9">
        <f t="shared" ca="1" si="159"/>
        <v>44933</v>
      </c>
      <c r="E402" s="8">
        <f t="shared" ca="1" si="149"/>
        <v>1</v>
      </c>
      <c r="F402" s="8">
        <f t="shared" ca="1" si="150"/>
        <v>1</v>
      </c>
      <c r="G402" s="8">
        <f t="shared" ca="1" si="151"/>
        <v>2023</v>
      </c>
      <c r="H402" s="8" t="str">
        <f>H401</f>
        <v>Project Management</v>
      </c>
      <c r="I402" s="8" t="s">
        <v>76</v>
      </c>
      <c r="J402" s="8" t="str">
        <f t="shared" si="169"/>
        <v>Web</v>
      </c>
      <c r="K402" s="8" t="str">
        <f t="shared" si="170"/>
        <v>Laravel</v>
      </c>
      <c r="L402" s="8" t="str">
        <f t="shared" si="171"/>
        <v>Web Browser</v>
      </c>
      <c r="M402" s="8">
        <v>2</v>
      </c>
      <c r="N402" s="8" t="s">
        <v>11</v>
      </c>
      <c r="O402" s="17"/>
      <c r="P402" s="8">
        <v>1</v>
      </c>
      <c r="R402" s="8">
        <f>SUMIF($I$24:$I$30,Table2[[#This Row],[Name]],$J$24:$J$30)</f>
        <v>3</v>
      </c>
      <c r="S402" s="8">
        <f t="shared" si="152"/>
        <v>6</v>
      </c>
    </row>
    <row r="403" spans="1:19" ht="30" hidden="1">
      <c r="A403" s="8" t="s">
        <v>104</v>
      </c>
      <c r="B403" s="8" t="str">
        <f t="shared" si="153"/>
        <v>TiBaan</v>
      </c>
      <c r="C403" s="8" t="str">
        <f t="shared" si="168"/>
        <v>Performance Management</v>
      </c>
      <c r="D403" s="9">
        <f t="shared" ca="1" si="159"/>
        <v>44934</v>
      </c>
      <c r="E403" s="8">
        <f t="shared" ca="1" si="149"/>
        <v>2</v>
      </c>
      <c r="F403" s="8">
        <f t="shared" ca="1" si="150"/>
        <v>1</v>
      </c>
      <c r="G403" s="8">
        <f t="shared" ca="1" si="151"/>
        <v>2023</v>
      </c>
      <c r="H403" s="8" t="s">
        <v>55</v>
      </c>
      <c r="I403" s="8" t="s">
        <v>69</v>
      </c>
      <c r="J403" s="8" t="str">
        <f t="shared" si="169"/>
        <v>Web</v>
      </c>
      <c r="K403" s="8" t="str">
        <f t="shared" si="170"/>
        <v>Laravel</v>
      </c>
      <c r="L403" s="8" t="str">
        <f t="shared" si="171"/>
        <v>Web Browser</v>
      </c>
      <c r="M403" s="8">
        <v>1</v>
      </c>
      <c r="N403" s="8" t="s">
        <v>10</v>
      </c>
      <c r="O403" s="17"/>
      <c r="P403" s="8">
        <v>1</v>
      </c>
      <c r="R403" s="8">
        <f>SUMIF($I$24:$I$30,Table2[[#This Row],[Name]],$J$24:$J$30)</f>
        <v>1.5</v>
      </c>
      <c r="S403" s="8">
        <f t="shared" si="152"/>
        <v>1.5</v>
      </c>
    </row>
    <row r="404" spans="1:19" ht="30" hidden="1">
      <c r="A404" s="8" t="s">
        <v>104</v>
      </c>
      <c r="B404" s="8" t="str">
        <f t="shared" si="153"/>
        <v>TiBaan</v>
      </c>
      <c r="C404" s="8" t="str">
        <f t="shared" si="168"/>
        <v>Performance Management</v>
      </c>
      <c r="D404" s="9">
        <f t="shared" ca="1" si="159"/>
        <v>44935</v>
      </c>
      <c r="E404" s="8">
        <f t="shared" ca="1" si="149"/>
        <v>2</v>
      </c>
      <c r="F404" s="8">
        <f t="shared" ca="1" si="150"/>
        <v>1</v>
      </c>
      <c r="G404" s="8">
        <f t="shared" ca="1" si="151"/>
        <v>2023</v>
      </c>
      <c r="H404" s="8" t="str">
        <f>H403</f>
        <v>QA</v>
      </c>
      <c r="I404" s="8" t="str">
        <f>I403</f>
        <v>Javier Alvarez</v>
      </c>
      <c r="J404" s="8" t="str">
        <f t="shared" si="169"/>
        <v>Web</v>
      </c>
      <c r="K404" s="8" t="str">
        <f t="shared" si="170"/>
        <v>Laravel</v>
      </c>
      <c r="L404" s="8" t="str">
        <f t="shared" si="171"/>
        <v>Web Browser</v>
      </c>
      <c r="M404" s="8">
        <v>1</v>
      </c>
      <c r="N404" s="8" t="s">
        <v>12</v>
      </c>
      <c r="O404" s="17"/>
      <c r="P404" s="8">
        <v>1</v>
      </c>
      <c r="R404" s="8">
        <f>SUMIF($I$24:$I$30,Table2[[#This Row],[Name]],$J$24:$J$30)</f>
        <v>1.5</v>
      </c>
      <c r="S404" s="8">
        <f t="shared" si="152"/>
        <v>1.5</v>
      </c>
    </row>
    <row r="405" spans="1:19" ht="30" hidden="1">
      <c r="A405" s="8" t="s">
        <v>104</v>
      </c>
      <c r="B405" s="8" t="str">
        <f t="shared" si="153"/>
        <v>TiBaan</v>
      </c>
      <c r="C405" s="8" t="str">
        <f t="shared" si="168"/>
        <v>Performance Management</v>
      </c>
      <c r="D405" s="9">
        <f t="shared" ca="1" si="159"/>
        <v>44936</v>
      </c>
      <c r="E405" s="8">
        <f t="shared" ca="1" si="149"/>
        <v>2</v>
      </c>
      <c r="F405" s="8">
        <f t="shared" ca="1" si="150"/>
        <v>1</v>
      </c>
      <c r="G405" s="8">
        <f t="shared" ca="1" si="151"/>
        <v>2023</v>
      </c>
      <c r="H405" s="8" t="str">
        <f>H404</f>
        <v>QA</v>
      </c>
      <c r="I405" s="8" t="str">
        <f>I404</f>
        <v>Javier Alvarez</v>
      </c>
      <c r="J405" s="8" t="str">
        <f t="shared" si="169"/>
        <v>Web</v>
      </c>
      <c r="K405" s="8" t="str">
        <f t="shared" si="170"/>
        <v>Laravel</v>
      </c>
      <c r="L405" s="8" t="str">
        <f t="shared" si="171"/>
        <v>Web Browser</v>
      </c>
      <c r="M405" s="8">
        <v>1</v>
      </c>
      <c r="N405" s="8" t="s">
        <v>11</v>
      </c>
      <c r="O405" s="17"/>
      <c r="P405" s="8">
        <v>1</v>
      </c>
      <c r="R405" s="8">
        <f>SUMIF($I$24:$I$30,Table2[[#This Row],[Name]],$J$24:$J$30)</f>
        <v>1.5</v>
      </c>
      <c r="S405" s="8">
        <f t="shared" si="152"/>
        <v>1.5</v>
      </c>
    </row>
    <row r="406" spans="1:19" ht="30" hidden="1">
      <c r="A406" s="8" t="s">
        <v>104</v>
      </c>
      <c r="B406" s="8" t="str">
        <f t="shared" si="153"/>
        <v>TiBaan</v>
      </c>
      <c r="C406" s="8" t="s">
        <v>28</v>
      </c>
      <c r="D406" s="9">
        <f t="shared" ca="1" si="159"/>
        <v>44937</v>
      </c>
      <c r="E406" s="8">
        <f t="shared" ca="1" si="149"/>
        <v>2</v>
      </c>
      <c r="F406" s="8">
        <f t="shared" ca="1" si="150"/>
        <v>1</v>
      </c>
      <c r="G406" s="8">
        <f t="shared" ca="1" si="151"/>
        <v>2023</v>
      </c>
      <c r="H406" s="8" t="s">
        <v>96</v>
      </c>
      <c r="I406" s="8" t="s">
        <v>70</v>
      </c>
      <c r="J406" s="8" t="str">
        <f t="shared" si="169"/>
        <v>Web</v>
      </c>
      <c r="K406" s="8" t="s">
        <v>15</v>
      </c>
      <c r="L406" s="8" t="s">
        <v>72</v>
      </c>
      <c r="M406" s="8">
        <v>3</v>
      </c>
      <c r="N406" s="8" t="s">
        <v>10</v>
      </c>
      <c r="O406" s="18"/>
      <c r="P406" s="8">
        <v>1</v>
      </c>
      <c r="R406" s="8">
        <f>SUMIF($I$24:$I$30,Table2[[#This Row],[Name]],$J$24:$J$30)</f>
        <v>3</v>
      </c>
      <c r="S406" s="8">
        <f t="shared" si="152"/>
        <v>9</v>
      </c>
    </row>
    <row r="407" spans="1:19" ht="30" hidden="1">
      <c r="A407" s="8" t="s">
        <v>104</v>
      </c>
      <c r="B407" s="8" t="str">
        <f t="shared" si="153"/>
        <v>TiBaan</v>
      </c>
      <c r="C407" s="8" t="str">
        <f t="shared" ref="C407:C417" si="172">C406</f>
        <v>Training and Knowledge Management.</v>
      </c>
      <c r="D407" s="9">
        <f t="shared" ca="1" si="159"/>
        <v>44938</v>
      </c>
      <c r="E407" s="8">
        <f t="shared" ca="1" si="149"/>
        <v>2</v>
      </c>
      <c r="F407" s="8">
        <f t="shared" ca="1" si="150"/>
        <v>1</v>
      </c>
      <c r="G407" s="8">
        <f t="shared" ca="1" si="151"/>
        <v>2023</v>
      </c>
      <c r="H407" s="8" t="str">
        <f>H406</f>
        <v>Full Stack</v>
      </c>
      <c r="I407" s="8" t="str">
        <f>I406</f>
        <v>Kelvin Marcano</v>
      </c>
      <c r="J407" s="8" t="str">
        <f>J406</f>
        <v>Web</v>
      </c>
      <c r="K407" s="8" t="str">
        <f>K406</f>
        <v>Laravel</v>
      </c>
      <c r="L407" s="8" t="str">
        <f>L406</f>
        <v>Web Browser</v>
      </c>
      <c r="M407" s="8">
        <v>3</v>
      </c>
      <c r="N407" s="8" t="s">
        <v>12</v>
      </c>
      <c r="O407" s="18"/>
      <c r="P407" s="8">
        <v>1</v>
      </c>
      <c r="R407" s="8">
        <f>SUMIF($I$24:$I$30,Table2[[#This Row],[Name]],$J$24:$J$30)</f>
        <v>3</v>
      </c>
      <c r="S407" s="8">
        <f t="shared" si="152"/>
        <v>9</v>
      </c>
    </row>
    <row r="408" spans="1:19" ht="30" hidden="1">
      <c r="A408" s="8" t="s">
        <v>104</v>
      </c>
      <c r="B408" s="8" t="str">
        <f t="shared" si="153"/>
        <v>TiBaan</v>
      </c>
      <c r="C408" s="8" t="str">
        <f t="shared" si="172"/>
        <v>Training and Knowledge Management.</v>
      </c>
      <c r="D408" s="9">
        <f t="shared" ca="1" si="159"/>
        <v>44939</v>
      </c>
      <c r="E408" s="8">
        <f t="shared" ca="1" si="149"/>
        <v>2</v>
      </c>
      <c r="F408" s="8">
        <f t="shared" ca="1" si="150"/>
        <v>1</v>
      </c>
      <c r="G408" s="8">
        <f t="shared" ca="1" si="151"/>
        <v>2023</v>
      </c>
      <c r="H408" s="8" t="str">
        <f>H407</f>
        <v>Full Stack</v>
      </c>
      <c r="I408" s="8" t="str">
        <f>I407</f>
        <v>Kelvin Marcano</v>
      </c>
      <c r="J408" s="8" t="str">
        <f t="shared" ref="J408:J417" si="173">J407</f>
        <v>Web</v>
      </c>
      <c r="K408" s="8" t="str">
        <f t="shared" ref="K408:K417" si="174">K407</f>
        <v>Laravel</v>
      </c>
      <c r="L408" s="8" t="str">
        <f t="shared" ref="L408:L417" si="175">L407</f>
        <v>Web Browser</v>
      </c>
      <c r="M408" s="8">
        <v>5</v>
      </c>
      <c r="N408" s="8" t="s">
        <v>11</v>
      </c>
      <c r="O408" s="18"/>
      <c r="P408" s="8">
        <v>1</v>
      </c>
      <c r="R408" s="8">
        <f>SUMIF($I$24:$I$30,Table2[[#This Row],[Name]],$J$24:$J$30)</f>
        <v>3</v>
      </c>
      <c r="S408" s="8">
        <f t="shared" si="152"/>
        <v>15</v>
      </c>
    </row>
    <row r="409" spans="1:19" ht="30" hidden="1">
      <c r="A409" s="8" t="s">
        <v>104</v>
      </c>
      <c r="B409" s="8" t="str">
        <f t="shared" si="153"/>
        <v>TiBaan</v>
      </c>
      <c r="C409" s="8" t="str">
        <f t="shared" si="172"/>
        <v>Training and Knowledge Management.</v>
      </c>
      <c r="D409" s="9">
        <f t="shared" ca="1" si="159"/>
        <v>44940</v>
      </c>
      <c r="E409" s="8">
        <f t="shared" ca="1" si="149"/>
        <v>2</v>
      </c>
      <c r="F409" s="8">
        <f t="shared" ca="1" si="150"/>
        <v>1</v>
      </c>
      <c r="G409" s="8">
        <f t="shared" ca="1" si="151"/>
        <v>2023</v>
      </c>
      <c r="H409" s="8" t="s">
        <v>101</v>
      </c>
      <c r="I409" s="8" t="s">
        <v>66</v>
      </c>
      <c r="J409" s="8" t="str">
        <f t="shared" si="173"/>
        <v>Web</v>
      </c>
      <c r="K409" s="8" t="str">
        <f t="shared" si="174"/>
        <v>Laravel</v>
      </c>
      <c r="L409" s="8" t="str">
        <f t="shared" si="175"/>
        <v>Web Browser</v>
      </c>
      <c r="M409" s="8">
        <v>2.4</v>
      </c>
      <c r="N409" s="8" t="s">
        <v>10</v>
      </c>
      <c r="O409" s="18"/>
      <c r="P409" s="8">
        <v>1</v>
      </c>
      <c r="R409" s="8">
        <f>SUMIF($I$24:$I$30,Table2[[#This Row],[Name]],$J$24:$J$30)</f>
        <v>0</v>
      </c>
      <c r="S409" s="8">
        <f t="shared" si="152"/>
        <v>0</v>
      </c>
    </row>
    <row r="410" spans="1:19" ht="30" hidden="1">
      <c r="A410" s="8" t="s">
        <v>104</v>
      </c>
      <c r="B410" s="8" t="str">
        <f t="shared" si="153"/>
        <v>TiBaan</v>
      </c>
      <c r="C410" s="8" t="str">
        <f t="shared" si="172"/>
        <v>Training and Knowledge Management.</v>
      </c>
      <c r="D410" s="9">
        <f t="shared" ca="1" si="159"/>
        <v>44941</v>
      </c>
      <c r="E410" s="8">
        <f t="shared" ca="1" si="149"/>
        <v>3</v>
      </c>
      <c r="F410" s="8">
        <f t="shared" ca="1" si="150"/>
        <v>1</v>
      </c>
      <c r="G410" s="8">
        <f t="shared" ca="1" si="151"/>
        <v>2023</v>
      </c>
      <c r="H410" s="8" t="s">
        <v>58</v>
      </c>
      <c r="I410" s="8" t="s">
        <v>76</v>
      </c>
      <c r="J410" s="8" t="str">
        <f t="shared" si="173"/>
        <v>Web</v>
      </c>
      <c r="K410" s="8" t="str">
        <f t="shared" si="174"/>
        <v>Laravel</v>
      </c>
      <c r="L410" s="8" t="str">
        <f t="shared" si="175"/>
        <v>Web Browser</v>
      </c>
      <c r="M410" s="8">
        <v>1</v>
      </c>
      <c r="N410" s="8" t="s">
        <v>12</v>
      </c>
      <c r="O410" s="18"/>
      <c r="P410" s="8">
        <v>1</v>
      </c>
      <c r="R410" s="8">
        <f>SUMIF($I$24:$I$30,Table2[[#This Row],[Name]],$J$24:$J$30)</f>
        <v>3</v>
      </c>
      <c r="S410" s="8">
        <f t="shared" si="152"/>
        <v>3</v>
      </c>
    </row>
    <row r="411" spans="1:19" ht="30" hidden="1">
      <c r="A411" s="8" t="s">
        <v>104</v>
      </c>
      <c r="B411" s="8" t="str">
        <f t="shared" si="153"/>
        <v>TiBaan</v>
      </c>
      <c r="C411" s="8" t="str">
        <f t="shared" si="172"/>
        <v>Training and Knowledge Management.</v>
      </c>
      <c r="D411" s="9">
        <f ca="1">D410+8</f>
        <v>44949</v>
      </c>
      <c r="E411" s="8">
        <f t="shared" ca="1" si="149"/>
        <v>4</v>
      </c>
      <c r="F411" s="8">
        <f t="shared" ca="1" si="150"/>
        <v>1</v>
      </c>
      <c r="G411" s="8">
        <f t="shared" ca="1" si="151"/>
        <v>2023</v>
      </c>
      <c r="H411" s="8" t="str">
        <f>H410</f>
        <v>Project Management</v>
      </c>
      <c r="I411" s="8" t="str">
        <f>I410</f>
        <v>Rudimar Castro</v>
      </c>
      <c r="J411" s="8" t="str">
        <f t="shared" si="173"/>
        <v>Web</v>
      </c>
      <c r="K411" s="8" t="str">
        <f t="shared" si="174"/>
        <v>Laravel</v>
      </c>
      <c r="L411" s="8" t="str">
        <f t="shared" si="175"/>
        <v>Web Browser</v>
      </c>
      <c r="M411" s="8">
        <v>2</v>
      </c>
      <c r="N411" s="8" t="s">
        <v>11</v>
      </c>
      <c r="O411" s="18"/>
      <c r="P411" s="8">
        <v>1</v>
      </c>
      <c r="R411" s="8">
        <f>SUMIF($I$24:$I$30,Table2[[#This Row],[Name]],$J$24:$J$30)</f>
        <v>3</v>
      </c>
      <c r="S411" s="8">
        <f t="shared" si="152"/>
        <v>6</v>
      </c>
    </row>
    <row r="412" spans="1:19" ht="30" hidden="1">
      <c r="A412" s="8" t="s">
        <v>104</v>
      </c>
      <c r="B412" s="8" t="str">
        <f t="shared" si="153"/>
        <v>TiBaan</v>
      </c>
      <c r="C412" s="8" t="str">
        <f t="shared" si="172"/>
        <v>Training and Knowledge Management.</v>
      </c>
      <c r="D412" s="9">
        <f t="shared" ca="1" si="159"/>
        <v>44950</v>
      </c>
      <c r="E412" s="8">
        <f t="shared" ca="1" si="149"/>
        <v>4</v>
      </c>
      <c r="F412" s="8">
        <f t="shared" ca="1" si="150"/>
        <v>1</v>
      </c>
      <c r="G412" s="8">
        <f t="shared" ca="1" si="151"/>
        <v>2023</v>
      </c>
      <c r="H412" s="8" t="s">
        <v>58</v>
      </c>
      <c r="I412" s="8" t="str">
        <f>I411</f>
        <v>Rudimar Castro</v>
      </c>
      <c r="J412" s="8" t="str">
        <f t="shared" si="173"/>
        <v>Web</v>
      </c>
      <c r="K412" s="8" t="str">
        <f t="shared" si="174"/>
        <v>Laravel</v>
      </c>
      <c r="L412" s="8" t="str">
        <f t="shared" si="175"/>
        <v>Web Browser</v>
      </c>
      <c r="M412" s="8">
        <v>1</v>
      </c>
      <c r="N412" s="8" t="s">
        <v>10</v>
      </c>
      <c r="O412" s="18"/>
      <c r="P412" s="8">
        <v>1</v>
      </c>
      <c r="R412" s="8">
        <f>SUMIF($I$24:$I$30,Table2[[#This Row],[Name]],$J$24:$J$30)</f>
        <v>3</v>
      </c>
      <c r="S412" s="8">
        <f t="shared" si="152"/>
        <v>3</v>
      </c>
    </row>
    <row r="413" spans="1:19" ht="30" hidden="1">
      <c r="A413" s="8" t="s">
        <v>104</v>
      </c>
      <c r="B413" s="8" t="str">
        <f t="shared" si="153"/>
        <v>TiBaan</v>
      </c>
      <c r="C413" s="8" t="str">
        <f t="shared" si="172"/>
        <v>Training and Knowledge Management.</v>
      </c>
      <c r="D413" s="9">
        <f t="shared" ca="1" si="159"/>
        <v>44951</v>
      </c>
      <c r="E413" s="8">
        <f t="shared" ca="1" si="149"/>
        <v>4</v>
      </c>
      <c r="F413" s="8">
        <f t="shared" ca="1" si="150"/>
        <v>1</v>
      </c>
      <c r="G413" s="8">
        <f t="shared" ca="1" si="151"/>
        <v>2023</v>
      </c>
      <c r="H413" s="8" t="str">
        <f>H412</f>
        <v>Project Management</v>
      </c>
      <c r="I413" s="8" t="str">
        <f>I412</f>
        <v>Rudimar Castro</v>
      </c>
      <c r="J413" s="8" t="str">
        <f t="shared" si="173"/>
        <v>Web</v>
      </c>
      <c r="K413" s="8" t="str">
        <f t="shared" si="174"/>
        <v>Laravel</v>
      </c>
      <c r="L413" s="8" t="str">
        <f t="shared" si="175"/>
        <v>Web Browser</v>
      </c>
      <c r="M413" s="8">
        <v>1</v>
      </c>
      <c r="N413" s="8" t="s">
        <v>12</v>
      </c>
      <c r="O413" s="18"/>
      <c r="P413" s="8">
        <v>1</v>
      </c>
      <c r="R413" s="8">
        <f>SUMIF($I$24:$I$30,Table2[[#This Row],[Name]],$J$24:$J$30)</f>
        <v>3</v>
      </c>
      <c r="S413" s="8">
        <f t="shared" si="152"/>
        <v>3</v>
      </c>
    </row>
    <row r="414" spans="1:19" ht="30" hidden="1">
      <c r="A414" s="8" t="s">
        <v>104</v>
      </c>
      <c r="B414" s="8" t="str">
        <f t="shared" si="153"/>
        <v>TiBaan</v>
      </c>
      <c r="C414" s="8" t="str">
        <f t="shared" si="172"/>
        <v>Training and Knowledge Management.</v>
      </c>
      <c r="D414" s="9">
        <f ca="1">D413-21</f>
        <v>44930</v>
      </c>
      <c r="E414" s="8">
        <f t="shared" ca="1" si="149"/>
        <v>1</v>
      </c>
      <c r="F414" s="8">
        <f t="shared" ca="1" si="150"/>
        <v>1</v>
      </c>
      <c r="G414" s="8">
        <f t="shared" ca="1" si="151"/>
        <v>2023</v>
      </c>
      <c r="H414" s="8" t="str">
        <f>H413</f>
        <v>Project Management</v>
      </c>
      <c r="I414" s="8" t="s">
        <v>76</v>
      </c>
      <c r="J414" s="8" t="str">
        <f t="shared" si="173"/>
        <v>Web</v>
      </c>
      <c r="K414" s="8" t="str">
        <f t="shared" si="174"/>
        <v>Laravel</v>
      </c>
      <c r="L414" s="8" t="str">
        <f t="shared" si="175"/>
        <v>Web Browser</v>
      </c>
      <c r="M414" s="8">
        <v>1</v>
      </c>
      <c r="N414" s="8" t="s">
        <v>11</v>
      </c>
      <c r="O414" s="18"/>
      <c r="P414" s="8">
        <v>1</v>
      </c>
      <c r="R414" s="8">
        <f>SUMIF($I$24:$I$30,Table2[[#This Row],[Name]],$J$24:$J$30)</f>
        <v>3</v>
      </c>
      <c r="S414" s="8">
        <f t="shared" si="152"/>
        <v>3</v>
      </c>
    </row>
    <row r="415" spans="1:19" ht="30" hidden="1">
      <c r="A415" s="8" t="s">
        <v>104</v>
      </c>
      <c r="B415" s="8" t="str">
        <f t="shared" si="153"/>
        <v>TiBaan</v>
      </c>
      <c r="C415" s="8" t="str">
        <f t="shared" si="172"/>
        <v>Training and Knowledge Management.</v>
      </c>
      <c r="D415" s="9">
        <f t="shared" ca="1" si="159"/>
        <v>44931</v>
      </c>
      <c r="E415" s="8">
        <f t="shared" ca="1" si="149"/>
        <v>1</v>
      </c>
      <c r="F415" s="8">
        <f t="shared" ca="1" si="150"/>
        <v>1</v>
      </c>
      <c r="G415" s="8">
        <f t="shared" ca="1" si="151"/>
        <v>2023</v>
      </c>
      <c r="H415" s="8" t="s">
        <v>55</v>
      </c>
      <c r="I415" s="8" t="s">
        <v>69</v>
      </c>
      <c r="J415" s="8" t="str">
        <f t="shared" si="173"/>
        <v>Web</v>
      </c>
      <c r="K415" s="8" t="str">
        <f t="shared" si="174"/>
        <v>Laravel</v>
      </c>
      <c r="L415" s="8" t="str">
        <f t="shared" si="175"/>
        <v>Web Browser</v>
      </c>
      <c r="M415" s="8">
        <v>2.5</v>
      </c>
      <c r="N415" s="8" t="s">
        <v>10</v>
      </c>
      <c r="O415" s="18"/>
      <c r="P415" s="8">
        <v>1</v>
      </c>
      <c r="R415" s="8">
        <f>SUMIF($I$24:$I$30,Table2[[#This Row],[Name]],$J$24:$J$30)</f>
        <v>1.5</v>
      </c>
      <c r="S415" s="8">
        <f t="shared" si="152"/>
        <v>3.75</v>
      </c>
    </row>
    <row r="416" spans="1:19" ht="30" hidden="1">
      <c r="A416" s="8" t="s">
        <v>104</v>
      </c>
      <c r="B416" s="8" t="str">
        <f t="shared" si="153"/>
        <v>TiBaan</v>
      </c>
      <c r="C416" s="8" t="str">
        <f t="shared" si="172"/>
        <v>Training and Knowledge Management.</v>
      </c>
      <c r="D416" s="9">
        <f t="shared" ca="1" si="159"/>
        <v>44932</v>
      </c>
      <c r="E416" s="8">
        <f t="shared" ca="1" si="149"/>
        <v>1</v>
      </c>
      <c r="F416" s="8">
        <f t="shared" ca="1" si="150"/>
        <v>1</v>
      </c>
      <c r="G416" s="8">
        <f t="shared" ca="1" si="151"/>
        <v>2023</v>
      </c>
      <c r="H416" s="8" t="str">
        <f>H415</f>
        <v>QA</v>
      </c>
      <c r="I416" s="8" t="str">
        <f>I415</f>
        <v>Javier Alvarez</v>
      </c>
      <c r="J416" s="8" t="str">
        <f t="shared" si="173"/>
        <v>Web</v>
      </c>
      <c r="K416" s="8" t="str">
        <f t="shared" si="174"/>
        <v>Laravel</v>
      </c>
      <c r="L416" s="8" t="str">
        <f t="shared" si="175"/>
        <v>Web Browser</v>
      </c>
      <c r="M416" s="8">
        <v>2.5</v>
      </c>
      <c r="N416" s="8" t="s">
        <v>12</v>
      </c>
      <c r="O416" s="18"/>
      <c r="P416" s="8">
        <v>1</v>
      </c>
      <c r="R416" s="8">
        <f>SUMIF($I$24:$I$30,Table2[[#This Row],[Name]],$J$24:$J$30)</f>
        <v>1.5</v>
      </c>
      <c r="S416" s="8">
        <f t="shared" si="152"/>
        <v>3.75</v>
      </c>
    </row>
    <row r="417" spans="1:19" ht="30" hidden="1">
      <c r="A417" s="8" t="s">
        <v>104</v>
      </c>
      <c r="B417" s="8" t="str">
        <f t="shared" si="153"/>
        <v>TiBaan</v>
      </c>
      <c r="C417" s="8" t="str">
        <f t="shared" si="172"/>
        <v>Training and Knowledge Management.</v>
      </c>
      <c r="D417" s="9">
        <f t="shared" ca="1" si="159"/>
        <v>44933</v>
      </c>
      <c r="E417" s="8">
        <f t="shared" ca="1" si="149"/>
        <v>1</v>
      </c>
      <c r="F417" s="8">
        <f t="shared" ca="1" si="150"/>
        <v>1</v>
      </c>
      <c r="G417" s="8">
        <f t="shared" ca="1" si="151"/>
        <v>2023</v>
      </c>
      <c r="H417" s="8" t="str">
        <f>H416</f>
        <v>QA</v>
      </c>
      <c r="I417" s="8" t="str">
        <f>I416</f>
        <v>Javier Alvarez</v>
      </c>
      <c r="J417" s="8" t="str">
        <f t="shared" si="173"/>
        <v>Web</v>
      </c>
      <c r="K417" s="8" t="str">
        <f t="shared" si="174"/>
        <v>Laravel</v>
      </c>
      <c r="L417" s="8" t="str">
        <f t="shared" si="175"/>
        <v>Web Browser</v>
      </c>
      <c r="M417" s="8">
        <v>2.5</v>
      </c>
      <c r="N417" s="8" t="s">
        <v>11</v>
      </c>
      <c r="O417" s="18"/>
      <c r="P417" s="8">
        <v>1</v>
      </c>
      <c r="R417" s="8">
        <f>SUMIF($I$24:$I$30,Table2[[#This Row],[Name]],$J$24:$J$30)</f>
        <v>1.5</v>
      </c>
      <c r="S417" s="8">
        <f t="shared" si="152"/>
        <v>3.75</v>
      </c>
    </row>
    <row r="418" spans="1:19" ht="30">
      <c r="A418" s="8" t="s">
        <v>104</v>
      </c>
      <c r="B418" s="8" t="str">
        <f t="shared" ref="B418:B426" si="176">B417</f>
        <v>TiBaan</v>
      </c>
      <c r="C418" s="8" t="s">
        <v>90</v>
      </c>
      <c r="D418" s="9">
        <f ca="1">TODAY()+5</f>
        <v>44863</v>
      </c>
      <c r="E418" s="8">
        <f t="shared" ca="1" si="149"/>
        <v>44</v>
      </c>
      <c r="F418" s="8">
        <f t="shared" ca="1" si="150"/>
        <v>10</v>
      </c>
      <c r="G418" s="8">
        <f t="shared" ca="1" si="151"/>
        <v>2022</v>
      </c>
      <c r="H418" s="8" t="s">
        <v>85</v>
      </c>
      <c r="I418" s="8" t="s">
        <v>86</v>
      </c>
      <c r="J418" s="8" t="s">
        <v>87</v>
      </c>
      <c r="K418" s="8" t="s">
        <v>88</v>
      </c>
      <c r="L418" s="8" t="str">
        <f t="shared" ref="L418:L426" si="177">L417</f>
        <v>Web Browser</v>
      </c>
      <c r="M418" s="8">
        <v>0</v>
      </c>
      <c r="N418" s="8" t="s">
        <v>91</v>
      </c>
      <c r="O418" s="18"/>
      <c r="P418" s="8">
        <v>1</v>
      </c>
      <c r="R418" s="8">
        <v>35</v>
      </c>
      <c r="S418" s="8">
        <v>0</v>
      </c>
    </row>
    <row r="419" spans="1:19" ht="30" hidden="1">
      <c r="A419" s="8" t="s">
        <v>104</v>
      </c>
      <c r="B419" s="8" t="str">
        <f t="shared" si="176"/>
        <v>TiBaan</v>
      </c>
      <c r="C419" s="8" t="str">
        <f t="shared" ref="C419:C426" si="178">C418</f>
        <v>Hosting and Storage</v>
      </c>
      <c r="D419" s="9">
        <f ca="1">D418+7</f>
        <v>44870</v>
      </c>
      <c r="E419" s="8">
        <f t="shared" ref="E419:E482" ca="1" si="179">WEEKNUM(D419)</f>
        <v>45</v>
      </c>
      <c r="F419" s="8">
        <f t="shared" ref="F419:F482" ca="1" si="180">MONTH(D419)</f>
        <v>11</v>
      </c>
      <c r="G419" s="8">
        <f t="shared" ref="G419:G426" ca="1" si="181">YEAR(D419)</f>
        <v>2022</v>
      </c>
      <c r="H419" s="8" t="str">
        <f t="shared" ref="H419:H426" si="182">H418</f>
        <v>Cloud Server</v>
      </c>
      <c r="I419" s="8" t="s">
        <v>86</v>
      </c>
      <c r="J419" s="8" t="str">
        <f t="shared" ref="J419:K426" si="183">J418</f>
        <v>Server</v>
      </c>
      <c r="K419" s="8" t="str">
        <f t="shared" si="183"/>
        <v>PHP</v>
      </c>
      <c r="L419" s="8" t="str">
        <f t="shared" si="177"/>
        <v>Web Browser</v>
      </c>
      <c r="M419" s="8">
        <v>0</v>
      </c>
      <c r="N419" s="8" t="s">
        <v>91</v>
      </c>
      <c r="O419" s="18"/>
      <c r="P419" s="8">
        <v>1</v>
      </c>
      <c r="R419" s="8">
        <v>35</v>
      </c>
      <c r="S419" s="8">
        <v>35</v>
      </c>
    </row>
    <row r="420" spans="1:19" ht="30" hidden="1">
      <c r="A420" s="8" t="s">
        <v>104</v>
      </c>
      <c r="B420" s="8" t="str">
        <f t="shared" si="176"/>
        <v>TiBaan</v>
      </c>
      <c r="C420" s="8" t="str">
        <f t="shared" si="178"/>
        <v>Hosting and Storage</v>
      </c>
      <c r="D420" s="9">
        <f t="shared" ref="D420:D425" ca="1" si="184">D419+7</f>
        <v>44877</v>
      </c>
      <c r="E420" s="8">
        <f t="shared" ca="1" si="179"/>
        <v>46</v>
      </c>
      <c r="F420" s="8">
        <f t="shared" ca="1" si="180"/>
        <v>11</v>
      </c>
      <c r="G420" s="8">
        <f t="shared" ca="1" si="181"/>
        <v>2022</v>
      </c>
      <c r="H420" s="8" t="str">
        <f t="shared" si="182"/>
        <v>Cloud Server</v>
      </c>
      <c r="I420" s="8" t="s">
        <v>86</v>
      </c>
      <c r="J420" s="8" t="str">
        <f t="shared" si="183"/>
        <v>Server</v>
      </c>
      <c r="K420" s="8" t="str">
        <f t="shared" si="183"/>
        <v>PHP</v>
      </c>
      <c r="L420" s="8" t="str">
        <f t="shared" si="177"/>
        <v>Web Browser</v>
      </c>
      <c r="M420" s="8">
        <v>0</v>
      </c>
      <c r="N420" s="8" t="s">
        <v>91</v>
      </c>
      <c r="O420" s="18"/>
      <c r="P420" s="8">
        <v>1</v>
      </c>
      <c r="R420" s="8">
        <v>35</v>
      </c>
      <c r="S420" s="8">
        <v>35</v>
      </c>
    </row>
    <row r="421" spans="1:19" ht="30" hidden="1">
      <c r="A421" s="8" t="s">
        <v>104</v>
      </c>
      <c r="B421" s="8" t="str">
        <f t="shared" si="176"/>
        <v>TiBaan</v>
      </c>
      <c r="C421" s="8" t="str">
        <f t="shared" si="178"/>
        <v>Hosting and Storage</v>
      </c>
      <c r="D421" s="9">
        <f t="shared" ca="1" si="184"/>
        <v>44884</v>
      </c>
      <c r="E421" s="8">
        <f t="shared" ca="1" si="179"/>
        <v>47</v>
      </c>
      <c r="F421" s="8">
        <f t="shared" ca="1" si="180"/>
        <v>11</v>
      </c>
      <c r="G421" s="8">
        <f t="shared" ca="1" si="181"/>
        <v>2022</v>
      </c>
      <c r="H421" s="8" t="str">
        <f t="shared" si="182"/>
        <v>Cloud Server</v>
      </c>
      <c r="I421" s="8" t="s">
        <v>86</v>
      </c>
      <c r="J421" s="8" t="str">
        <f t="shared" si="183"/>
        <v>Server</v>
      </c>
      <c r="K421" s="8" t="str">
        <f t="shared" si="183"/>
        <v>PHP</v>
      </c>
      <c r="L421" s="8" t="str">
        <f t="shared" si="177"/>
        <v>Web Browser</v>
      </c>
      <c r="M421" s="8">
        <v>0</v>
      </c>
      <c r="N421" s="8" t="s">
        <v>91</v>
      </c>
      <c r="O421" s="18"/>
      <c r="P421" s="8">
        <v>1</v>
      </c>
      <c r="R421" s="8">
        <v>35</v>
      </c>
      <c r="S421" s="8">
        <v>35</v>
      </c>
    </row>
    <row r="422" spans="1:19" ht="30" hidden="1">
      <c r="A422" s="8" t="s">
        <v>104</v>
      </c>
      <c r="B422" s="8" t="str">
        <f t="shared" si="176"/>
        <v>TiBaan</v>
      </c>
      <c r="C422" s="8" t="str">
        <f t="shared" si="178"/>
        <v>Hosting and Storage</v>
      </c>
      <c r="D422" s="9">
        <f t="shared" ca="1" si="184"/>
        <v>44891</v>
      </c>
      <c r="E422" s="8">
        <f t="shared" ca="1" si="179"/>
        <v>48</v>
      </c>
      <c r="F422" s="8">
        <f t="shared" ca="1" si="180"/>
        <v>11</v>
      </c>
      <c r="G422" s="8">
        <f t="shared" ca="1" si="181"/>
        <v>2022</v>
      </c>
      <c r="H422" s="8" t="str">
        <f t="shared" si="182"/>
        <v>Cloud Server</v>
      </c>
      <c r="I422" s="8" t="s">
        <v>86</v>
      </c>
      <c r="J422" s="8" t="str">
        <f t="shared" si="183"/>
        <v>Server</v>
      </c>
      <c r="K422" s="8" t="str">
        <f t="shared" si="183"/>
        <v>PHP</v>
      </c>
      <c r="L422" s="8" t="str">
        <f t="shared" si="177"/>
        <v>Web Browser</v>
      </c>
      <c r="M422" s="8">
        <v>0</v>
      </c>
      <c r="N422" s="8" t="s">
        <v>91</v>
      </c>
      <c r="O422" s="18"/>
      <c r="P422" s="8">
        <v>1</v>
      </c>
      <c r="R422" s="8">
        <v>35</v>
      </c>
      <c r="S422" s="8">
        <v>35</v>
      </c>
    </row>
    <row r="423" spans="1:19" ht="30" hidden="1">
      <c r="A423" s="8" t="s">
        <v>104</v>
      </c>
      <c r="B423" s="8" t="str">
        <f t="shared" si="176"/>
        <v>TiBaan</v>
      </c>
      <c r="C423" s="8" t="str">
        <f t="shared" si="178"/>
        <v>Hosting and Storage</v>
      </c>
      <c r="D423" s="9">
        <v>44037</v>
      </c>
      <c r="E423" s="8">
        <f t="shared" si="179"/>
        <v>30</v>
      </c>
      <c r="F423" s="8">
        <f t="shared" si="180"/>
        <v>7</v>
      </c>
      <c r="G423" s="8">
        <f t="shared" si="181"/>
        <v>2020</v>
      </c>
      <c r="H423" s="8" t="str">
        <f t="shared" si="182"/>
        <v>Cloud Server</v>
      </c>
      <c r="I423" s="8" t="s">
        <v>86</v>
      </c>
      <c r="J423" s="8" t="str">
        <f t="shared" si="183"/>
        <v>Server</v>
      </c>
      <c r="K423" s="8" t="str">
        <f t="shared" si="183"/>
        <v>PHP</v>
      </c>
      <c r="L423" s="8" t="str">
        <f t="shared" si="177"/>
        <v>Web Browser</v>
      </c>
      <c r="M423" s="8">
        <v>0</v>
      </c>
      <c r="N423" s="8" t="s">
        <v>91</v>
      </c>
      <c r="O423" s="18"/>
      <c r="P423" s="8">
        <v>1</v>
      </c>
      <c r="R423" s="8">
        <v>35</v>
      </c>
      <c r="S423" s="8">
        <v>35</v>
      </c>
    </row>
    <row r="424" spans="1:19" ht="30" hidden="1">
      <c r="A424" s="8" t="s">
        <v>104</v>
      </c>
      <c r="B424" s="8" t="str">
        <f>B423</f>
        <v>TiBaan</v>
      </c>
      <c r="C424" s="8" t="str">
        <f>C423</f>
        <v>Hosting and Storage</v>
      </c>
      <c r="D424" s="9">
        <f>D423+7</f>
        <v>44044</v>
      </c>
      <c r="E424" s="8">
        <f t="shared" si="179"/>
        <v>31</v>
      </c>
      <c r="F424" s="8">
        <f t="shared" si="180"/>
        <v>8</v>
      </c>
      <c r="G424" s="8">
        <f t="shared" si="181"/>
        <v>2020</v>
      </c>
      <c r="H424" s="8" t="str">
        <f>H423</f>
        <v>Cloud Server</v>
      </c>
      <c r="I424" s="8" t="s">
        <v>86</v>
      </c>
      <c r="J424" s="8" t="str">
        <f>J423</f>
        <v>Server</v>
      </c>
      <c r="K424" s="8" t="str">
        <f>K423</f>
        <v>PHP</v>
      </c>
      <c r="L424" s="8" t="str">
        <f>L423</f>
        <v>Web Browser</v>
      </c>
      <c r="M424" s="8">
        <v>0</v>
      </c>
      <c r="N424" s="8" t="s">
        <v>91</v>
      </c>
      <c r="O424" s="18"/>
      <c r="P424" s="8">
        <v>1</v>
      </c>
      <c r="R424" s="8">
        <v>35</v>
      </c>
      <c r="S424" s="8">
        <v>35</v>
      </c>
    </row>
    <row r="425" spans="1:19" ht="30" hidden="1">
      <c r="A425" s="8" t="s">
        <v>104</v>
      </c>
      <c r="B425" s="8" t="str">
        <f t="shared" si="176"/>
        <v>TiBaan</v>
      </c>
      <c r="C425" s="8" t="str">
        <f t="shared" si="178"/>
        <v>Hosting and Storage</v>
      </c>
      <c r="D425" s="9">
        <f t="shared" si="184"/>
        <v>44051</v>
      </c>
      <c r="E425" s="8">
        <f t="shared" si="179"/>
        <v>32</v>
      </c>
      <c r="F425" s="8">
        <f t="shared" si="180"/>
        <v>8</v>
      </c>
      <c r="G425" s="8">
        <f t="shared" si="181"/>
        <v>2020</v>
      </c>
      <c r="H425" s="8" t="str">
        <f t="shared" si="182"/>
        <v>Cloud Server</v>
      </c>
      <c r="I425" s="8" t="s">
        <v>86</v>
      </c>
      <c r="J425" s="8" t="str">
        <f t="shared" si="183"/>
        <v>Server</v>
      </c>
      <c r="K425" s="8" t="str">
        <f t="shared" si="183"/>
        <v>PHP</v>
      </c>
      <c r="L425" s="8" t="str">
        <f t="shared" si="177"/>
        <v>Web Browser</v>
      </c>
      <c r="M425" s="8">
        <v>0</v>
      </c>
      <c r="N425" s="8" t="s">
        <v>91</v>
      </c>
      <c r="O425" s="18"/>
      <c r="P425" s="8">
        <v>1</v>
      </c>
      <c r="R425" s="8">
        <v>35</v>
      </c>
      <c r="S425" s="8">
        <v>35</v>
      </c>
    </row>
    <row r="426" spans="1:19" ht="30" hidden="1">
      <c r="A426" s="8" t="s">
        <v>104</v>
      </c>
      <c r="B426" s="8" t="str">
        <f t="shared" si="176"/>
        <v>TiBaan</v>
      </c>
      <c r="C426" s="8" t="str">
        <f t="shared" si="178"/>
        <v>Hosting and Storage</v>
      </c>
      <c r="D426" s="9">
        <f>D425+7</f>
        <v>44058</v>
      </c>
      <c r="E426" s="8">
        <f t="shared" si="179"/>
        <v>33</v>
      </c>
      <c r="F426" s="8">
        <f t="shared" si="180"/>
        <v>8</v>
      </c>
      <c r="G426" s="8">
        <f t="shared" si="181"/>
        <v>2020</v>
      </c>
      <c r="H426" s="8" t="str">
        <f t="shared" si="182"/>
        <v>Cloud Server</v>
      </c>
      <c r="I426" s="8" t="s">
        <v>86</v>
      </c>
      <c r="J426" s="8" t="str">
        <f t="shared" si="183"/>
        <v>Server</v>
      </c>
      <c r="K426" s="8" t="str">
        <f t="shared" si="183"/>
        <v>PHP</v>
      </c>
      <c r="L426" s="8" t="str">
        <f t="shared" si="177"/>
        <v>Web Browser</v>
      </c>
      <c r="M426" s="8">
        <v>0</v>
      </c>
      <c r="N426" s="8" t="s">
        <v>91</v>
      </c>
      <c r="O426" s="18"/>
      <c r="P426" s="8">
        <v>1</v>
      </c>
      <c r="R426" s="8">
        <v>35</v>
      </c>
      <c r="S426" s="8">
        <v>0</v>
      </c>
    </row>
    <row r="427" spans="1:19" ht="30" hidden="1">
      <c r="A427" s="8" t="s">
        <v>104</v>
      </c>
      <c r="B427" s="8" t="s">
        <v>17</v>
      </c>
      <c r="C427" s="8" t="s">
        <v>29</v>
      </c>
      <c r="D427" s="9">
        <f ca="1">D57+31</f>
        <v>44922</v>
      </c>
      <c r="E427" s="8">
        <f t="shared" ca="1" si="179"/>
        <v>53</v>
      </c>
      <c r="F427" s="8">
        <f t="shared" ca="1" si="180"/>
        <v>12</v>
      </c>
      <c r="G427" s="8">
        <v>2020</v>
      </c>
      <c r="H427" s="8" t="s">
        <v>55</v>
      </c>
      <c r="I427" s="8" t="s">
        <v>69</v>
      </c>
      <c r="J427" s="8" t="s">
        <v>60</v>
      </c>
      <c r="K427" s="8" t="s">
        <v>13</v>
      </c>
      <c r="L427" s="8" t="s">
        <v>100</v>
      </c>
      <c r="M427" s="8">
        <v>1</v>
      </c>
      <c r="N427" s="8" t="s">
        <v>11</v>
      </c>
      <c r="P427" s="8">
        <v>1</v>
      </c>
      <c r="Q427" s="8" t="s">
        <v>18</v>
      </c>
      <c r="R427" s="8">
        <f>SUMIF($I$24:$I$30,Table2[[#This Row],[Name]],$J$24:$J$30)</f>
        <v>1.5</v>
      </c>
      <c r="S427" s="8">
        <f t="shared" ref="S427:S482" si="185">M427*R427</f>
        <v>1.5</v>
      </c>
    </row>
    <row r="428" spans="1:19" ht="30" hidden="1">
      <c r="A428" s="8" t="s">
        <v>104</v>
      </c>
      <c r="B428" s="8" t="s">
        <v>17</v>
      </c>
      <c r="C428" s="8" t="s">
        <v>44</v>
      </c>
      <c r="D428" s="9">
        <f ca="1">D58+30</f>
        <v>44922</v>
      </c>
      <c r="E428" s="8">
        <f t="shared" ca="1" si="179"/>
        <v>53</v>
      </c>
      <c r="F428" s="8">
        <f t="shared" ca="1" si="180"/>
        <v>12</v>
      </c>
      <c r="G428" s="8">
        <v>2020</v>
      </c>
      <c r="H428" s="8" t="s">
        <v>96</v>
      </c>
      <c r="I428" s="8" t="s">
        <v>59</v>
      </c>
      <c r="J428" s="8" t="s">
        <v>60</v>
      </c>
      <c r="K428" s="8" t="s">
        <v>13</v>
      </c>
      <c r="L428" s="8" t="s">
        <v>100</v>
      </c>
      <c r="M428" s="8">
        <v>4</v>
      </c>
      <c r="N428" s="8" t="s">
        <v>10</v>
      </c>
      <c r="P428" s="8">
        <v>1</v>
      </c>
      <c r="Q428" s="8" t="s">
        <v>18</v>
      </c>
      <c r="R428" s="8">
        <f>SUMIF($I$24:$I$30,Table2[[#This Row],[Name]],$J$24:$J$30)</f>
        <v>3</v>
      </c>
      <c r="S428" s="8">
        <f t="shared" si="185"/>
        <v>12</v>
      </c>
    </row>
    <row r="429" spans="1:19" ht="30" hidden="1">
      <c r="A429" s="8" t="s">
        <v>104</v>
      </c>
      <c r="B429" s="8" t="s">
        <v>17</v>
      </c>
      <c r="C429" s="8" t="s">
        <v>44</v>
      </c>
      <c r="D429" s="9">
        <f ca="1">D59+27</f>
        <v>44920</v>
      </c>
      <c r="E429" s="8">
        <f t="shared" ca="1" si="179"/>
        <v>53</v>
      </c>
      <c r="F429" s="8">
        <f t="shared" ca="1" si="180"/>
        <v>12</v>
      </c>
      <c r="G429" s="8">
        <v>2020</v>
      </c>
      <c r="H429" s="8" t="s">
        <v>96</v>
      </c>
      <c r="I429" s="8" t="s">
        <v>59</v>
      </c>
      <c r="J429" s="8" t="s">
        <v>60</v>
      </c>
      <c r="K429" s="8" t="s">
        <v>13</v>
      </c>
      <c r="L429" s="8" t="s">
        <v>100</v>
      </c>
      <c r="M429" s="8">
        <v>3</v>
      </c>
      <c r="N429" s="8" t="s">
        <v>12</v>
      </c>
      <c r="P429" s="8">
        <v>1</v>
      </c>
      <c r="Q429" s="8" t="s">
        <v>18</v>
      </c>
      <c r="R429" s="8">
        <f>SUMIF($I$24:$I$30,Table2[[#This Row],[Name]],$J$24:$J$30)</f>
        <v>3</v>
      </c>
      <c r="S429" s="8">
        <f t="shared" si="185"/>
        <v>9</v>
      </c>
    </row>
    <row r="430" spans="1:19" ht="30" hidden="1">
      <c r="A430" s="8" t="s">
        <v>104</v>
      </c>
      <c r="B430" s="8" t="s">
        <v>17</v>
      </c>
      <c r="C430" s="8" t="s">
        <v>44</v>
      </c>
      <c r="D430" s="9">
        <f ca="1">D60+27</f>
        <v>44921</v>
      </c>
      <c r="E430" s="8">
        <f t="shared" ca="1" si="179"/>
        <v>53</v>
      </c>
      <c r="F430" s="8">
        <f t="shared" ca="1" si="180"/>
        <v>12</v>
      </c>
      <c r="G430" s="8">
        <v>2020</v>
      </c>
      <c r="H430" s="8" t="s">
        <v>96</v>
      </c>
      <c r="I430" s="8" t="s">
        <v>59</v>
      </c>
      <c r="J430" s="8" t="s">
        <v>60</v>
      </c>
      <c r="K430" s="8" t="s">
        <v>13</v>
      </c>
      <c r="L430" s="8" t="s">
        <v>100</v>
      </c>
      <c r="M430" s="8">
        <v>1</v>
      </c>
      <c r="N430" s="8" t="s">
        <v>11</v>
      </c>
      <c r="P430" s="8">
        <v>1</v>
      </c>
      <c r="Q430" s="8" t="s">
        <v>18</v>
      </c>
      <c r="R430" s="8">
        <f>SUMIF($I$24:$I$30,Table2[[#This Row],[Name]],$J$24:$J$30)</f>
        <v>3</v>
      </c>
      <c r="S430" s="8">
        <f t="shared" si="185"/>
        <v>3</v>
      </c>
    </row>
    <row r="431" spans="1:19" ht="30" hidden="1">
      <c r="A431" s="8" t="s">
        <v>104</v>
      </c>
      <c r="B431" s="8" t="s">
        <v>17</v>
      </c>
      <c r="C431" s="8" t="s">
        <v>44</v>
      </c>
      <c r="D431" s="9">
        <f t="shared" ref="D431:D439" ca="1" si="186">D61+30</f>
        <v>44925</v>
      </c>
      <c r="E431" s="8">
        <f t="shared" ca="1" si="179"/>
        <v>53</v>
      </c>
      <c r="F431" s="8">
        <f t="shared" ca="1" si="180"/>
        <v>12</v>
      </c>
      <c r="G431" s="8">
        <v>2020</v>
      </c>
      <c r="H431" s="8" t="s">
        <v>101</v>
      </c>
      <c r="I431" s="8" t="s">
        <v>66</v>
      </c>
      <c r="J431" s="8" t="s">
        <v>60</v>
      </c>
      <c r="K431" s="8" t="s">
        <v>13</v>
      </c>
      <c r="L431" s="8" t="s">
        <v>100</v>
      </c>
      <c r="M431" s="8">
        <v>2.4</v>
      </c>
      <c r="N431" s="8" t="s">
        <v>10</v>
      </c>
      <c r="P431" s="8">
        <v>1</v>
      </c>
      <c r="Q431" s="8" t="s">
        <v>18</v>
      </c>
      <c r="R431" s="8">
        <f>SUMIF($I$24:$I$30,Table2[[#This Row],[Name]],$J$24:$J$30)</f>
        <v>0</v>
      </c>
      <c r="S431" s="8">
        <f t="shared" si="185"/>
        <v>0</v>
      </c>
    </row>
    <row r="432" spans="1:19" ht="30" hidden="1">
      <c r="A432" s="8" t="s">
        <v>104</v>
      </c>
      <c r="B432" s="8" t="s">
        <v>17</v>
      </c>
      <c r="C432" s="8" t="s">
        <v>44</v>
      </c>
      <c r="D432" s="9">
        <f t="shared" ca="1" si="186"/>
        <v>44926</v>
      </c>
      <c r="E432" s="8">
        <f t="shared" ca="1" si="179"/>
        <v>53</v>
      </c>
      <c r="F432" s="8">
        <f t="shared" ca="1" si="180"/>
        <v>12</v>
      </c>
      <c r="G432" s="8">
        <v>2020</v>
      </c>
      <c r="H432" s="8" t="s">
        <v>101</v>
      </c>
      <c r="I432" s="8" t="s">
        <v>66</v>
      </c>
      <c r="J432" s="8" t="s">
        <v>60</v>
      </c>
      <c r="K432" s="8" t="s">
        <v>13</v>
      </c>
      <c r="L432" s="8" t="s">
        <v>100</v>
      </c>
      <c r="M432" s="8">
        <v>2.4</v>
      </c>
      <c r="N432" s="8" t="s">
        <v>12</v>
      </c>
      <c r="P432" s="8">
        <v>1</v>
      </c>
      <c r="Q432" s="8" t="s">
        <v>18</v>
      </c>
      <c r="R432" s="8">
        <f>SUMIF($I$24:$I$30,Table2[[#This Row],[Name]],$J$24:$J$30)</f>
        <v>0</v>
      </c>
      <c r="S432" s="8">
        <f t="shared" si="185"/>
        <v>0</v>
      </c>
    </row>
    <row r="433" spans="1:19" ht="30" hidden="1">
      <c r="A433" s="8" t="s">
        <v>104</v>
      </c>
      <c r="B433" s="8" t="s">
        <v>17</v>
      </c>
      <c r="C433" s="8" t="s">
        <v>44</v>
      </c>
      <c r="D433" s="9">
        <f t="shared" ca="1" si="186"/>
        <v>44927</v>
      </c>
      <c r="E433" s="8">
        <f t="shared" ca="1" si="179"/>
        <v>1</v>
      </c>
      <c r="F433" s="8">
        <f t="shared" ca="1" si="180"/>
        <v>1</v>
      </c>
      <c r="G433" s="8">
        <v>2020</v>
      </c>
      <c r="H433" s="8" t="s">
        <v>58</v>
      </c>
      <c r="I433" s="8" t="s">
        <v>76</v>
      </c>
      <c r="J433" s="8" t="s">
        <v>60</v>
      </c>
      <c r="K433" s="8" t="s">
        <v>13</v>
      </c>
      <c r="L433" s="8" t="s">
        <v>100</v>
      </c>
      <c r="M433" s="8">
        <v>1</v>
      </c>
      <c r="N433" s="8" t="s">
        <v>11</v>
      </c>
      <c r="P433" s="8">
        <v>1</v>
      </c>
      <c r="Q433" s="8" t="s">
        <v>18</v>
      </c>
      <c r="R433" s="8">
        <f>SUMIF($I$24:$I$30,Table2[[#This Row],[Name]],$J$24:$J$30)</f>
        <v>3</v>
      </c>
      <c r="S433" s="8">
        <f t="shared" si="185"/>
        <v>3</v>
      </c>
    </row>
    <row r="434" spans="1:19" ht="30" hidden="1">
      <c r="A434" s="8" t="s">
        <v>104</v>
      </c>
      <c r="B434" s="8" t="s">
        <v>17</v>
      </c>
      <c r="C434" s="8" t="s">
        <v>44</v>
      </c>
      <c r="D434" s="9">
        <f t="shared" ca="1" si="186"/>
        <v>44928</v>
      </c>
      <c r="E434" s="8">
        <f t="shared" ca="1" si="179"/>
        <v>1</v>
      </c>
      <c r="F434" s="8">
        <f t="shared" ca="1" si="180"/>
        <v>1</v>
      </c>
      <c r="G434" s="8">
        <v>2020</v>
      </c>
      <c r="H434" s="8" t="s">
        <v>58</v>
      </c>
      <c r="I434" s="8" t="s">
        <v>76</v>
      </c>
      <c r="J434" s="8" t="s">
        <v>60</v>
      </c>
      <c r="K434" s="8" t="s">
        <v>13</v>
      </c>
      <c r="L434" s="8" t="s">
        <v>100</v>
      </c>
      <c r="M434" s="8">
        <v>1</v>
      </c>
      <c r="N434" s="8" t="s">
        <v>10</v>
      </c>
      <c r="P434" s="8">
        <v>1</v>
      </c>
      <c r="Q434" s="8" t="s">
        <v>18</v>
      </c>
      <c r="R434" s="8">
        <f>SUMIF($I$24:$I$30,Table2[[#This Row],[Name]],$J$24:$J$30)</f>
        <v>3</v>
      </c>
      <c r="S434" s="8">
        <f t="shared" si="185"/>
        <v>3</v>
      </c>
    </row>
    <row r="435" spans="1:19" ht="30" hidden="1">
      <c r="A435" s="8" t="s">
        <v>104</v>
      </c>
      <c r="B435" s="8" t="s">
        <v>17</v>
      </c>
      <c r="C435" s="8" t="s">
        <v>44</v>
      </c>
      <c r="D435" s="9">
        <f t="shared" ca="1" si="186"/>
        <v>44929</v>
      </c>
      <c r="E435" s="8">
        <f t="shared" ca="1" si="179"/>
        <v>1</v>
      </c>
      <c r="F435" s="8">
        <f t="shared" ca="1" si="180"/>
        <v>1</v>
      </c>
      <c r="G435" s="8">
        <v>2020</v>
      </c>
      <c r="H435" s="8" t="s">
        <v>58</v>
      </c>
      <c r="I435" s="8" t="s">
        <v>76</v>
      </c>
      <c r="J435" s="8" t="s">
        <v>60</v>
      </c>
      <c r="K435" s="8" t="s">
        <v>13</v>
      </c>
      <c r="L435" s="8" t="s">
        <v>100</v>
      </c>
      <c r="M435" s="8">
        <v>1</v>
      </c>
      <c r="N435" s="8" t="s">
        <v>12</v>
      </c>
      <c r="P435" s="8">
        <v>1</v>
      </c>
      <c r="Q435" s="8" t="s">
        <v>18</v>
      </c>
      <c r="R435" s="8">
        <f>SUMIF($I$24:$I$30,Table2[[#This Row],[Name]],$J$24:$J$30)</f>
        <v>3</v>
      </c>
      <c r="S435" s="8">
        <f t="shared" si="185"/>
        <v>3</v>
      </c>
    </row>
    <row r="436" spans="1:19" ht="30" hidden="1">
      <c r="A436" s="8" t="s">
        <v>104</v>
      </c>
      <c r="B436" s="8" t="s">
        <v>17</v>
      </c>
      <c r="C436" s="8" t="s">
        <v>44</v>
      </c>
      <c r="D436" s="9">
        <f t="shared" ca="1" si="186"/>
        <v>44930</v>
      </c>
      <c r="E436" s="8">
        <f t="shared" ca="1" si="179"/>
        <v>1</v>
      </c>
      <c r="F436" s="8">
        <f t="shared" ca="1" si="180"/>
        <v>1</v>
      </c>
      <c r="G436" s="8">
        <v>2020</v>
      </c>
      <c r="H436" s="8" t="s">
        <v>58</v>
      </c>
      <c r="I436" s="8" t="s">
        <v>76</v>
      </c>
      <c r="J436" s="8" t="s">
        <v>60</v>
      </c>
      <c r="K436" s="8" t="s">
        <v>13</v>
      </c>
      <c r="L436" s="8" t="s">
        <v>100</v>
      </c>
      <c r="M436" s="8">
        <v>2.4</v>
      </c>
      <c r="N436" s="8" t="s">
        <v>11</v>
      </c>
      <c r="P436" s="8">
        <v>1</v>
      </c>
      <c r="Q436" s="8" t="s">
        <v>18</v>
      </c>
      <c r="R436" s="8">
        <f>SUMIF($I$24:$I$30,Table2[[#This Row],[Name]],$J$24:$J$30)</f>
        <v>3</v>
      </c>
      <c r="S436" s="8">
        <f t="shared" si="185"/>
        <v>7.1999999999999993</v>
      </c>
    </row>
    <row r="437" spans="1:19" ht="30" hidden="1">
      <c r="A437" s="8" t="s">
        <v>104</v>
      </c>
      <c r="B437" s="8" t="s">
        <v>17</v>
      </c>
      <c r="C437" s="8" t="s">
        <v>44</v>
      </c>
      <c r="D437" s="9">
        <f t="shared" ca="1" si="186"/>
        <v>44930</v>
      </c>
      <c r="E437" s="8">
        <f t="shared" ca="1" si="179"/>
        <v>1</v>
      </c>
      <c r="F437" s="8">
        <f t="shared" ca="1" si="180"/>
        <v>1</v>
      </c>
      <c r="G437" s="8">
        <v>2020</v>
      </c>
      <c r="H437" s="8" t="s">
        <v>55</v>
      </c>
      <c r="I437" s="8" t="s">
        <v>69</v>
      </c>
      <c r="J437" s="8" t="s">
        <v>60</v>
      </c>
      <c r="K437" s="8" t="s">
        <v>13</v>
      </c>
      <c r="L437" s="8" t="s">
        <v>100</v>
      </c>
      <c r="M437" s="8">
        <v>2.5</v>
      </c>
      <c r="N437" s="8" t="s">
        <v>10</v>
      </c>
      <c r="P437" s="8">
        <v>1</v>
      </c>
      <c r="Q437" s="8" t="s">
        <v>18</v>
      </c>
      <c r="R437" s="8">
        <f>SUMIF($I$24:$I$30,Table2[[#This Row],[Name]],$J$24:$J$30)</f>
        <v>1.5</v>
      </c>
      <c r="S437" s="8">
        <f t="shared" si="185"/>
        <v>3.75</v>
      </c>
    </row>
    <row r="438" spans="1:19" ht="30" hidden="1">
      <c r="A438" s="8" t="s">
        <v>104</v>
      </c>
      <c r="B438" s="8" t="s">
        <v>17</v>
      </c>
      <c r="C438" s="8" t="s">
        <v>44</v>
      </c>
      <c r="D438" s="9">
        <f t="shared" ca="1" si="186"/>
        <v>44931</v>
      </c>
      <c r="E438" s="8">
        <f t="shared" ca="1" si="179"/>
        <v>1</v>
      </c>
      <c r="F438" s="8">
        <f t="shared" ca="1" si="180"/>
        <v>1</v>
      </c>
      <c r="G438" s="8">
        <v>2020</v>
      </c>
      <c r="H438" s="8" t="s">
        <v>55</v>
      </c>
      <c r="I438" s="8" t="s">
        <v>69</v>
      </c>
      <c r="J438" s="8" t="s">
        <v>60</v>
      </c>
      <c r="K438" s="8" t="s">
        <v>13</v>
      </c>
      <c r="L438" s="8" t="s">
        <v>100</v>
      </c>
      <c r="M438" s="8">
        <v>2.5</v>
      </c>
      <c r="N438" s="8" t="s">
        <v>12</v>
      </c>
      <c r="P438" s="8">
        <v>1</v>
      </c>
      <c r="Q438" s="8" t="s">
        <v>18</v>
      </c>
      <c r="R438" s="8">
        <f>SUMIF($I$24:$I$30,Table2[[#This Row],[Name]],$J$24:$J$30)</f>
        <v>1.5</v>
      </c>
      <c r="S438" s="8">
        <f t="shared" si="185"/>
        <v>3.75</v>
      </c>
    </row>
    <row r="439" spans="1:19" ht="30" hidden="1">
      <c r="A439" s="8" t="s">
        <v>104</v>
      </c>
      <c r="B439" s="8" t="s">
        <v>17</v>
      </c>
      <c r="C439" s="8" t="s">
        <v>44</v>
      </c>
      <c r="D439" s="9">
        <f t="shared" ca="1" si="186"/>
        <v>44932</v>
      </c>
      <c r="E439" s="8">
        <f t="shared" ca="1" si="179"/>
        <v>1</v>
      </c>
      <c r="F439" s="8">
        <f t="shared" ca="1" si="180"/>
        <v>1</v>
      </c>
      <c r="G439" s="8">
        <v>2020</v>
      </c>
      <c r="H439" s="8" t="s">
        <v>55</v>
      </c>
      <c r="I439" s="8" t="s">
        <v>69</v>
      </c>
      <c r="J439" s="8" t="s">
        <v>60</v>
      </c>
      <c r="K439" s="8" t="s">
        <v>13</v>
      </c>
      <c r="L439" s="8" t="s">
        <v>100</v>
      </c>
      <c r="M439" s="8">
        <v>1</v>
      </c>
      <c r="N439" s="8" t="s">
        <v>11</v>
      </c>
      <c r="P439" s="8">
        <v>1</v>
      </c>
      <c r="Q439" s="8" t="s">
        <v>18</v>
      </c>
      <c r="R439" s="8">
        <f>SUMIF($I$24:$I$30,Table2[[#This Row],[Name]],$J$24:$J$30)</f>
        <v>1.5</v>
      </c>
      <c r="S439" s="8">
        <f t="shared" si="185"/>
        <v>1.5</v>
      </c>
    </row>
    <row r="440" spans="1:19" ht="30" hidden="1">
      <c r="A440" s="8" t="s">
        <v>104</v>
      </c>
      <c r="B440" s="8" t="s">
        <v>17</v>
      </c>
      <c r="C440" s="8" t="s">
        <v>28</v>
      </c>
      <c r="D440" s="9">
        <f ca="1">D70+10</f>
        <v>44913</v>
      </c>
      <c r="E440" s="8">
        <f t="shared" ca="1" si="179"/>
        <v>52</v>
      </c>
      <c r="F440" s="8">
        <f t="shared" ca="1" si="180"/>
        <v>12</v>
      </c>
      <c r="G440" s="8">
        <v>2020</v>
      </c>
      <c r="H440" s="8" t="s">
        <v>96</v>
      </c>
      <c r="I440" s="8" t="s">
        <v>59</v>
      </c>
      <c r="J440" s="8" t="s">
        <v>60</v>
      </c>
      <c r="K440" s="8" t="s">
        <v>13</v>
      </c>
      <c r="L440" s="8" t="s">
        <v>100</v>
      </c>
      <c r="M440" s="8">
        <v>1</v>
      </c>
      <c r="N440" s="8" t="s">
        <v>10</v>
      </c>
      <c r="P440" s="8">
        <v>1</v>
      </c>
      <c r="Q440" s="8" t="s">
        <v>18</v>
      </c>
      <c r="R440" s="8">
        <f>SUMIF($I$24:$I$30,Table2[[#This Row],[Name]],$J$24:$J$30)</f>
        <v>3</v>
      </c>
      <c r="S440" s="8">
        <f t="shared" si="185"/>
        <v>3</v>
      </c>
    </row>
    <row r="441" spans="1:19" ht="30" hidden="1">
      <c r="A441" s="8" t="s">
        <v>104</v>
      </c>
      <c r="B441" s="8" t="s">
        <v>17</v>
      </c>
      <c r="C441" s="8" t="s">
        <v>28</v>
      </c>
      <c r="D441" s="9">
        <f ca="1">D71+10</f>
        <v>44914</v>
      </c>
      <c r="E441" s="8">
        <f t="shared" ca="1" si="179"/>
        <v>52</v>
      </c>
      <c r="F441" s="8">
        <f t="shared" ca="1" si="180"/>
        <v>12</v>
      </c>
      <c r="G441" s="8">
        <v>2020</v>
      </c>
      <c r="H441" s="8" t="s">
        <v>96</v>
      </c>
      <c r="I441" s="8" t="s">
        <v>59</v>
      </c>
      <c r="J441" s="8" t="s">
        <v>60</v>
      </c>
      <c r="K441" s="8" t="s">
        <v>13</v>
      </c>
      <c r="L441" s="8" t="s">
        <v>100</v>
      </c>
      <c r="M441" s="8">
        <v>4</v>
      </c>
      <c r="N441" s="8" t="s">
        <v>12</v>
      </c>
      <c r="P441" s="8">
        <v>1</v>
      </c>
      <c r="Q441" s="8" t="s">
        <v>18</v>
      </c>
      <c r="R441" s="8">
        <f>SUMIF($I$24:$I$30,Table2[[#This Row],[Name]],$J$24:$J$30)</f>
        <v>3</v>
      </c>
      <c r="S441" s="8">
        <f t="shared" si="185"/>
        <v>12</v>
      </c>
    </row>
    <row r="442" spans="1:19" ht="30" hidden="1">
      <c r="A442" s="8" t="s">
        <v>104</v>
      </c>
      <c r="B442" s="8" t="s">
        <v>17</v>
      </c>
      <c r="C442" s="8" t="s">
        <v>28</v>
      </c>
      <c r="D442" s="9">
        <f ca="1">D72+10</f>
        <v>44915</v>
      </c>
      <c r="E442" s="8">
        <f t="shared" ca="1" si="179"/>
        <v>52</v>
      </c>
      <c r="F442" s="8">
        <f t="shared" ca="1" si="180"/>
        <v>12</v>
      </c>
      <c r="G442" s="8">
        <v>2020</v>
      </c>
      <c r="H442" s="8" t="s">
        <v>96</v>
      </c>
      <c r="I442" s="8" t="s">
        <v>59</v>
      </c>
      <c r="J442" s="8" t="s">
        <v>60</v>
      </c>
      <c r="K442" s="8" t="s">
        <v>13</v>
      </c>
      <c r="L442" s="8" t="s">
        <v>100</v>
      </c>
      <c r="M442" s="8">
        <v>6</v>
      </c>
      <c r="N442" s="8" t="s">
        <v>11</v>
      </c>
      <c r="P442" s="8">
        <v>1</v>
      </c>
      <c r="Q442" s="8" t="s">
        <v>18</v>
      </c>
      <c r="R442" s="8">
        <f>SUMIF($I$24:$I$30,Table2[[#This Row],[Name]],$J$24:$J$30)</f>
        <v>3</v>
      </c>
      <c r="S442" s="8">
        <f t="shared" si="185"/>
        <v>18</v>
      </c>
    </row>
    <row r="443" spans="1:19" ht="30" hidden="1">
      <c r="A443" s="8" t="s">
        <v>104</v>
      </c>
      <c r="B443" s="8" t="s">
        <v>17</v>
      </c>
      <c r="C443" s="8" t="s">
        <v>28</v>
      </c>
      <c r="D443" s="9">
        <f t="shared" ref="D443:D451" ca="1" si="187">D73+30</f>
        <v>44936</v>
      </c>
      <c r="E443" s="8">
        <f t="shared" ca="1" si="179"/>
        <v>2</v>
      </c>
      <c r="F443" s="8">
        <f t="shared" ca="1" si="180"/>
        <v>1</v>
      </c>
      <c r="G443" s="8">
        <v>2020</v>
      </c>
      <c r="H443" s="8" t="s">
        <v>101</v>
      </c>
      <c r="I443" s="8" t="s">
        <v>66</v>
      </c>
      <c r="J443" s="8" t="s">
        <v>60</v>
      </c>
      <c r="K443" s="8" t="s">
        <v>13</v>
      </c>
      <c r="L443" s="8" t="s">
        <v>100</v>
      </c>
      <c r="M443" s="8">
        <v>2.4</v>
      </c>
      <c r="N443" s="8" t="s">
        <v>10</v>
      </c>
      <c r="P443" s="8">
        <v>1</v>
      </c>
      <c r="Q443" s="8" t="s">
        <v>18</v>
      </c>
      <c r="R443" s="8">
        <f>SUMIF($I$24:$I$30,Table2[[#This Row],[Name]],$J$24:$J$30)</f>
        <v>0</v>
      </c>
      <c r="S443" s="8">
        <f t="shared" si="185"/>
        <v>0</v>
      </c>
    </row>
    <row r="444" spans="1:19" ht="30" hidden="1">
      <c r="A444" s="8" t="s">
        <v>104</v>
      </c>
      <c r="B444" s="8" t="s">
        <v>17</v>
      </c>
      <c r="C444" s="8" t="s">
        <v>28</v>
      </c>
      <c r="D444" s="9">
        <f t="shared" ca="1" si="187"/>
        <v>44937</v>
      </c>
      <c r="E444" s="8">
        <f t="shared" ca="1" si="179"/>
        <v>2</v>
      </c>
      <c r="F444" s="8">
        <f t="shared" ca="1" si="180"/>
        <v>1</v>
      </c>
      <c r="G444" s="8">
        <v>2020</v>
      </c>
      <c r="H444" s="8" t="s">
        <v>58</v>
      </c>
      <c r="I444" s="8" t="s">
        <v>76</v>
      </c>
      <c r="J444" s="8" t="s">
        <v>60</v>
      </c>
      <c r="K444" s="8" t="s">
        <v>13</v>
      </c>
      <c r="L444" s="8" t="s">
        <v>100</v>
      </c>
      <c r="M444" s="8">
        <v>2.4</v>
      </c>
      <c r="N444" s="8" t="s">
        <v>12</v>
      </c>
      <c r="P444" s="8">
        <v>1</v>
      </c>
      <c r="Q444" s="8" t="s">
        <v>18</v>
      </c>
      <c r="R444" s="8">
        <f>SUMIF($I$24:$I$30,Table2[[#This Row],[Name]],$J$24:$J$30)</f>
        <v>3</v>
      </c>
      <c r="S444" s="8">
        <f t="shared" si="185"/>
        <v>7.1999999999999993</v>
      </c>
    </row>
    <row r="445" spans="1:19" ht="30" hidden="1">
      <c r="A445" s="8" t="s">
        <v>104</v>
      </c>
      <c r="B445" s="8" t="s">
        <v>17</v>
      </c>
      <c r="C445" s="8" t="s">
        <v>28</v>
      </c>
      <c r="D445" s="9">
        <f t="shared" ca="1" si="187"/>
        <v>44938</v>
      </c>
      <c r="E445" s="8">
        <f t="shared" ca="1" si="179"/>
        <v>2</v>
      </c>
      <c r="F445" s="8">
        <f t="shared" ca="1" si="180"/>
        <v>1</v>
      </c>
      <c r="G445" s="8">
        <v>2020</v>
      </c>
      <c r="H445" s="8" t="s">
        <v>58</v>
      </c>
      <c r="I445" s="8" t="s">
        <v>76</v>
      </c>
      <c r="J445" s="8" t="s">
        <v>60</v>
      </c>
      <c r="K445" s="8" t="s">
        <v>13</v>
      </c>
      <c r="L445" s="8" t="s">
        <v>100</v>
      </c>
      <c r="M445" s="8">
        <v>1</v>
      </c>
      <c r="N445" s="8" t="s">
        <v>11</v>
      </c>
      <c r="P445" s="8">
        <v>1</v>
      </c>
      <c r="Q445" s="8" t="s">
        <v>18</v>
      </c>
      <c r="R445" s="8">
        <f>SUMIF($I$24:$I$30,Table2[[#This Row],[Name]],$J$24:$J$30)</f>
        <v>3</v>
      </c>
      <c r="S445" s="8">
        <f t="shared" si="185"/>
        <v>3</v>
      </c>
    </row>
    <row r="446" spans="1:19" ht="30" hidden="1">
      <c r="A446" s="8" t="s">
        <v>104</v>
      </c>
      <c r="B446" s="8" t="s">
        <v>17</v>
      </c>
      <c r="C446" s="8" t="s">
        <v>28</v>
      </c>
      <c r="D446" s="9">
        <f t="shared" ca="1" si="187"/>
        <v>44939</v>
      </c>
      <c r="E446" s="8">
        <f t="shared" ca="1" si="179"/>
        <v>2</v>
      </c>
      <c r="F446" s="8">
        <f t="shared" ca="1" si="180"/>
        <v>1</v>
      </c>
      <c r="G446" s="8">
        <v>2020</v>
      </c>
      <c r="H446" s="8" t="s">
        <v>58</v>
      </c>
      <c r="I446" s="8" t="s">
        <v>66</v>
      </c>
      <c r="J446" s="8" t="s">
        <v>60</v>
      </c>
      <c r="K446" s="8" t="s">
        <v>13</v>
      </c>
      <c r="L446" s="8" t="s">
        <v>100</v>
      </c>
      <c r="M446" s="8">
        <v>2.4</v>
      </c>
      <c r="N446" s="8" t="s">
        <v>10</v>
      </c>
      <c r="P446" s="8">
        <v>1</v>
      </c>
      <c r="Q446" s="8" t="s">
        <v>18</v>
      </c>
      <c r="R446" s="8">
        <f>SUMIF($I$24:$I$30,Table2[[#This Row],[Name]],$J$24:$J$30)</f>
        <v>0</v>
      </c>
      <c r="S446" s="8">
        <f t="shared" si="185"/>
        <v>0</v>
      </c>
    </row>
    <row r="447" spans="1:19" ht="30" hidden="1">
      <c r="A447" s="8" t="s">
        <v>104</v>
      </c>
      <c r="B447" s="8" t="s">
        <v>17</v>
      </c>
      <c r="C447" s="8" t="s">
        <v>28</v>
      </c>
      <c r="D447" s="9">
        <f t="shared" ca="1" si="187"/>
        <v>44940</v>
      </c>
      <c r="E447" s="8">
        <f t="shared" ca="1" si="179"/>
        <v>2</v>
      </c>
      <c r="F447" s="8">
        <f t="shared" ca="1" si="180"/>
        <v>1</v>
      </c>
      <c r="G447" s="8">
        <v>2020</v>
      </c>
      <c r="H447" s="8" t="s">
        <v>58</v>
      </c>
      <c r="I447" s="8" t="s">
        <v>76</v>
      </c>
      <c r="J447" s="8" t="s">
        <v>60</v>
      </c>
      <c r="K447" s="8" t="s">
        <v>13</v>
      </c>
      <c r="L447" s="8" t="s">
        <v>100</v>
      </c>
      <c r="M447" s="8">
        <v>1</v>
      </c>
      <c r="N447" s="8" t="s">
        <v>12</v>
      </c>
      <c r="P447" s="8">
        <v>1</v>
      </c>
      <c r="Q447" s="8" t="s">
        <v>18</v>
      </c>
      <c r="R447" s="8">
        <f>SUMIF($I$24:$I$30,Table2[[#This Row],[Name]],$J$24:$J$30)</f>
        <v>3</v>
      </c>
      <c r="S447" s="8">
        <f t="shared" si="185"/>
        <v>3</v>
      </c>
    </row>
    <row r="448" spans="1:19" ht="30" hidden="1">
      <c r="A448" s="8" t="s">
        <v>104</v>
      </c>
      <c r="B448" s="8" t="s">
        <v>17</v>
      </c>
      <c r="C448" s="8" t="s">
        <v>28</v>
      </c>
      <c r="D448" s="9">
        <f t="shared" ca="1" si="187"/>
        <v>44941</v>
      </c>
      <c r="E448" s="8">
        <f t="shared" ca="1" si="179"/>
        <v>3</v>
      </c>
      <c r="F448" s="8">
        <f t="shared" ca="1" si="180"/>
        <v>1</v>
      </c>
      <c r="G448" s="8">
        <v>2020</v>
      </c>
      <c r="H448" s="8" t="s">
        <v>58</v>
      </c>
      <c r="I448" s="8" t="s">
        <v>76</v>
      </c>
      <c r="J448" s="8" t="s">
        <v>60</v>
      </c>
      <c r="K448" s="8" t="s">
        <v>13</v>
      </c>
      <c r="L448" s="8" t="s">
        <v>100</v>
      </c>
      <c r="M448" s="8">
        <v>1</v>
      </c>
      <c r="N448" s="8" t="s">
        <v>11</v>
      </c>
      <c r="P448" s="8">
        <v>1</v>
      </c>
      <c r="Q448" s="8" t="s">
        <v>18</v>
      </c>
      <c r="R448" s="8">
        <f>SUMIF($I$24:$I$30,Table2[[#This Row],[Name]],$J$24:$J$30)</f>
        <v>3</v>
      </c>
      <c r="S448" s="8">
        <f t="shared" si="185"/>
        <v>3</v>
      </c>
    </row>
    <row r="449" spans="1:19" ht="30" hidden="1">
      <c r="A449" s="8" t="s">
        <v>104</v>
      </c>
      <c r="B449" s="8" t="s">
        <v>17</v>
      </c>
      <c r="C449" s="8" t="s">
        <v>28</v>
      </c>
      <c r="D449" s="9">
        <f t="shared" ca="1" si="187"/>
        <v>44942</v>
      </c>
      <c r="E449" s="8">
        <f t="shared" ca="1" si="179"/>
        <v>3</v>
      </c>
      <c r="F449" s="8">
        <f t="shared" ca="1" si="180"/>
        <v>1</v>
      </c>
      <c r="G449" s="8">
        <v>2020</v>
      </c>
      <c r="H449" s="8" t="s">
        <v>55</v>
      </c>
      <c r="I449" s="8" t="s">
        <v>69</v>
      </c>
      <c r="J449" s="8" t="s">
        <v>60</v>
      </c>
      <c r="K449" s="8" t="s">
        <v>13</v>
      </c>
      <c r="L449" s="8" t="s">
        <v>100</v>
      </c>
      <c r="M449" s="8">
        <v>1</v>
      </c>
      <c r="N449" s="8" t="s">
        <v>10</v>
      </c>
      <c r="P449" s="8">
        <v>1</v>
      </c>
      <c r="Q449" s="8" t="s">
        <v>18</v>
      </c>
      <c r="R449" s="8">
        <f>SUMIF($I$24:$I$30,Table2[[#This Row],[Name]],$J$24:$J$30)</f>
        <v>1.5</v>
      </c>
      <c r="S449" s="8">
        <f t="shared" si="185"/>
        <v>1.5</v>
      </c>
    </row>
    <row r="450" spans="1:19" ht="30" hidden="1">
      <c r="A450" s="8" t="s">
        <v>104</v>
      </c>
      <c r="B450" s="8" t="s">
        <v>17</v>
      </c>
      <c r="C450" s="8" t="s">
        <v>28</v>
      </c>
      <c r="D450" s="9">
        <f t="shared" ca="1" si="187"/>
        <v>44943</v>
      </c>
      <c r="E450" s="8">
        <f t="shared" ca="1" si="179"/>
        <v>3</v>
      </c>
      <c r="F450" s="8">
        <f t="shared" ca="1" si="180"/>
        <v>1</v>
      </c>
      <c r="G450" s="8">
        <v>2020</v>
      </c>
      <c r="H450" s="8" t="s">
        <v>55</v>
      </c>
      <c r="I450" s="8" t="s">
        <v>69</v>
      </c>
      <c r="J450" s="8" t="s">
        <v>60</v>
      </c>
      <c r="K450" s="8" t="s">
        <v>13</v>
      </c>
      <c r="L450" s="8" t="s">
        <v>100</v>
      </c>
      <c r="M450" s="8">
        <v>1</v>
      </c>
      <c r="N450" s="8" t="s">
        <v>12</v>
      </c>
      <c r="P450" s="8">
        <v>1</v>
      </c>
      <c r="Q450" s="8" t="s">
        <v>18</v>
      </c>
      <c r="R450" s="8">
        <f>SUMIF($I$24:$I$30,Table2[[#This Row],[Name]],$J$24:$J$30)</f>
        <v>1.5</v>
      </c>
      <c r="S450" s="8">
        <f t="shared" si="185"/>
        <v>1.5</v>
      </c>
    </row>
    <row r="451" spans="1:19" ht="30" hidden="1">
      <c r="A451" s="8" t="s">
        <v>104</v>
      </c>
      <c r="B451" s="8" t="s">
        <v>17</v>
      </c>
      <c r="C451" s="8" t="s">
        <v>28</v>
      </c>
      <c r="D451" s="9">
        <f t="shared" ca="1" si="187"/>
        <v>44944</v>
      </c>
      <c r="E451" s="8">
        <f t="shared" ca="1" si="179"/>
        <v>3</v>
      </c>
      <c r="F451" s="8">
        <f t="shared" ca="1" si="180"/>
        <v>1</v>
      </c>
      <c r="G451" s="8">
        <v>2020</v>
      </c>
      <c r="H451" s="8" t="s">
        <v>55</v>
      </c>
      <c r="I451" s="8" t="s">
        <v>69</v>
      </c>
      <c r="J451" s="8" t="s">
        <v>60</v>
      </c>
      <c r="K451" s="8" t="s">
        <v>13</v>
      </c>
      <c r="L451" s="8" t="s">
        <v>100</v>
      </c>
      <c r="M451" s="8">
        <v>1</v>
      </c>
      <c r="N451" s="8" t="s">
        <v>11</v>
      </c>
      <c r="P451" s="8">
        <v>1</v>
      </c>
      <c r="Q451" s="8" t="s">
        <v>18</v>
      </c>
      <c r="R451" s="8">
        <f>SUMIF($I$24:$I$30,Table2[[#This Row],[Name]],$J$24:$J$30)</f>
        <v>1.5</v>
      </c>
      <c r="S451" s="8">
        <f t="shared" si="185"/>
        <v>1.5</v>
      </c>
    </row>
    <row r="452" spans="1:19" ht="30" hidden="1">
      <c r="A452" s="8" t="s">
        <v>104</v>
      </c>
      <c r="B452" s="8" t="s">
        <v>17</v>
      </c>
      <c r="C452" s="8" t="s">
        <v>45</v>
      </c>
      <c r="D452" s="9">
        <f ca="1">D427+1</f>
        <v>44923</v>
      </c>
      <c r="E452" s="8">
        <f t="shared" ca="1" si="179"/>
        <v>53</v>
      </c>
      <c r="F452" s="8">
        <f t="shared" ca="1" si="180"/>
        <v>12</v>
      </c>
      <c r="G452" s="8">
        <v>2020</v>
      </c>
      <c r="H452" s="8" t="s">
        <v>96</v>
      </c>
      <c r="I452" s="8" t="s">
        <v>70</v>
      </c>
      <c r="J452" s="8" t="s">
        <v>71</v>
      </c>
      <c r="K452" s="8" t="s">
        <v>15</v>
      </c>
      <c r="L452" s="8" t="s">
        <v>72</v>
      </c>
      <c r="M452" s="8">
        <v>5</v>
      </c>
      <c r="N452" s="8" t="s">
        <v>10</v>
      </c>
      <c r="P452" s="8">
        <v>1</v>
      </c>
      <c r="Q452" s="8" t="s">
        <v>18</v>
      </c>
      <c r="R452" s="8">
        <f>SUMIF($I$24:$I$30,Table2[[#This Row],[Name]],$J$24:$J$30)</f>
        <v>3</v>
      </c>
      <c r="S452" s="8">
        <f t="shared" si="185"/>
        <v>15</v>
      </c>
    </row>
    <row r="453" spans="1:19" ht="30" hidden="1">
      <c r="A453" s="8" t="s">
        <v>104</v>
      </c>
      <c r="B453" s="8" t="s">
        <v>17</v>
      </c>
      <c r="C453" s="8" t="s">
        <v>45</v>
      </c>
      <c r="D453" s="9">
        <f t="shared" ref="D453:D475" ca="1" si="188">D428+1</f>
        <v>44923</v>
      </c>
      <c r="E453" s="8">
        <f t="shared" ca="1" si="179"/>
        <v>53</v>
      </c>
      <c r="F453" s="8">
        <f t="shared" ca="1" si="180"/>
        <v>12</v>
      </c>
      <c r="G453" s="8">
        <v>2020</v>
      </c>
      <c r="H453" s="8" t="s">
        <v>96</v>
      </c>
      <c r="I453" s="8" t="s">
        <v>70</v>
      </c>
      <c r="J453" s="8" t="s">
        <v>71</v>
      </c>
      <c r="K453" s="8" t="s">
        <v>15</v>
      </c>
      <c r="L453" s="8" t="s">
        <v>72</v>
      </c>
      <c r="M453" s="8">
        <v>5</v>
      </c>
      <c r="N453" s="8" t="s">
        <v>12</v>
      </c>
      <c r="P453" s="8">
        <v>1</v>
      </c>
      <c r="Q453" s="8" t="s">
        <v>18</v>
      </c>
      <c r="R453" s="8">
        <f>SUMIF($I$24:$I$30,Table2[[#This Row],[Name]],$J$24:$J$30)</f>
        <v>3</v>
      </c>
      <c r="S453" s="8">
        <f t="shared" si="185"/>
        <v>15</v>
      </c>
    </row>
    <row r="454" spans="1:19" ht="30" hidden="1">
      <c r="A454" s="8" t="s">
        <v>104</v>
      </c>
      <c r="B454" s="8" t="s">
        <v>17</v>
      </c>
      <c r="C454" s="8" t="s">
        <v>45</v>
      </c>
      <c r="D454" s="9">
        <f t="shared" ca="1" si="188"/>
        <v>44921</v>
      </c>
      <c r="E454" s="8">
        <f t="shared" ca="1" si="179"/>
        <v>53</v>
      </c>
      <c r="F454" s="8">
        <f t="shared" ca="1" si="180"/>
        <v>12</v>
      </c>
      <c r="G454" s="8">
        <v>2020</v>
      </c>
      <c r="H454" s="8" t="s">
        <v>96</v>
      </c>
      <c r="I454" s="8" t="s">
        <v>70</v>
      </c>
      <c r="J454" s="8" t="s">
        <v>71</v>
      </c>
      <c r="K454" s="8" t="s">
        <v>15</v>
      </c>
      <c r="L454" s="8" t="s">
        <v>72</v>
      </c>
      <c r="M454" s="8">
        <v>5</v>
      </c>
      <c r="N454" s="8" t="s">
        <v>11</v>
      </c>
      <c r="P454" s="8">
        <v>1</v>
      </c>
      <c r="Q454" s="8" t="s">
        <v>18</v>
      </c>
      <c r="R454" s="8">
        <f>SUMIF($I$24:$I$30,Table2[[#This Row],[Name]],$J$24:$J$30)</f>
        <v>3</v>
      </c>
      <c r="S454" s="8">
        <f t="shared" si="185"/>
        <v>15</v>
      </c>
    </row>
    <row r="455" spans="1:19" ht="30" hidden="1">
      <c r="A455" s="8" t="s">
        <v>104</v>
      </c>
      <c r="B455" s="8" t="s">
        <v>17</v>
      </c>
      <c r="C455" s="8" t="s">
        <v>45</v>
      </c>
      <c r="D455" s="9">
        <f t="shared" ca="1" si="188"/>
        <v>44922</v>
      </c>
      <c r="E455" s="8">
        <f t="shared" ca="1" si="179"/>
        <v>53</v>
      </c>
      <c r="F455" s="8">
        <f t="shared" ca="1" si="180"/>
        <v>12</v>
      </c>
      <c r="G455" s="8">
        <v>2020</v>
      </c>
      <c r="H455" s="8" t="s">
        <v>101</v>
      </c>
      <c r="I455" s="8" t="s">
        <v>66</v>
      </c>
      <c r="J455" s="8" t="s">
        <v>71</v>
      </c>
      <c r="K455" s="8" t="s">
        <v>15</v>
      </c>
      <c r="L455" s="8" t="s">
        <v>72</v>
      </c>
      <c r="M455" s="8">
        <v>2.4</v>
      </c>
      <c r="N455" s="8" t="s">
        <v>10</v>
      </c>
      <c r="P455" s="8">
        <v>1</v>
      </c>
      <c r="Q455" s="8" t="s">
        <v>18</v>
      </c>
      <c r="R455" s="8">
        <f>SUMIF($I$24:$I$30,Table2[[#This Row],[Name]],$J$24:$J$30)</f>
        <v>0</v>
      </c>
      <c r="S455" s="8">
        <f t="shared" si="185"/>
        <v>0</v>
      </c>
    </row>
    <row r="456" spans="1:19" ht="30" hidden="1">
      <c r="A456" s="8" t="s">
        <v>104</v>
      </c>
      <c r="B456" s="8" t="s">
        <v>17</v>
      </c>
      <c r="C456" s="8" t="s">
        <v>45</v>
      </c>
      <c r="D456" s="9">
        <f t="shared" ca="1" si="188"/>
        <v>44926</v>
      </c>
      <c r="E456" s="8">
        <f t="shared" ca="1" si="179"/>
        <v>53</v>
      </c>
      <c r="F456" s="8">
        <f t="shared" ca="1" si="180"/>
        <v>12</v>
      </c>
      <c r="G456" s="8">
        <v>2020</v>
      </c>
      <c r="H456" s="8" t="s">
        <v>58</v>
      </c>
      <c r="I456" s="8" t="s">
        <v>76</v>
      </c>
      <c r="J456" s="8" t="s">
        <v>71</v>
      </c>
      <c r="K456" s="8" t="s">
        <v>15</v>
      </c>
      <c r="L456" s="8" t="s">
        <v>72</v>
      </c>
      <c r="M456" s="8">
        <v>1</v>
      </c>
      <c r="N456" s="8" t="s">
        <v>12</v>
      </c>
      <c r="P456" s="8">
        <v>1</v>
      </c>
      <c r="Q456" s="8" t="s">
        <v>18</v>
      </c>
      <c r="R456" s="8">
        <f>SUMIF($I$24:$I$30,Table2[[#This Row],[Name]],$J$24:$J$30)</f>
        <v>3</v>
      </c>
      <c r="S456" s="8">
        <f t="shared" si="185"/>
        <v>3</v>
      </c>
    </row>
    <row r="457" spans="1:19" ht="30" hidden="1">
      <c r="A457" s="8" t="s">
        <v>104</v>
      </c>
      <c r="B457" s="8" t="s">
        <v>17</v>
      </c>
      <c r="C457" s="8" t="s">
        <v>45</v>
      </c>
      <c r="D457" s="9">
        <f t="shared" ca="1" si="188"/>
        <v>44927</v>
      </c>
      <c r="E457" s="8">
        <f t="shared" ca="1" si="179"/>
        <v>1</v>
      </c>
      <c r="F457" s="8">
        <f t="shared" ca="1" si="180"/>
        <v>1</v>
      </c>
      <c r="G457" s="8">
        <v>2020</v>
      </c>
      <c r="H457" s="8" t="s">
        <v>58</v>
      </c>
      <c r="I457" s="8" t="s">
        <v>76</v>
      </c>
      <c r="J457" s="8" t="s">
        <v>71</v>
      </c>
      <c r="K457" s="8" t="s">
        <v>15</v>
      </c>
      <c r="L457" s="8" t="s">
        <v>72</v>
      </c>
      <c r="M457" s="8">
        <v>1</v>
      </c>
      <c r="N457" s="8" t="s">
        <v>11</v>
      </c>
      <c r="P457" s="8">
        <v>1</v>
      </c>
      <c r="Q457" s="8" t="s">
        <v>18</v>
      </c>
      <c r="R457" s="8">
        <f>SUMIF($I$24:$I$30,Table2[[#This Row],[Name]],$J$24:$J$30)</f>
        <v>3</v>
      </c>
      <c r="S457" s="8">
        <f t="shared" si="185"/>
        <v>3</v>
      </c>
    </row>
    <row r="458" spans="1:19" ht="30" hidden="1">
      <c r="A458" s="8" t="s">
        <v>104</v>
      </c>
      <c r="B458" s="8" t="s">
        <v>17</v>
      </c>
      <c r="C458" s="8" t="s">
        <v>45</v>
      </c>
      <c r="D458" s="9">
        <f t="shared" ca="1" si="188"/>
        <v>44928</v>
      </c>
      <c r="E458" s="8">
        <f t="shared" ca="1" si="179"/>
        <v>1</v>
      </c>
      <c r="F458" s="8">
        <f t="shared" ca="1" si="180"/>
        <v>1</v>
      </c>
      <c r="G458" s="8">
        <v>2020</v>
      </c>
      <c r="H458" s="8" t="s">
        <v>58</v>
      </c>
      <c r="I458" s="8" t="s">
        <v>66</v>
      </c>
      <c r="J458" s="8" t="s">
        <v>71</v>
      </c>
      <c r="K458" s="8" t="s">
        <v>15</v>
      </c>
      <c r="L458" s="8" t="s">
        <v>72</v>
      </c>
      <c r="M458" s="8">
        <v>2.4</v>
      </c>
      <c r="N458" s="8" t="s">
        <v>10</v>
      </c>
      <c r="P458" s="8">
        <v>1</v>
      </c>
      <c r="Q458" s="8" t="s">
        <v>18</v>
      </c>
      <c r="R458" s="8">
        <f>SUMIF($I$24:$I$30,Table2[[#This Row],[Name]],$J$24:$J$30)</f>
        <v>0</v>
      </c>
      <c r="S458" s="8">
        <f t="shared" si="185"/>
        <v>0</v>
      </c>
    </row>
    <row r="459" spans="1:19" ht="30" hidden="1">
      <c r="A459" s="8" t="s">
        <v>104</v>
      </c>
      <c r="B459" s="8" t="s">
        <v>17</v>
      </c>
      <c r="C459" s="8" t="s">
        <v>45</v>
      </c>
      <c r="D459" s="9">
        <f t="shared" ca="1" si="188"/>
        <v>44929</v>
      </c>
      <c r="E459" s="8">
        <f t="shared" ca="1" si="179"/>
        <v>1</v>
      </c>
      <c r="F459" s="8">
        <f t="shared" ca="1" si="180"/>
        <v>1</v>
      </c>
      <c r="G459" s="8">
        <v>2020</v>
      </c>
      <c r="H459" s="8" t="s">
        <v>58</v>
      </c>
      <c r="I459" s="8" t="s">
        <v>76</v>
      </c>
      <c r="J459" s="8" t="s">
        <v>71</v>
      </c>
      <c r="K459" s="8" t="s">
        <v>15</v>
      </c>
      <c r="L459" s="8" t="s">
        <v>72</v>
      </c>
      <c r="M459" s="8">
        <v>1</v>
      </c>
      <c r="N459" s="8" t="s">
        <v>12</v>
      </c>
      <c r="P459" s="8">
        <v>1</v>
      </c>
      <c r="Q459" s="8" t="s">
        <v>18</v>
      </c>
      <c r="R459" s="8">
        <f>SUMIF($I$24:$I$30,Table2[[#This Row],[Name]],$J$24:$J$30)</f>
        <v>3</v>
      </c>
      <c r="S459" s="8">
        <f t="shared" si="185"/>
        <v>3</v>
      </c>
    </row>
    <row r="460" spans="1:19" ht="30" hidden="1">
      <c r="A460" s="8" t="s">
        <v>104</v>
      </c>
      <c r="B460" s="8" t="s">
        <v>17</v>
      </c>
      <c r="C460" s="8" t="s">
        <v>45</v>
      </c>
      <c r="D460" s="9">
        <f t="shared" ca="1" si="188"/>
        <v>44930</v>
      </c>
      <c r="E460" s="8">
        <f t="shared" ca="1" si="179"/>
        <v>1</v>
      </c>
      <c r="F460" s="8">
        <f t="shared" ca="1" si="180"/>
        <v>1</v>
      </c>
      <c r="G460" s="8">
        <v>2020</v>
      </c>
      <c r="H460" s="8" t="s">
        <v>58</v>
      </c>
      <c r="I460" s="8" t="s">
        <v>76</v>
      </c>
      <c r="J460" s="8" t="s">
        <v>71</v>
      </c>
      <c r="K460" s="8" t="s">
        <v>15</v>
      </c>
      <c r="L460" s="8" t="s">
        <v>72</v>
      </c>
      <c r="M460" s="8">
        <v>1</v>
      </c>
      <c r="N460" s="8" t="s">
        <v>11</v>
      </c>
      <c r="P460" s="8">
        <v>1</v>
      </c>
      <c r="Q460" s="8" t="s">
        <v>18</v>
      </c>
      <c r="R460" s="8">
        <f>SUMIF($I$24:$I$30,Table2[[#This Row],[Name]],$J$24:$J$30)</f>
        <v>3</v>
      </c>
      <c r="S460" s="8">
        <f t="shared" si="185"/>
        <v>3</v>
      </c>
    </row>
    <row r="461" spans="1:19" ht="30" hidden="1">
      <c r="A461" s="8" t="s">
        <v>104</v>
      </c>
      <c r="B461" s="8" t="s">
        <v>17</v>
      </c>
      <c r="C461" s="8" t="s">
        <v>45</v>
      </c>
      <c r="D461" s="9">
        <f t="shared" ca="1" si="188"/>
        <v>44931</v>
      </c>
      <c r="E461" s="8">
        <f t="shared" ca="1" si="179"/>
        <v>1</v>
      </c>
      <c r="F461" s="8">
        <f t="shared" ca="1" si="180"/>
        <v>1</v>
      </c>
      <c r="G461" s="8">
        <v>2020</v>
      </c>
      <c r="H461" s="8" t="s">
        <v>55</v>
      </c>
      <c r="I461" s="8" t="s">
        <v>69</v>
      </c>
      <c r="J461" s="8" t="s">
        <v>71</v>
      </c>
      <c r="K461" s="8" t="s">
        <v>15</v>
      </c>
      <c r="L461" s="8" t="s">
        <v>72</v>
      </c>
      <c r="M461" s="8">
        <v>1</v>
      </c>
      <c r="N461" s="8" t="s">
        <v>10</v>
      </c>
      <c r="P461" s="8">
        <v>1</v>
      </c>
      <c r="Q461" s="8" t="s">
        <v>18</v>
      </c>
      <c r="R461" s="8">
        <f>SUMIF($I$24:$I$30,Table2[[#This Row],[Name]],$J$24:$J$30)</f>
        <v>1.5</v>
      </c>
      <c r="S461" s="8">
        <f t="shared" si="185"/>
        <v>1.5</v>
      </c>
    </row>
    <row r="462" spans="1:19" ht="30" hidden="1">
      <c r="A462" s="8" t="s">
        <v>104</v>
      </c>
      <c r="B462" s="8" t="s">
        <v>17</v>
      </c>
      <c r="C462" s="8" t="s">
        <v>45</v>
      </c>
      <c r="D462" s="9">
        <f t="shared" ca="1" si="188"/>
        <v>44931</v>
      </c>
      <c r="E462" s="8">
        <f t="shared" ca="1" si="179"/>
        <v>1</v>
      </c>
      <c r="F462" s="8">
        <f t="shared" ca="1" si="180"/>
        <v>1</v>
      </c>
      <c r="G462" s="8">
        <v>2020</v>
      </c>
      <c r="H462" s="8" t="s">
        <v>55</v>
      </c>
      <c r="I462" s="8" t="s">
        <v>69</v>
      </c>
      <c r="J462" s="8" t="s">
        <v>71</v>
      </c>
      <c r="K462" s="8" t="s">
        <v>15</v>
      </c>
      <c r="L462" s="8" t="s">
        <v>72</v>
      </c>
      <c r="M462" s="8">
        <v>1</v>
      </c>
      <c r="N462" s="8" t="s">
        <v>12</v>
      </c>
      <c r="P462" s="8">
        <v>1</v>
      </c>
      <c r="Q462" s="8" t="s">
        <v>18</v>
      </c>
      <c r="R462" s="8">
        <f>SUMIF($I$24:$I$30,Table2[[#This Row],[Name]],$J$24:$J$30)</f>
        <v>1.5</v>
      </c>
      <c r="S462" s="8">
        <f t="shared" si="185"/>
        <v>1.5</v>
      </c>
    </row>
    <row r="463" spans="1:19" ht="30" hidden="1">
      <c r="A463" s="8" t="s">
        <v>104</v>
      </c>
      <c r="B463" s="8" t="s">
        <v>17</v>
      </c>
      <c r="C463" s="8" t="s">
        <v>45</v>
      </c>
      <c r="D463" s="9">
        <f t="shared" ca="1" si="188"/>
        <v>44932</v>
      </c>
      <c r="E463" s="8">
        <f t="shared" ca="1" si="179"/>
        <v>1</v>
      </c>
      <c r="F463" s="8">
        <f t="shared" ca="1" si="180"/>
        <v>1</v>
      </c>
      <c r="G463" s="8">
        <v>2020</v>
      </c>
      <c r="H463" s="8" t="s">
        <v>55</v>
      </c>
      <c r="I463" s="8" t="s">
        <v>69</v>
      </c>
      <c r="J463" s="8" t="s">
        <v>71</v>
      </c>
      <c r="K463" s="8" t="s">
        <v>15</v>
      </c>
      <c r="L463" s="8" t="s">
        <v>72</v>
      </c>
      <c r="M463" s="8">
        <v>1</v>
      </c>
      <c r="N463" s="8" t="s">
        <v>11</v>
      </c>
      <c r="P463" s="8">
        <v>1</v>
      </c>
      <c r="Q463" s="8" t="s">
        <v>18</v>
      </c>
      <c r="R463" s="8">
        <f>SUMIF($I$24:$I$30,Table2[[#This Row],[Name]],$J$24:$J$30)</f>
        <v>1.5</v>
      </c>
      <c r="S463" s="8">
        <f t="shared" si="185"/>
        <v>1.5</v>
      </c>
    </row>
    <row r="464" spans="1:19" ht="30" hidden="1">
      <c r="A464" s="8" t="s">
        <v>104</v>
      </c>
      <c r="B464" s="8" t="s">
        <v>17</v>
      </c>
      <c r="C464" s="8" t="s">
        <v>29</v>
      </c>
      <c r="D464" s="9">
        <f t="shared" ca="1" si="188"/>
        <v>44933</v>
      </c>
      <c r="E464" s="8">
        <f t="shared" ca="1" si="179"/>
        <v>1</v>
      </c>
      <c r="F464" s="8">
        <f t="shared" ca="1" si="180"/>
        <v>1</v>
      </c>
      <c r="G464" s="8">
        <v>2020</v>
      </c>
      <c r="H464" s="8" t="s">
        <v>96</v>
      </c>
      <c r="I464" s="8" t="s">
        <v>70</v>
      </c>
      <c r="J464" s="8" t="s">
        <v>71</v>
      </c>
      <c r="K464" s="8" t="s">
        <v>15</v>
      </c>
      <c r="L464" s="8" t="s">
        <v>72</v>
      </c>
      <c r="M464" s="8">
        <v>3</v>
      </c>
      <c r="N464" s="8" t="s">
        <v>10</v>
      </c>
      <c r="P464" s="8">
        <v>1</v>
      </c>
      <c r="Q464" s="8" t="s">
        <v>18</v>
      </c>
      <c r="R464" s="8">
        <f>SUMIF($I$24:$I$30,Table2[[#This Row],[Name]],$J$24:$J$30)</f>
        <v>3</v>
      </c>
      <c r="S464" s="8">
        <f t="shared" si="185"/>
        <v>9</v>
      </c>
    </row>
    <row r="465" spans="1:19" ht="30" hidden="1">
      <c r="A465" s="8" t="s">
        <v>104</v>
      </c>
      <c r="B465" s="8" t="s">
        <v>17</v>
      </c>
      <c r="C465" s="8" t="s">
        <v>29</v>
      </c>
      <c r="D465" s="9">
        <f t="shared" ca="1" si="188"/>
        <v>44914</v>
      </c>
      <c r="E465" s="8">
        <f t="shared" ca="1" si="179"/>
        <v>52</v>
      </c>
      <c r="F465" s="8">
        <f t="shared" ca="1" si="180"/>
        <v>12</v>
      </c>
      <c r="G465" s="8">
        <v>2020</v>
      </c>
      <c r="H465" s="8" t="s">
        <v>96</v>
      </c>
      <c r="I465" s="8" t="s">
        <v>70</v>
      </c>
      <c r="J465" s="8" t="s">
        <v>71</v>
      </c>
      <c r="K465" s="8" t="s">
        <v>15</v>
      </c>
      <c r="L465" s="8" t="s">
        <v>72</v>
      </c>
      <c r="M465" s="8">
        <v>1</v>
      </c>
      <c r="N465" s="8" t="s">
        <v>12</v>
      </c>
      <c r="P465" s="8">
        <v>1</v>
      </c>
      <c r="Q465" s="8" t="s">
        <v>18</v>
      </c>
      <c r="R465" s="8">
        <f>SUMIF($I$24:$I$30,Table2[[#This Row],[Name]],$J$24:$J$30)</f>
        <v>3</v>
      </c>
      <c r="S465" s="8">
        <f t="shared" si="185"/>
        <v>3</v>
      </c>
    </row>
    <row r="466" spans="1:19" ht="30" hidden="1">
      <c r="A466" s="8" t="s">
        <v>104</v>
      </c>
      <c r="B466" s="8" t="s">
        <v>17</v>
      </c>
      <c r="C466" s="8" t="s">
        <v>29</v>
      </c>
      <c r="D466" s="9">
        <f t="shared" ca="1" si="188"/>
        <v>44915</v>
      </c>
      <c r="E466" s="8">
        <f t="shared" ca="1" si="179"/>
        <v>52</v>
      </c>
      <c r="F466" s="8">
        <f t="shared" ca="1" si="180"/>
        <v>12</v>
      </c>
      <c r="G466" s="8">
        <v>2020</v>
      </c>
      <c r="H466" s="8" t="s">
        <v>96</v>
      </c>
      <c r="I466" s="8" t="s">
        <v>70</v>
      </c>
      <c r="J466" s="8" t="s">
        <v>71</v>
      </c>
      <c r="K466" s="8" t="s">
        <v>15</v>
      </c>
      <c r="L466" s="8" t="s">
        <v>72</v>
      </c>
      <c r="M466" s="8">
        <v>1</v>
      </c>
      <c r="N466" s="8" t="s">
        <v>11</v>
      </c>
      <c r="P466" s="8">
        <v>1</v>
      </c>
      <c r="Q466" s="8" t="s">
        <v>18</v>
      </c>
      <c r="R466" s="8">
        <f>SUMIF($I$24:$I$30,Table2[[#This Row],[Name]],$J$24:$J$30)</f>
        <v>3</v>
      </c>
      <c r="S466" s="8">
        <f t="shared" si="185"/>
        <v>3</v>
      </c>
    </row>
    <row r="467" spans="1:19" ht="30" hidden="1">
      <c r="A467" s="8" t="s">
        <v>104</v>
      </c>
      <c r="B467" s="8" t="s">
        <v>17</v>
      </c>
      <c r="C467" s="8" t="s">
        <v>29</v>
      </c>
      <c r="D467" s="9">
        <f t="shared" ca="1" si="188"/>
        <v>44916</v>
      </c>
      <c r="E467" s="8">
        <f t="shared" ca="1" si="179"/>
        <v>52</v>
      </c>
      <c r="F467" s="8">
        <f t="shared" ca="1" si="180"/>
        <v>12</v>
      </c>
      <c r="G467" s="8">
        <v>2020</v>
      </c>
      <c r="H467" s="8" t="s">
        <v>101</v>
      </c>
      <c r="I467" s="8" t="s">
        <v>66</v>
      </c>
      <c r="J467" s="8" t="s">
        <v>71</v>
      </c>
      <c r="K467" s="8" t="s">
        <v>15</v>
      </c>
      <c r="L467" s="8" t="s">
        <v>72</v>
      </c>
      <c r="M467" s="8">
        <v>2.4</v>
      </c>
      <c r="N467" s="8" t="s">
        <v>10</v>
      </c>
      <c r="P467" s="8">
        <v>1</v>
      </c>
      <c r="Q467" s="8" t="s">
        <v>18</v>
      </c>
      <c r="R467" s="8">
        <f>SUMIF($I$24:$I$30,Table2[[#This Row],[Name]],$J$24:$J$30)</f>
        <v>0</v>
      </c>
      <c r="S467" s="8">
        <f t="shared" si="185"/>
        <v>0</v>
      </c>
    </row>
    <row r="468" spans="1:19" ht="30" hidden="1">
      <c r="A468" s="8" t="s">
        <v>104</v>
      </c>
      <c r="B468" s="8" t="s">
        <v>17</v>
      </c>
      <c r="C468" s="8" t="s">
        <v>29</v>
      </c>
      <c r="D468" s="9">
        <f t="shared" ca="1" si="188"/>
        <v>44937</v>
      </c>
      <c r="E468" s="8">
        <f t="shared" ca="1" si="179"/>
        <v>2</v>
      </c>
      <c r="F468" s="8">
        <f t="shared" ca="1" si="180"/>
        <v>1</v>
      </c>
      <c r="G468" s="8">
        <v>2020</v>
      </c>
      <c r="H468" s="8" t="s">
        <v>101</v>
      </c>
      <c r="I468" s="8" t="s">
        <v>66</v>
      </c>
      <c r="J468" s="8" t="s">
        <v>71</v>
      </c>
      <c r="K468" s="8" t="s">
        <v>15</v>
      </c>
      <c r="L468" s="8" t="s">
        <v>72</v>
      </c>
      <c r="M468" s="8">
        <v>2.4</v>
      </c>
      <c r="N468" s="8" t="s">
        <v>12</v>
      </c>
      <c r="P468" s="8">
        <v>1</v>
      </c>
      <c r="Q468" s="8" t="s">
        <v>18</v>
      </c>
      <c r="R468" s="8">
        <f>SUMIF($I$24:$I$30,Table2[[#This Row],[Name]],$J$24:$J$30)</f>
        <v>0</v>
      </c>
      <c r="S468" s="8">
        <f t="shared" si="185"/>
        <v>0</v>
      </c>
    </row>
    <row r="469" spans="1:19" ht="30" hidden="1">
      <c r="A469" s="8" t="s">
        <v>104</v>
      </c>
      <c r="B469" s="8" t="s">
        <v>17</v>
      </c>
      <c r="C469" s="8" t="s">
        <v>29</v>
      </c>
      <c r="D469" s="9">
        <f t="shared" ca="1" si="188"/>
        <v>44938</v>
      </c>
      <c r="E469" s="8">
        <f t="shared" ca="1" si="179"/>
        <v>2</v>
      </c>
      <c r="F469" s="8">
        <f t="shared" ca="1" si="180"/>
        <v>1</v>
      </c>
      <c r="G469" s="8">
        <v>2020</v>
      </c>
      <c r="H469" s="8" t="s">
        <v>58</v>
      </c>
      <c r="I469" s="8" t="s">
        <v>76</v>
      </c>
      <c r="J469" s="8" t="s">
        <v>71</v>
      </c>
      <c r="K469" s="8" t="s">
        <v>15</v>
      </c>
      <c r="L469" s="8" t="s">
        <v>72</v>
      </c>
      <c r="M469" s="8">
        <v>1</v>
      </c>
      <c r="N469" s="8" t="s">
        <v>11</v>
      </c>
      <c r="P469" s="8">
        <v>1</v>
      </c>
      <c r="Q469" s="8" t="s">
        <v>18</v>
      </c>
      <c r="R469" s="8">
        <f>SUMIF($I$24:$I$30,Table2[[#This Row],[Name]],$J$24:$J$30)</f>
        <v>3</v>
      </c>
      <c r="S469" s="8">
        <f t="shared" si="185"/>
        <v>3</v>
      </c>
    </row>
    <row r="470" spans="1:19" ht="30" hidden="1">
      <c r="A470" s="8" t="s">
        <v>104</v>
      </c>
      <c r="B470" s="8" t="s">
        <v>17</v>
      </c>
      <c r="C470" s="8" t="s">
        <v>29</v>
      </c>
      <c r="D470" s="9">
        <f t="shared" ca="1" si="188"/>
        <v>44939</v>
      </c>
      <c r="E470" s="8">
        <f t="shared" ca="1" si="179"/>
        <v>2</v>
      </c>
      <c r="F470" s="8">
        <f t="shared" ca="1" si="180"/>
        <v>1</v>
      </c>
      <c r="G470" s="8">
        <v>2020</v>
      </c>
      <c r="H470" s="8" t="s">
        <v>58</v>
      </c>
      <c r="I470" s="8" t="s">
        <v>66</v>
      </c>
      <c r="J470" s="8" t="s">
        <v>71</v>
      </c>
      <c r="K470" s="8" t="s">
        <v>15</v>
      </c>
      <c r="L470" s="8" t="s">
        <v>72</v>
      </c>
      <c r="M470" s="8">
        <v>2.4</v>
      </c>
      <c r="N470" s="8" t="s">
        <v>10</v>
      </c>
      <c r="P470" s="8">
        <v>1</v>
      </c>
      <c r="Q470" s="8" t="s">
        <v>18</v>
      </c>
      <c r="R470" s="8">
        <f>SUMIF($I$24:$I$30,Table2[[#This Row],[Name]],$J$24:$J$30)</f>
        <v>0</v>
      </c>
      <c r="S470" s="8">
        <f t="shared" si="185"/>
        <v>0</v>
      </c>
    </row>
    <row r="471" spans="1:19" ht="30" hidden="1">
      <c r="A471" s="8" t="s">
        <v>104</v>
      </c>
      <c r="B471" s="8" t="s">
        <v>17</v>
      </c>
      <c r="C471" s="8" t="s">
        <v>29</v>
      </c>
      <c r="D471" s="9">
        <f t="shared" ca="1" si="188"/>
        <v>44940</v>
      </c>
      <c r="E471" s="8">
        <f t="shared" ca="1" si="179"/>
        <v>2</v>
      </c>
      <c r="F471" s="8">
        <f t="shared" ca="1" si="180"/>
        <v>1</v>
      </c>
      <c r="G471" s="8">
        <v>2020</v>
      </c>
      <c r="H471" s="8" t="s">
        <v>58</v>
      </c>
      <c r="I471" s="8" t="s">
        <v>76</v>
      </c>
      <c r="J471" s="8" t="s">
        <v>71</v>
      </c>
      <c r="K471" s="8" t="s">
        <v>15</v>
      </c>
      <c r="L471" s="8" t="s">
        <v>72</v>
      </c>
      <c r="M471" s="8">
        <v>1</v>
      </c>
      <c r="N471" s="8" t="s">
        <v>12</v>
      </c>
      <c r="P471" s="8">
        <v>1</v>
      </c>
      <c r="Q471" s="8" t="s">
        <v>18</v>
      </c>
      <c r="R471" s="8">
        <f>SUMIF($I$24:$I$30,Table2[[#This Row],[Name]],$J$24:$J$30)</f>
        <v>3</v>
      </c>
      <c r="S471" s="8">
        <f t="shared" si="185"/>
        <v>3</v>
      </c>
    </row>
    <row r="472" spans="1:19" ht="30" hidden="1">
      <c r="A472" s="8" t="s">
        <v>104</v>
      </c>
      <c r="B472" s="8" t="s">
        <v>17</v>
      </c>
      <c r="C472" s="8" t="s">
        <v>29</v>
      </c>
      <c r="D472" s="9">
        <f t="shared" ca="1" si="188"/>
        <v>44941</v>
      </c>
      <c r="E472" s="8">
        <f t="shared" ca="1" si="179"/>
        <v>3</v>
      </c>
      <c r="F472" s="8">
        <f t="shared" ca="1" si="180"/>
        <v>1</v>
      </c>
      <c r="G472" s="8">
        <v>2020</v>
      </c>
      <c r="H472" s="8" t="s">
        <v>58</v>
      </c>
      <c r="I472" s="8" t="s">
        <v>76</v>
      </c>
      <c r="J472" s="8" t="s">
        <v>71</v>
      </c>
      <c r="K472" s="8" t="s">
        <v>15</v>
      </c>
      <c r="L472" s="8" t="s">
        <v>72</v>
      </c>
      <c r="M472" s="8">
        <v>1</v>
      </c>
      <c r="N472" s="8" t="s">
        <v>11</v>
      </c>
      <c r="P472" s="8">
        <v>1</v>
      </c>
      <c r="Q472" s="8" t="s">
        <v>18</v>
      </c>
      <c r="R472" s="8">
        <f>SUMIF($I$24:$I$30,Table2[[#This Row],[Name]],$J$24:$J$30)</f>
        <v>3</v>
      </c>
      <c r="S472" s="8">
        <f t="shared" si="185"/>
        <v>3</v>
      </c>
    </row>
    <row r="473" spans="1:19" ht="30" hidden="1">
      <c r="A473" s="8" t="s">
        <v>104</v>
      </c>
      <c r="B473" s="8" t="s">
        <v>17</v>
      </c>
      <c r="C473" s="8" t="s">
        <v>29</v>
      </c>
      <c r="D473" s="9">
        <f t="shared" ca="1" si="188"/>
        <v>44942</v>
      </c>
      <c r="E473" s="8">
        <f t="shared" ca="1" si="179"/>
        <v>3</v>
      </c>
      <c r="F473" s="8">
        <f t="shared" ca="1" si="180"/>
        <v>1</v>
      </c>
      <c r="G473" s="8">
        <v>2020</v>
      </c>
      <c r="H473" s="8" t="s">
        <v>55</v>
      </c>
      <c r="I473" s="8" t="s">
        <v>69</v>
      </c>
      <c r="J473" s="8" t="s">
        <v>71</v>
      </c>
      <c r="K473" s="8" t="s">
        <v>15</v>
      </c>
      <c r="L473" s="8" t="s">
        <v>72</v>
      </c>
      <c r="M473" s="8">
        <v>1</v>
      </c>
      <c r="N473" s="8" t="s">
        <v>10</v>
      </c>
      <c r="P473" s="8">
        <v>1</v>
      </c>
      <c r="Q473" s="8" t="s">
        <v>18</v>
      </c>
      <c r="R473" s="8">
        <f>SUMIF($I$24:$I$30,Table2[[#This Row],[Name]],$J$24:$J$30)</f>
        <v>1.5</v>
      </c>
      <c r="S473" s="8">
        <f t="shared" si="185"/>
        <v>1.5</v>
      </c>
    </row>
    <row r="474" spans="1:19" ht="30" hidden="1">
      <c r="A474" s="8" t="s">
        <v>104</v>
      </c>
      <c r="B474" s="8" t="s">
        <v>17</v>
      </c>
      <c r="C474" s="8" t="s">
        <v>29</v>
      </c>
      <c r="D474" s="9">
        <f t="shared" ca="1" si="188"/>
        <v>44943</v>
      </c>
      <c r="E474" s="8">
        <f t="shared" ca="1" si="179"/>
        <v>3</v>
      </c>
      <c r="F474" s="8">
        <f t="shared" ca="1" si="180"/>
        <v>1</v>
      </c>
      <c r="G474" s="8">
        <v>2020</v>
      </c>
      <c r="H474" s="8" t="s">
        <v>55</v>
      </c>
      <c r="I474" s="8" t="s">
        <v>69</v>
      </c>
      <c r="J474" s="8" t="s">
        <v>71</v>
      </c>
      <c r="K474" s="8" t="s">
        <v>15</v>
      </c>
      <c r="L474" s="8" t="s">
        <v>72</v>
      </c>
      <c r="M474" s="8">
        <v>1</v>
      </c>
      <c r="N474" s="8" t="s">
        <v>12</v>
      </c>
      <c r="P474" s="8">
        <v>1</v>
      </c>
      <c r="Q474" s="8" t="s">
        <v>18</v>
      </c>
      <c r="R474" s="8">
        <f>SUMIF($I$24:$I$30,Table2[[#This Row],[Name]],$J$24:$J$30)</f>
        <v>1.5</v>
      </c>
      <c r="S474" s="8">
        <f t="shared" si="185"/>
        <v>1.5</v>
      </c>
    </row>
    <row r="475" spans="1:19" ht="30" hidden="1">
      <c r="A475" s="8" t="s">
        <v>104</v>
      </c>
      <c r="B475" s="8" t="s">
        <v>17</v>
      </c>
      <c r="C475" s="8" t="s">
        <v>29</v>
      </c>
      <c r="D475" s="9">
        <f t="shared" ca="1" si="188"/>
        <v>44944</v>
      </c>
      <c r="E475" s="8">
        <f t="shared" ca="1" si="179"/>
        <v>3</v>
      </c>
      <c r="F475" s="8">
        <f t="shared" ca="1" si="180"/>
        <v>1</v>
      </c>
      <c r="G475" s="8">
        <v>2020</v>
      </c>
      <c r="H475" s="8" t="s">
        <v>55</v>
      </c>
      <c r="I475" s="8" t="s">
        <v>69</v>
      </c>
      <c r="J475" s="8" t="s">
        <v>71</v>
      </c>
      <c r="K475" s="8" t="s">
        <v>15</v>
      </c>
      <c r="L475" s="8" t="s">
        <v>72</v>
      </c>
      <c r="M475" s="8">
        <v>1</v>
      </c>
      <c r="N475" s="8" t="s">
        <v>11</v>
      </c>
      <c r="P475" s="8">
        <v>1</v>
      </c>
      <c r="Q475" s="8" t="s">
        <v>18</v>
      </c>
      <c r="R475" s="8">
        <f>SUMIF($I$24:$I$30,Table2[[#This Row],[Name]],$J$24:$J$30)</f>
        <v>1.5</v>
      </c>
      <c r="S475" s="8">
        <f t="shared" si="185"/>
        <v>1.5</v>
      </c>
    </row>
    <row r="476" spans="1:19" ht="30" hidden="1">
      <c r="A476" s="8" t="s">
        <v>104</v>
      </c>
      <c r="B476" s="8" t="s">
        <v>17</v>
      </c>
      <c r="C476" s="8" t="s">
        <v>44</v>
      </c>
      <c r="D476" s="9">
        <f t="shared" ref="D476:D499" ca="1" si="189">D106+30</f>
        <v>44928</v>
      </c>
      <c r="E476" s="8">
        <f t="shared" ca="1" si="179"/>
        <v>1</v>
      </c>
      <c r="F476" s="8">
        <f t="shared" ca="1" si="180"/>
        <v>1</v>
      </c>
      <c r="G476" s="8">
        <v>2020</v>
      </c>
      <c r="H476" s="8" t="s">
        <v>96</v>
      </c>
      <c r="I476" s="8" t="s">
        <v>70</v>
      </c>
      <c r="J476" s="8" t="s">
        <v>71</v>
      </c>
      <c r="K476" s="8" t="s">
        <v>15</v>
      </c>
      <c r="L476" s="8" t="s">
        <v>72</v>
      </c>
      <c r="M476" s="8">
        <v>5</v>
      </c>
      <c r="N476" s="8" t="s">
        <v>10</v>
      </c>
      <c r="P476" s="8">
        <v>1</v>
      </c>
      <c r="Q476" s="8" t="s">
        <v>18</v>
      </c>
      <c r="R476" s="8">
        <f>SUMIF($I$24:$I$30,Table2[[#This Row],[Name]],$J$24:$J$30)</f>
        <v>3</v>
      </c>
      <c r="S476" s="8">
        <f t="shared" si="185"/>
        <v>15</v>
      </c>
    </row>
    <row r="477" spans="1:19" ht="30" hidden="1">
      <c r="A477" s="8" t="s">
        <v>104</v>
      </c>
      <c r="B477" s="8" t="s">
        <v>17</v>
      </c>
      <c r="C477" s="8" t="s">
        <v>44</v>
      </c>
      <c r="D477" s="9">
        <f t="shared" ca="1" si="189"/>
        <v>44929</v>
      </c>
      <c r="E477" s="8">
        <f t="shared" ca="1" si="179"/>
        <v>1</v>
      </c>
      <c r="F477" s="8">
        <f t="shared" ca="1" si="180"/>
        <v>1</v>
      </c>
      <c r="G477" s="8">
        <v>2020</v>
      </c>
      <c r="H477" s="8" t="s">
        <v>96</v>
      </c>
      <c r="I477" s="8" t="s">
        <v>70</v>
      </c>
      <c r="J477" s="8" t="s">
        <v>71</v>
      </c>
      <c r="K477" s="8" t="s">
        <v>15</v>
      </c>
      <c r="L477" s="8" t="s">
        <v>72</v>
      </c>
      <c r="M477" s="8">
        <v>3</v>
      </c>
      <c r="N477" s="8" t="s">
        <v>12</v>
      </c>
      <c r="P477" s="8">
        <v>1</v>
      </c>
      <c r="Q477" s="8" t="s">
        <v>18</v>
      </c>
      <c r="R477" s="8">
        <f>SUMIF($I$24:$I$30,Table2[[#This Row],[Name]],$J$24:$J$30)</f>
        <v>3</v>
      </c>
      <c r="S477" s="8">
        <f t="shared" si="185"/>
        <v>9</v>
      </c>
    </row>
    <row r="478" spans="1:19" ht="30" hidden="1">
      <c r="A478" s="8" t="s">
        <v>104</v>
      </c>
      <c r="B478" s="8" t="s">
        <v>17</v>
      </c>
      <c r="C478" s="8" t="s">
        <v>44</v>
      </c>
      <c r="D478" s="9">
        <f t="shared" ca="1" si="189"/>
        <v>44930</v>
      </c>
      <c r="E478" s="8">
        <f t="shared" ca="1" si="179"/>
        <v>1</v>
      </c>
      <c r="F478" s="8">
        <f t="shared" ca="1" si="180"/>
        <v>1</v>
      </c>
      <c r="G478" s="8">
        <v>2020</v>
      </c>
      <c r="H478" s="8" t="s">
        <v>96</v>
      </c>
      <c r="I478" s="8" t="s">
        <v>70</v>
      </c>
      <c r="J478" s="8" t="s">
        <v>71</v>
      </c>
      <c r="K478" s="8" t="s">
        <v>15</v>
      </c>
      <c r="L478" s="8" t="s">
        <v>72</v>
      </c>
      <c r="M478" s="8">
        <v>5</v>
      </c>
      <c r="N478" s="8" t="s">
        <v>11</v>
      </c>
      <c r="P478" s="8">
        <v>1</v>
      </c>
      <c r="Q478" s="8" t="s">
        <v>18</v>
      </c>
      <c r="R478" s="8">
        <f>SUMIF($I$24:$I$30,Table2[[#This Row],[Name]],$J$24:$J$30)</f>
        <v>3</v>
      </c>
      <c r="S478" s="8">
        <f t="shared" si="185"/>
        <v>15</v>
      </c>
    </row>
    <row r="479" spans="1:19" ht="30" hidden="1">
      <c r="A479" s="8" t="s">
        <v>104</v>
      </c>
      <c r="B479" s="8" t="s">
        <v>17</v>
      </c>
      <c r="C479" s="8" t="s">
        <v>44</v>
      </c>
      <c r="D479" s="9">
        <f t="shared" ca="1" si="189"/>
        <v>44931</v>
      </c>
      <c r="E479" s="8">
        <f t="shared" ca="1" si="179"/>
        <v>1</v>
      </c>
      <c r="F479" s="8">
        <f t="shared" ca="1" si="180"/>
        <v>1</v>
      </c>
      <c r="G479" s="8">
        <v>2020</v>
      </c>
      <c r="H479" s="8" t="s">
        <v>101</v>
      </c>
      <c r="I479" s="8" t="s">
        <v>66</v>
      </c>
      <c r="J479" s="8" t="s">
        <v>71</v>
      </c>
      <c r="K479" s="8" t="s">
        <v>15</v>
      </c>
      <c r="L479" s="8" t="s">
        <v>72</v>
      </c>
      <c r="M479" s="8">
        <v>2.4</v>
      </c>
      <c r="N479" s="8" t="s">
        <v>10</v>
      </c>
      <c r="P479" s="8">
        <v>1</v>
      </c>
      <c r="Q479" s="8" t="s">
        <v>18</v>
      </c>
      <c r="R479" s="8">
        <f>SUMIF($I$24:$I$30,Table2[[#This Row],[Name]],$J$24:$J$30)</f>
        <v>0</v>
      </c>
      <c r="S479" s="8">
        <f t="shared" si="185"/>
        <v>0</v>
      </c>
    </row>
    <row r="480" spans="1:19" ht="30" hidden="1">
      <c r="A480" s="8" t="s">
        <v>104</v>
      </c>
      <c r="B480" s="8" t="s">
        <v>17</v>
      </c>
      <c r="C480" s="8" t="s">
        <v>44</v>
      </c>
      <c r="D480" s="9">
        <f t="shared" ca="1" si="189"/>
        <v>44932</v>
      </c>
      <c r="E480" s="8">
        <f t="shared" ca="1" si="179"/>
        <v>1</v>
      </c>
      <c r="F480" s="8">
        <f t="shared" ca="1" si="180"/>
        <v>1</v>
      </c>
      <c r="G480" s="8">
        <v>2020</v>
      </c>
      <c r="H480" s="8" t="s">
        <v>101</v>
      </c>
      <c r="I480" s="8" t="s">
        <v>66</v>
      </c>
      <c r="J480" s="8" t="s">
        <v>71</v>
      </c>
      <c r="K480" s="8" t="s">
        <v>15</v>
      </c>
      <c r="L480" s="8" t="s">
        <v>72</v>
      </c>
      <c r="M480" s="8">
        <v>2.4</v>
      </c>
      <c r="N480" s="8" t="s">
        <v>12</v>
      </c>
      <c r="P480" s="8">
        <v>1</v>
      </c>
      <c r="Q480" s="8" t="s">
        <v>18</v>
      </c>
      <c r="R480" s="8">
        <f>SUMIF($I$24:$I$30,Table2[[#This Row],[Name]],$J$24:$J$30)</f>
        <v>0</v>
      </c>
      <c r="S480" s="8">
        <f t="shared" si="185"/>
        <v>0</v>
      </c>
    </row>
    <row r="481" spans="1:19" ht="30" hidden="1">
      <c r="A481" s="8" t="s">
        <v>104</v>
      </c>
      <c r="B481" s="8" t="s">
        <v>17</v>
      </c>
      <c r="C481" s="8" t="s">
        <v>44</v>
      </c>
      <c r="D481" s="9">
        <f t="shared" ca="1" si="189"/>
        <v>44933</v>
      </c>
      <c r="E481" s="8">
        <f t="shared" ca="1" si="179"/>
        <v>1</v>
      </c>
      <c r="F481" s="8">
        <f t="shared" ca="1" si="180"/>
        <v>1</v>
      </c>
      <c r="G481" s="8">
        <v>2020</v>
      </c>
      <c r="H481" s="8" t="s">
        <v>101</v>
      </c>
      <c r="I481" s="8" t="s">
        <v>66</v>
      </c>
      <c r="J481" s="8" t="s">
        <v>71</v>
      </c>
      <c r="K481" s="8" t="s">
        <v>15</v>
      </c>
      <c r="L481" s="8" t="s">
        <v>72</v>
      </c>
      <c r="M481" s="8">
        <v>2.4</v>
      </c>
      <c r="N481" s="8" t="s">
        <v>11</v>
      </c>
      <c r="P481" s="8">
        <v>1</v>
      </c>
      <c r="Q481" s="8" t="s">
        <v>18</v>
      </c>
      <c r="R481" s="8">
        <f>SUMIF($I$24:$I$30,Table2[[#This Row],[Name]],$J$24:$J$30)</f>
        <v>0</v>
      </c>
      <c r="S481" s="8">
        <f t="shared" si="185"/>
        <v>0</v>
      </c>
    </row>
    <row r="482" spans="1:19" ht="30" hidden="1">
      <c r="A482" s="8" t="s">
        <v>104</v>
      </c>
      <c r="B482" s="8" t="s">
        <v>17</v>
      </c>
      <c r="C482" s="8" t="s">
        <v>44</v>
      </c>
      <c r="D482" s="9">
        <f t="shared" ca="1" si="189"/>
        <v>44934</v>
      </c>
      <c r="E482" s="8">
        <f t="shared" ca="1" si="179"/>
        <v>2</v>
      </c>
      <c r="F482" s="8">
        <f t="shared" ca="1" si="180"/>
        <v>1</v>
      </c>
      <c r="G482" s="8">
        <v>2020</v>
      </c>
      <c r="H482" s="8" t="s">
        <v>58</v>
      </c>
      <c r="I482" s="8" t="s">
        <v>66</v>
      </c>
      <c r="J482" s="8" t="s">
        <v>71</v>
      </c>
      <c r="K482" s="8" t="s">
        <v>15</v>
      </c>
      <c r="L482" s="8" t="s">
        <v>72</v>
      </c>
      <c r="M482" s="8">
        <v>2.4</v>
      </c>
      <c r="N482" s="8" t="s">
        <v>10</v>
      </c>
      <c r="P482" s="8">
        <v>1</v>
      </c>
      <c r="Q482" s="8" t="s">
        <v>18</v>
      </c>
      <c r="R482" s="8">
        <f>SUMIF($I$24:$I$30,Table2[[#This Row],[Name]],$J$24:$J$30)</f>
        <v>0</v>
      </c>
      <c r="S482" s="8">
        <f t="shared" si="185"/>
        <v>0</v>
      </c>
    </row>
    <row r="483" spans="1:19" ht="30" hidden="1">
      <c r="A483" s="8" t="s">
        <v>104</v>
      </c>
      <c r="B483" s="8" t="s">
        <v>17</v>
      </c>
      <c r="C483" s="8" t="s">
        <v>44</v>
      </c>
      <c r="D483" s="9">
        <f t="shared" ca="1" si="189"/>
        <v>44935</v>
      </c>
      <c r="E483" s="8">
        <f t="shared" ref="E483:E546" ca="1" si="190">WEEKNUM(D483)</f>
        <v>2</v>
      </c>
      <c r="F483" s="8">
        <f t="shared" ref="F483:F546" ca="1" si="191">MONTH(D483)</f>
        <v>1</v>
      </c>
      <c r="G483" s="8">
        <v>2020</v>
      </c>
      <c r="H483" s="8" t="s">
        <v>58</v>
      </c>
      <c r="I483" s="8" t="s">
        <v>76</v>
      </c>
      <c r="J483" s="8" t="s">
        <v>71</v>
      </c>
      <c r="K483" s="8" t="s">
        <v>15</v>
      </c>
      <c r="L483" s="8" t="s">
        <v>72</v>
      </c>
      <c r="M483" s="8">
        <v>2</v>
      </c>
      <c r="N483" s="8" t="s">
        <v>12</v>
      </c>
      <c r="P483" s="8">
        <v>1</v>
      </c>
      <c r="Q483" s="8" t="s">
        <v>18</v>
      </c>
      <c r="R483" s="8">
        <f>SUMIF($I$24:$I$30,Table2[[#This Row],[Name]],$J$24:$J$30)</f>
        <v>3</v>
      </c>
      <c r="S483" s="8">
        <f t="shared" ref="S483:S546" si="192">M483*R483</f>
        <v>6</v>
      </c>
    </row>
    <row r="484" spans="1:19" ht="30" hidden="1">
      <c r="A484" s="8" t="s">
        <v>104</v>
      </c>
      <c r="B484" s="8" t="s">
        <v>17</v>
      </c>
      <c r="C484" s="8" t="s">
        <v>44</v>
      </c>
      <c r="D484" s="9">
        <f t="shared" ca="1" si="189"/>
        <v>44936</v>
      </c>
      <c r="E484" s="8">
        <f t="shared" ca="1" si="190"/>
        <v>2</v>
      </c>
      <c r="F484" s="8">
        <f t="shared" ca="1" si="191"/>
        <v>1</v>
      </c>
      <c r="G484" s="8">
        <v>2020</v>
      </c>
      <c r="H484" s="8" t="s">
        <v>58</v>
      </c>
      <c r="I484" s="8" t="s">
        <v>76</v>
      </c>
      <c r="J484" s="8" t="s">
        <v>71</v>
      </c>
      <c r="K484" s="8" t="s">
        <v>15</v>
      </c>
      <c r="L484" s="8" t="s">
        <v>72</v>
      </c>
      <c r="M484" s="8">
        <v>1</v>
      </c>
      <c r="N484" s="8" t="s">
        <v>11</v>
      </c>
      <c r="P484" s="8">
        <v>1</v>
      </c>
      <c r="Q484" s="8" t="s">
        <v>18</v>
      </c>
      <c r="R484" s="8">
        <f>SUMIF($I$24:$I$30,Table2[[#This Row],[Name]],$J$24:$J$30)</f>
        <v>3</v>
      </c>
      <c r="S484" s="8">
        <f t="shared" si="192"/>
        <v>3</v>
      </c>
    </row>
    <row r="485" spans="1:19" ht="30" hidden="1">
      <c r="A485" s="8" t="s">
        <v>104</v>
      </c>
      <c r="B485" s="8" t="s">
        <v>17</v>
      </c>
      <c r="C485" s="8" t="s">
        <v>44</v>
      </c>
      <c r="D485" s="9">
        <f t="shared" ca="1" si="189"/>
        <v>44937</v>
      </c>
      <c r="E485" s="8">
        <f t="shared" ca="1" si="190"/>
        <v>2</v>
      </c>
      <c r="F485" s="8">
        <f t="shared" ca="1" si="191"/>
        <v>1</v>
      </c>
      <c r="G485" s="8">
        <v>2020</v>
      </c>
      <c r="H485" s="8" t="s">
        <v>55</v>
      </c>
      <c r="I485" s="8" t="s">
        <v>69</v>
      </c>
      <c r="J485" s="8" t="s">
        <v>71</v>
      </c>
      <c r="K485" s="8" t="s">
        <v>15</v>
      </c>
      <c r="L485" s="8" t="s">
        <v>72</v>
      </c>
      <c r="M485" s="8">
        <v>1</v>
      </c>
      <c r="N485" s="8" t="s">
        <v>10</v>
      </c>
      <c r="P485" s="8">
        <v>1</v>
      </c>
      <c r="Q485" s="8" t="s">
        <v>18</v>
      </c>
      <c r="R485" s="8">
        <f>SUMIF($I$24:$I$30,Table2[[#This Row],[Name]],$J$24:$J$30)</f>
        <v>1.5</v>
      </c>
      <c r="S485" s="8">
        <f t="shared" si="192"/>
        <v>1.5</v>
      </c>
    </row>
    <row r="486" spans="1:19" ht="30" hidden="1">
      <c r="A486" s="8" t="s">
        <v>104</v>
      </c>
      <c r="B486" s="8" t="s">
        <v>17</v>
      </c>
      <c r="C486" s="8" t="s">
        <v>44</v>
      </c>
      <c r="D486" s="9">
        <f t="shared" ca="1" si="189"/>
        <v>44938</v>
      </c>
      <c r="E486" s="8">
        <f t="shared" ca="1" si="190"/>
        <v>2</v>
      </c>
      <c r="F486" s="8">
        <f t="shared" ca="1" si="191"/>
        <v>1</v>
      </c>
      <c r="G486" s="8">
        <v>2020</v>
      </c>
      <c r="H486" s="8" t="s">
        <v>55</v>
      </c>
      <c r="I486" s="8" t="s">
        <v>69</v>
      </c>
      <c r="J486" s="8" t="s">
        <v>71</v>
      </c>
      <c r="K486" s="8" t="s">
        <v>15</v>
      </c>
      <c r="L486" s="8" t="s">
        <v>72</v>
      </c>
      <c r="M486" s="8">
        <v>2.5</v>
      </c>
      <c r="N486" s="8" t="s">
        <v>12</v>
      </c>
      <c r="P486" s="8">
        <v>1</v>
      </c>
      <c r="Q486" s="8" t="s">
        <v>18</v>
      </c>
      <c r="R486" s="8">
        <f>SUMIF($I$24:$I$30,Table2[[#This Row],[Name]],$J$24:$J$30)</f>
        <v>1.5</v>
      </c>
      <c r="S486" s="8">
        <f t="shared" si="192"/>
        <v>3.75</v>
      </c>
    </row>
    <row r="487" spans="1:19" ht="30" hidden="1">
      <c r="A487" s="8" t="s">
        <v>104</v>
      </c>
      <c r="B487" s="8" t="s">
        <v>17</v>
      </c>
      <c r="C487" s="8" t="s">
        <v>44</v>
      </c>
      <c r="D487" s="9">
        <f t="shared" ca="1" si="189"/>
        <v>44939</v>
      </c>
      <c r="E487" s="8">
        <f t="shared" ca="1" si="190"/>
        <v>2</v>
      </c>
      <c r="F487" s="8">
        <f t="shared" ca="1" si="191"/>
        <v>1</v>
      </c>
      <c r="G487" s="8">
        <v>2020</v>
      </c>
      <c r="H487" s="8" t="s">
        <v>55</v>
      </c>
      <c r="I487" s="8" t="s">
        <v>69</v>
      </c>
      <c r="J487" s="8" t="s">
        <v>71</v>
      </c>
      <c r="K487" s="8" t="s">
        <v>15</v>
      </c>
      <c r="L487" s="8" t="s">
        <v>72</v>
      </c>
      <c r="M487" s="8">
        <v>2.5</v>
      </c>
      <c r="N487" s="8" t="s">
        <v>11</v>
      </c>
      <c r="P487" s="8">
        <v>1</v>
      </c>
      <c r="Q487" s="8" t="s">
        <v>18</v>
      </c>
      <c r="R487" s="8">
        <f>SUMIF($I$24:$I$30,Table2[[#This Row],[Name]],$J$24:$J$30)</f>
        <v>1.5</v>
      </c>
      <c r="S487" s="8">
        <f t="shared" si="192"/>
        <v>3.75</v>
      </c>
    </row>
    <row r="488" spans="1:19" ht="30" hidden="1">
      <c r="A488" s="8" t="s">
        <v>104</v>
      </c>
      <c r="B488" s="8" t="s">
        <v>17</v>
      </c>
      <c r="C488" s="8" t="s">
        <v>28</v>
      </c>
      <c r="D488" s="9">
        <f t="shared" ca="1" si="189"/>
        <v>44940</v>
      </c>
      <c r="E488" s="8">
        <f t="shared" ca="1" si="190"/>
        <v>2</v>
      </c>
      <c r="F488" s="8">
        <f t="shared" ca="1" si="191"/>
        <v>1</v>
      </c>
      <c r="G488" s="8">
        <v>2020</v>
      </c>
      <c r="H488" s="8" t="s">
        <v>96</v>
      </c>
      <c r="I488" s="8" t="s">
        <v>70</v>
      </c>
      <c r="J488" s="8" t="s">
        <v>71</v>
      </c>
      <c r="K488" s="8" t="s">
        <v>15</v>
      </c>
      <c r="L488" s="8" t="s">
        <v>72</v>
      </c>
      <c r="M488" s="8">
        <v>5</v>
      </c>
      <c r="N488" s="8" t="s">
        <v>10</v>
      </c>
      <c r="P488" s="8">
        <v>1</v>
      </c>
      <c r="Q488" s="8" t="s">
        <v>18</v>
      </c>
      <c r="R488" s="8">
        <f>SUMIF($I$24:$I$30,Table2[[#This Row],[Name]],$J$24:$J$30)</f>
        <v>3</v>
      </c>
      <c r="S488" s="8">
        <f t="shared" si="192"/>
        <v>15</v>
      </c>
    </row>
    <row r="489" spans="1:19" ht="30" hidden="1">
      <c r="A489" s="8" t="s">
        <v>104</v>
      </c>
      <c r="B489" s="8" t="s">
        <v>17</v>
      </c>
      <c r="C489" s="8" t="s">
        <v>28</v>
      </c>
      <c r="D489" s="9">
        <f t="shared" ca="1" si="189"/>
        <v>44941</v>
      </c>
      <c r="E489" s="8">
        <f t="shared" ca="1" si="190"/>
        <v>3</v>
      </c>
      <c r="F489" s="8">
        <f t="shared" ca="1" si="191"/>
        <v>1</v>
      </c>
      <c r="G489" s="8">
        <v>2020</v>
      </c>
      <c r="H489" s="8" t="s">
        <v>96</v>
      </c>
      <c r="I489" s="8" t="s">
        <v>70</v>
      </c>
      <c r="J489" s="8" t="s">
        <v>71</v>
      </c>
      <c r="K489" s="8" t="s">
        <v>15</v>
      </c>
      <c r="L489" s="8" t="s">
        <v>72</v>
      </c>
      <c r="M489" s="8">
        <v>5</v>
      </c>
      <c r="N489" s="8" t="s">
        <v>12</v>
      </c>
      <c r="P489" s="8">
        <v>1</v>
      </c>
      <c r="Q489" s="8" t="s">
        <v>18</v>
      </c>
      <c r="R489" s="8">
        <f>SUMIF($I$24:$I$30,Table2[[#This Row],[Name]],$J$24:$J$30)</f>
        <v>3</v>
      </c>
      <c r="S489" s="8">
        <f t="shared" si="192"/>
        <v>15</v>
      </c>
    </row>
    <row r="490" spans="1:19" ht="30" hidden="1">
      <c r="A490" s="8" t="s">
        <v>104</v>
      </c>
      <c r="B490" s="8" t="s">
        <v>17</v>
      </c>
      <c r="C490" s="8" t="s">
        <v>28</v>
      </c>
      <c r="D490" s="9">
        <f t="shared" ca="1" si="189"/>
        <v>44942</v>
      </c>
      <c r="E490" s="8">
        <f t="shared" ca="1" si="190"/>
        <v>3</v>
      </c>
      <c r="F490" s="8">
        <f t="shared" ca="1" si="191"/>
        <v>1</v>
      </c>
      <c r="G490" s="8">
        <v>2020</v>
      </c>
      <c r="H490" s="8" t="s">
        <v>96</v>
      </c>
      <c r="I490" s="8" t="s">
        <v>70</v>
      </c>
      <c r="J490" s="8" t="s">
        <v>71</v>
      </c>
      <c r="K490" s="8" t="s">
        <v>15</v>
      </c>
      <c r="L490" s="8" t="s">
        <v>72</v>
      </c>
      <c r="M490" s="8">
        <v>3</v>
      </c>
      <c r="N490" s="8" t="s">
        <v>11</v>
      </c>
      <c r="P490" s="8">
        <v>1</v>
      </c>
      <c r="Q490" s="8" t="s">
        <v>18</v>
      </c>
      <c r="R490" s="8">
        <f>SUMIF($I$24:$I$30,Table2[[#This Row],[Name]],$J$24:$J$30)</f>
        <v>3</v>
      </c>
      <c r="S490" s="8">
        <f t="shared" si="192"/>
        <v>9</v>
      </c>
    </row>
    <row r="491" spans="1:19" ht="30" hidden="1">
      <c r="A491" s="8" t="s">
        <v>104</v>
      </c>
      <c r="B491" s="8" t="s">
        <v>17</v>
      </c>
      <c r="C491" s="8" t="s">
        <v>28</v>
      </c>
      <c r="D491" s="9">
        <f t="shared" ca="1" si="189"/>
        <v>44943</v>
      </c>
      <c r="E491" s="8">
        <f t="shared" ca="1" si="190"/>
        <v>3</v>
      </c>
      <c r="F491" s="8">
        <f t="shared" ca="1" si="191"/>
        <v>1</v>
      </c>
      <c r="G491" s="8">
        <v>2020</v>
      </c>
      <c r="H491" s="8" t="s">
        <v>58</v>
      </c>
      <c r="I491" s="8" t="s">
        <v>76</v>
      </c>
      <c r="J491" s="8" t="s">
        <v>71</v>
      </c>
      <c r="K491" s="8" t="s">
        <v>15</v>
      </c>
      <c r="L491" s="8" t="s">
        <v>72</v>
      </c>
      <c r="M491" s="8">
        <v>2</v>
      </c>
      <c r="N491" s="8" t="s">
        <v>10</v>
      </c>
      <c r="P491" s="8">
        <v>1</v>
      </c>
      <c r="Q491" s="8" t="s">
        <v>18</v>
      </c>
      <c r="R491" s="8">
        <f>SUMIF($I$24:$I$30,Table2[[#This Row],[Name]],$J$24:$J$30)</f>
        <v>3</v>
      </c>
      <c r="S491" s="8">
        <f t="shared" si="192"/>
        <v>6</v>
      </c>
    </row>
    <row r="492" spans="1:19" ht="30" hidden="1">
      <c r="A492" s="8" t="s">
        <v>104</v>
      </c>
      <c r="B492" s="8" t="s">
        <v>17</v>
      </c>
      <c r="C492" s="8" t="s">
        <v>28</v>
      </c>
      <c r="D492" s="9">
        <f t="shared" ca="1" si="189"/>
        <v>44944</v>
      </c>
      <c r="E492" s="8">
        <f t="shared" ca="1" si="190"/>
        <v>3</v>
      </c>
      <c r="F492" s="8">
        <f t="shared" ca="1" si="191"/>
        <v>1</v>
      </c>
      <c r="G492" s="8">
        <v>2020</v>
      </c>
      <c r="H492" s="8" t="s">
        <v>101</v>
      </c>
      <c r="I492" s="8" t="s">
        <v>66</v>
      </c>
      <c r="J492" s="8" t="s">
        <v>71</v>
      </c>
      <c r="K492" s="8" t="s">
        <v>15</v>
      </c>
      <c r="L492" s="8" t="s">
        <v>72</v>
      </c>
      <c r="M492" s="8">
        <v>2.4</v>
      </c>
      <c r="N492" s="8" t="s">
        <v>12</v>
      </c>
      <c r="P492" s="8">
        <v>1</v>
      </c>
      <c r="Q492" s="8" t="s">
        <v>18</v>
      </c>
      <c r="R492" s="8">
        <f>SUMIF($I$24:$I$30,Table2[[#This Row],[Name]],$J$24:$J$30)</f>
        <v>0</v>
      </c>
      <c r="S492" s="8">
        <f t="shared" si="192"/>
        <v>0</v>
      </c>
    </row>
    <row r="493" spans="1:19" ht="30" hidden="1">
      <c r="A493" s="8" t="s">
        <v>104</v>
      </c>
      <c r="B493" s="8" t="s">
        <v>17</v>
      </c>
      <c r="C493" s="8" t="s">
        <v>28</v>
      </c>
      <c r="D493" s="9">
        <f t="shared" ca="1" si="189"/>
        <v>44945</v>
      </c>
      <c r="E493" s="8">
        <f t="shared" ca="1" si="190"/>
        <v>3</v>
      </c>
      <c r="F493" s="8">
        <f t="shared" ca="1" si="191"/>
        <v>1</v>
      </c>
      <c r="G493" s="8">
        <v>2020</v>
      </c>
      <c r="H493" s="8" t="s">
        <v>101</v>
      </c>
      <c r="I493" s="8" t="s">
        <v>66</v>
      </c>
      <c r="J493" s="8" t="s">
        <v>71</v>
      </c>
      <c r="K493" s="8" t="s">
        <v>15</v>
      </c>
      <c r="L493" s="8" t="s">
        <v>72</v>
      </c>
      <c r="M493" s="8">
        <v>2.4</v>
      </c>
      <c r="N493" s="8" t="s">
        <v>11</v>
      </c>
      <c r="P493" s="8">
        <v>1</v>
      </c>
      <c r="Q493" s="8" t="s">
        <v>18</v>
      </c>
      <c r="R493" s="8">
        <f>SUMIF($I$24:$I$30,Table2[[#This Row],[Name]],$J$24:$J$30)</f>
        <v>0</v>
      </c>
      <c r="S493" s="8">
        <f t="shared" si="192"/>
        <v>0</v>
      </c>
    </row>
    <row r="494" spans="1:19" ht="30" hidden="1">
      <c r="A494" s="8" t="s">
        <v>104</v>
      </c>
      <c r="B494" s="8" t="s">
        <v>17</v>
      </c>
      <c r="C494" s="8" t="s">
        <v>28</v>
      </c>
      <c r="D494" s="9">
        <f t="shared" ca="1" si="189"/>
        <v>44946</v>
      </c>
      <c r="E494" s="8">
        <f t="shared" ca="1" si="190"/>
        <v>3</v>
      </c>
      <c r="F494" s="8">
        <f t="shared" ca="1" si="191"/>
        <v>1</v>
      </c>
      <c r="G494" s="8">
        <v>2020</v>
      </c>
      <c r="H494" s="8" t="s">
        <v>58</v>
      </c>
      <c r="I494" s="8" t="s">
        <v>66</v>
      </c>
      <c r="J494" s="8" t="s">
        <v>71</v>
      </c>
      <c r="K494" s="8" t="s">
        <v>15</v>
      </c>
      <c r="L494" s="8" t="s">
        <v>72</v>
      </c>
      <c r="M494" s="8">
        <v>2.4</v>
      </c>
      <c r="N494" s="8" t="s">
        <v>10</v>
      </c>
      <c r="P494" s="8">
        <v>1</v>
      </c>
      <c r="Q494" s="8" t="s">
        <v>18</v>
      </c>
      <c r="R494" s="8">
        <f>SUMIF($I$24:$I$30,Table2[[#This Row],[Name]],$J$24:$J$30)</f>
        <v>0</v>
      </c>
      <c r="S494" s="8">
        <f t="shared" si="192"/>
        <v>0</v>
      </c>
    </row>
    <row r="495" spans="1:19" ht="30" hidden="1">
      <c r="A495" s="8" t="s">
        <v>104</v>
      </c>
      <c r="B495" s="8" t="s">
        <v>17</v>
      </c>
      <c r="C495" s="8" t="s">
        <v>28</v>
      </c>
      <c r="D495" s="9">
        <f t="shared" ca="1" si="189"/>
        <v>44947</v>
      </c>
      <c r="E495" s="8">
        <f t="shared" ca="1" si="190"/>
        <v>3</v>
      </c>
      <c r="F495" s="8">
        <f t="shared" ca="1" si="191"/>
        <v>1</v>
      </c>
      <c r="G495" s="8">
        <v>2020</v>
      </c>
      <c r="H495" s="8" t="s">
        <v>58</v>
      </c>
      <c r="I495" s="8" t="s">
        <v>76</v>
      </c>
      <c r="J495" s="8" t="s">
        <v>71</v>
      </c>
      <c r="K495" s="8" t="s">
        <v>15</v>
      </c>
      <c r="L495" s="8" t="s">
        <v>72</v>
      </c>
      <c r="M495" s="8">
        <v>2</v>
      </c>
      <c r="N495" s="8" t="s">
        <v>12</v>
      </c>
      <c r="P495" s="8">
        <v>1</v>
      </c>
      <c r="Q495" s="8" t="s">
        <v>18</v>
      </c>
      <c r="R495" s="8">
        <f>SUMIF($I$24:$I$30,Table2[[#This Row],[Name]],$J$24:$J$30)</f>
        <v>3</v>
      </c>
      <c r="S495" s="8">
        <f t="shared" si="192"/>
        <v>6</v>
      </c>
    </row>
    <row r="496" spans="1:19" ht="30" hidden="1">
      <c r="A496" s="8" t="s">
        <v>104</v>
      </c>
      <c r="B496" s="8" t="s">
        <v>17</v>
      </c>
      <c r="C496" s="8" t="s">
        <v>28</v>
      </c>
      <c r="D496" s="9">
        <f t="shared" ca="1" si="189"/>
        <v>44948</v>
      </c>
      <c r="E496" s="8">
        <f t="shared" ca="1" si="190"/>
        <v>4</v>
      </c>
      <c r="F496" s="8">
        <f t="shared" ca="1" si="191"/>
        <v>1</v>
      </c>
      <c r="G496" s="8">
        <v>2020</v>
      </c>
      <c r="H496" s="8" t="s">
        <v>58</v>
      </c>
      <c r="I496" s="8" t="s">
        <v>66</v>
      </c>
      <c r="J496" s="8" t="s">
        <v>71</v>
      </c>
      <c r="K496" s="8" t="s">
        <v>15</v>
      </c>
      <c r="L496" s="8" t="s">
        <v>72</v>
      </c>
      <c r="M496" s="8">
        <v>2.4</v>
      </c>
      <c r="N496" s="8" t="s">
        <v>11</v>
      </c>
      <c r="P496" s="8">
        <v>1</v>
      </c>
      <c r="Q496" s="8" t="s">
        <v>18</v>
      </c>
      <c r="R496" s="8">
        <f>SUMIF($I$24:$I$30,Table2[[#This Row],[Name]],$J$24:$J$30)</f>
        <v>0</v>
      </c>
      <c r="S496" s="8">
        <f t="shared" si="192"/>
        <v>0</v>
      </c>
    </row>
    <row r="497" spans="1:19" ht="30" hidden="1">
      <c r="A497" s="8" t="s">
        <v>104</v>
      </c>
      <c r="B497" s="8" t="s">
        <v>17</v>
      </c>
      <c r="C497" s="8" t="s">
        <v>28</v>
      </c>
      <c r="D497" s="9">
        <f t="shared" ca="1" si="189"/>
        <v>44949</v>
      </c>
      <c r="E497" s="8">
        <f t="shared" ca="1" si="190"/>
        <v>4</v>
      </c>
      <c r="F497" s="8">
        <f t="shared" ca="1" si="191"/>
        <v>1</v>
      </c>
      <c r="G497" s="8">
        <v>2020</v>
      </c>
      <c r="H497" s="8" t="s">
        <v>55</v>
      </c>
      <c r="I497" s="8" t="s">
        <v>69</v>
      </c>
      <c r="J497" s="8" t="s">
        <v>71</v>
      </c>
      <c r="K497" s="8" t="s">
        <v>15</v>
      </c>
      <c r="L497" s="8" t="s">
        <v>72</v>
      </c>
      <c r="M497" s="8">
        <v>2.5</v>
      </c>
      <c r="N497" s="8" t="s">
        <v>10</v>
      </c>
      <c r="P497" s="8">
        <v>1</v>
      </c>
      <c r="Q497" s="8" t="s">
        <v>18</v>
      </c>
      <c r="R497" s="8">
        <f>SUMIF($I$24:$I$30,Table2[[#This Row],[Name]],$J$24:$J$30)</f>
        <v>1.5</v>
      </c>
      <c r="S497" s="8">
        <f t="shared" si="192"/>
        <v>3.75</v>
      </c>
    </row>
    <row r="498" spans="1:19" ht="30" hidden="1">
      <c r="A498" s="8" t="s">
        <v>104</v>
      </c>
      <c r="B498" s="8" t="s">
        <v>17</v>
      </c>
      <c r="C498" s="8" t="s">
        <v>28</v>
      </c>
      <c r="D498" s="9">
        <f t="shared" ca="1" si="189"/>
        <v>44950</v>
      </c>
      <c r="E498" s="8">
        <f t="shared" ca="1" si="190"/>
        <v>4</v>
      </c>
      <c r="F498" s="8">
        <f t="shared" ca="1" si="191"/>
        <v>1</v>
      </c>
      <c r="G498" s="8">
        <v>2020</v>
      </c>
      <c r="H498" s="8" t="s">
        <v>55</v>
      </c>
      <c r="I498" s="8" t="s">
        <v>69</v>
      </c>
      <c r="J498" s="8" t="s">
        <v>71</v>
      </c>
      <c r="K498" s="8" t="s">
        <v>15</v>
      </c>
      <c r="L498" s="8" t="s">
        <v>72</v>
      </c>
      <c r="M498" s="8">
        <v>2.5</v>
      </c>
      <c r="N498" s="8" t="s">
        <v>12</v>
      </c>
      <c r="P498" s="8">
        <v>1</v>
      </c>
      <c r="Q498" s="8" t="s">
        <v>18</v>
      </c>
      <c r="R498" s="8">
        <f>SUMIF($I$24:$I$30,Table2[[#This Row],[Name]],$J$24:$J$30)</f>
        <v>1.5</v>
      </c>
      <c r="S498" s="8">
        <f t="shared" si="192"/>
        <v>3.75</v>
      </c>
    </row>
    <row r="499" spans="1:19" ht="30" hidden="1">
      <c r="A499" s="8" t="s">
        <v>104</v>
      </c>
      <c r="B499" s="8" t="s">
        <v>17</v>
      </c>
      <c r="C499" s="8" t="s">
        <v>28</v>
      </c>
      <c r="D499" s="9">
        <f t="shared" ca="1" si="189"/>
        <v>44951</v>
      </c>
      <c r="E499" s="8">
        <f t="shared" ca="1" si="190"/>
        <v>4</v>
      </c>
      <c r="F499" s="8">
        <f t="shared" ca="1" si="191"/>
        <v>1</v>
      </c>
      <c r="G499" s="8">
        <v>2020</v>
      </c>
      <c r="H499" s="8" t="s">
        <v>55</v>
      </c>
      <c r="I499" s="8" t="s">
        <v>69</v>
      </c>
      <c r="J499" s="8" t="s">
        <v>71</v>
      </c>
      <c r="K499" s="8" t="s">
        <v>15</v>
      </c>
      <c r="L499" s="8" t="s">
        <v>72</v>
      </c>
      <c r="M499" s="8">
        <v>2.5</v>
      </c>
      <c r="N499" s="8" t="s">
        <v>11</v>
      </c>
      <c r="P499" s="8">
        <v>1</v>
      </c>
      <c r="Q499" s="8" t="s">
        <v>18</v>
      </c>
      <c r="R499" s="8">
        <f>SUMIF($I$24:$I$30,Table2[[#This Row],[Name]],$J$24:$J$30)</f>
        <v>1.5</v>
      </c>
      <c r="S499" s="8">
        <f t="shared" si="192"/>
        <v>3.75</v>
      </c>
    </row>
    <row r="500" spans="1:19" ht="30" hidden="1">
      <c r="A500" s="8" t="s">
        <v>104</v>
      </c>
      <c r="B500" s="8" t="s">
        <v>17</v>
      </c>
      <c r="C500" s="8" t="s">
        <v>45</v>
      </c>
      <c r="D500" s="9">
        <f t="shared" ref="D500:D523" ca="1" si="193">D475+1</f>
        <v>44945</v>
      </c>
      <c r="E500" s="8">
        <f t="shared" ca="1" si="190"/>
        <v>3</v>
      </c>
      <c r="F500" s="8">
        <f t="shared" ca="1" si="191"/>
        <v>1</v>
      </c>
      <c r="G500" s="8">
        <v>2020</v>
      </c>
      <c r="H500" s="8" t="s">
        <v>96</v>
      </c>
      <c r="I500" s="8" t="s">
        <v>59</v>
      </c>
      <c r="J500" s="8" t="s">
        <v>60</v>
      </c>
      <c r="K500" s="8" t="s">
        <v>13</v>
      </c>
      <c r="L500" s="8" t="s">
        <v>100</v>
      </c>
      <c r="M500" s="8">
        <v>3</v>
      </c>
      <c r="N500" s="8" t="s">
        <v>10</v>
      </c>
      <c r="P500" s="8">
        <v>1</v>
      </c>
      <c r="Q500" s="8" t="s">
        <v>18</v>
      </c>
      <c r="R500" s="8">
        <f>SUMIF($I$24:$I$30,Table2[[#This Row],[Name]],$J$24:$J$30)</f>
        <v>3</v>
      </c>
      <c r="S500" s="8">
        <f t="shared" si="192"/>
        <v>9</v>
      </c>
    </row>
    <row r="501" spans="1:19" ht="30" hidden="1">
      <c r="A501" s="8" t="s">
        <v>104</v>
      </c>
      <c r="B501" s="8" t="s">
        <v>17</v>
      </c>
      <c r="C501" s="8" t="s">
        <v>45</v>
      </c>
      <c r="D501" s="9">
        <f t="shared" ca="1" si="193"/>
        <v>44929</v>
      </c>
      <c r="E501" s="8">
        <f t="shared" ca="1" si="190"/>
        <v>1</v>
      </c>
      <c r="F501" s="8">
        <f t="shared" ca="1" si="191"/>
        <v>1</v>
      </c>
      <c r="G501" s="8">
        <v>2020</v>
      </c>
      <c r="H501" s="8" t="s">
        <v>96</v>
      </c>
      <c r="I501" s="8" t="s">
        <v>59</v>
      </c>
      <c r="J501" s="8" t="s">
        <v>60</v>
      </c>
      <c r="K501" s="8" t="s">
        <v>13</v>
      </c>
      <c r="L501" s="8" t="s">
        <v>100</v>
      </c>
      <c r="M501" s="8">
        <v>4</v>
      </c>
      <c r="N501" s="8" t="s">
        <v>12</v>
      </c>
      <c r="P501" s="8">
        <v>1</v>
      </c>
      <c r="Q501" s="8" t="s">
        <v>18</v>
      </c>
      <c r="R501" s="8">
        <f>SUMIF($I$24:$I$30,Table2[[#This Row],[Name]],$J$24:$J$30)</f>
        <v>3</v>
      </c>
      <c r="S501" s="8">
        <f t="shared" si="192"/>
        <v>12</v>
      </c>
    </row>
    <row r="502" spans="1:19" ht="30" hidden="1">
      <c r="A502" s="8" t="s">
        <v>104</v>
      </c>
      <c r="B502" s="8" t="s">
        <v>17</v>
      </c>
      <c r="C502" s="8" t="s">
        <v>45</v>
      </c>
      <c r="D502" s="9">
        <f t="shared" ca="1" si="193"/>
        <v>44930</v>
      </c>
      <c r="E502" s="8">
        <f t="shared" ca="1" si="190"/>
        <v>1</v>
      </c>
      <c r="F502" s="8">
        <f t="shared" ca="1" si="191"/>
        <v>1</v>
      </c>
      <c r="G502" s="8">
        <v>2020</v>
      </c>
      <c r="H502" s="8" t="s">
        <v>96</v>
      </c>
      <c r="I502" s="8" t="s">
        <v>59</v>
      </c>
      <c r="J502" s="8" t="s">
        <v>60</v>
      </c>
      <c r="K502" s="8" t="s">
        <v>13</v>
      </c>
      <c r="L502" s="8" t="s">
        <v>100</v>
      </c>
      <c r="M502" s="8">
        <v>3</v>
      </c>
      <c r="N502" s="8" t="s">
        <v>11</v>
      </c>
      <c r="P502" s="8">
        <v>1</v>
      </c>
      <c r="Q502" s="8" t="s">
        <v>18</v>
      </c>
      <c r="R502" s="8">
        <f>SUMIF($I$24:$I$30,Table2[[#This Row],[Name]],$J$24:$J$30)</f>
        <v>3</v>
      </c>
      <c r="S502" s="8">
        <f t="shared" si="192"/>
        <v>9</v>
      </c>
    </row>
    <row r="503" spans="1:19" ht="30" hidden="1">
      <c r="A503" s="8" t="s">
        <v>104</v>
      </c>
      <c r="B503" s="8" t="s">
        <v>17</v>
      </c>
      <c r="C503" s="8" t="s">
        <v>45</v>
      </c>
      <c r="D503" s="9">
        <f t="shared" ca="1" si="193"/>
        <v>44931</v>
      </c>
      <c r="E503" s="8">
        <f t="shared" ca="1" si="190"/>
        <v>1</v>
      </c>
      <c r="F503" s="8">
        <f t="shared" ca="1" si="191"/>
        <v>1</v>
      </c>
      <c r="G503" s="8">
        <v>2020</v>
      </c>
      <c r="H503" s="8" t="s">
        <v>101</v>
      </c>
      <c r="I503" s="8" t="s">
        <v>66</v>
      </c>
      <c r="J503" s="8" t="s">
        <v>60</v>
      </c>
      <c r="K503" s="8" t="s">
        <v>13</v>
      </c>
      <c r="L503" s="8" t="s">
        <v>100</v>
      </c>
      <c r="M503" s="8">
        <v>2.4</v>
      </c>
      <c r="N503" s="8" t="s">
        <v>10</v>
      </c>
      <c r="P503" s="8">
        <v>1</v>
      </c>
      <c r="Q503" s="8" t="s">
        <v>18</v>
      </c>
      <c r="R503" s="8">
        <f>SUMIF($I$24:$I$30,Table2[[#This Row],[Name]],$J$24:$J$30)</f>
        <v>0</v>
      </c>
      <c r="S503" s="8">
        <f t="shared" si="192"/>
        <v>0</v>
      </c>
    </row>
    <row r="504" spans="1:19" ht="30" hidden="1">
      <c r="A504" s="8" t="s">
        <v>104</v>
      </c>
      <c r="B504" s="8" t="s">
        <v>17</v>
      </c>
      <c r="C504" s="8" t="s">
        <v>45</v>
      </c>
      <c r="D504" s="9">
        <f t="shared" ca="1" si="193"/>
        <v>44932</v>
      </c>
      <c r="E504" s="8">
        <f t="shared" ca="1" si="190"/>
        <v>1</v>
      </c>
      <c r="F504" s="8">
        <f t="shared" ca="1" si="191"/>
        <v>1</v>
      </c>
      <c r="G504" s="8">
        <v>2020</v>
      </c>
      <c r="H504" s="8" t="s">
        <v>58</v>
      </c>
      <c r="I504" s="8" t="s">
        <v>76</v>
      </c>
      <c r="J504" s="8" t="s">
        <v>60</v>
      </c>
      <c r="K504" s="8" t="s">
        <v>13</v>
      </c>
      <c r="L504" s="8" t="s">
        <v>100</v>
      </c>
      <c r="M504" s="8">
        <v>1</v>
      </c>
      <c r="N504" s="8" t="s">
        <v>12</v>
      </c>
      <c r="P504" s="8">
        <v>1</v>
      </c>
      <c r="Q504" s="8" t="s">
        <v>18</v>
      </c>
      <c r="R504" s="8">
        <f>SUMIF($I$24:$I$30,Table2[[#This Row],[Name]],$J$24:$J$30)</f>
        <v>3</v>
      </c>
      <c r="S504" s="8">
        <f t="shared" si="192"/>
        <v>3</v>
      </c>
    </row>
    <row r="505" spans="1:19" ht="30" hidden="1">
      <c r="A505" s="8" t="s">
        <v>104</v>
      </c>
      <c r="B505" s="8" t="s">
        <v>17</v>
      </c>
      <c r="C505" s="8" t="s">
        <v>45</v>
      </c>
      <c r="D505" s="9">
        <f t="shared" ca="1" si="193"/>
        <v>44933</v>
      </c>
      <c r="E505" s="8">
        <f t="shared" ca="1" si="190"/>
        <v>1</v>
      </c>
      <c r="F505" s="8">
        <f t="shared" ca="1" si="191"/>
        <v>1</v>
      </c>
      <c r="G505" s="8">
        <v>2020</v>
      </c>
      <c r="H505" s="8" t="s">
        <v>58</v>
      </c>
      <c r="I505" s="8" t="s">
        <v>76</v>
      </c>
      <c r="J505" s="8" t="s">
        <v>60</v>
      </c>
      <c r="K505" s="8" t="s">
        <v>13</v>
      </c>
      <c r="L505" s="8" t="s">
        <v>100</v>
      </c>
      <c r="M505" s="8">
        <v>2</v>
      </c>
      <c r="N505" s="8" t="s">
        <v>11</v>
      </c>
      <c r="P505" s="8">
        <v>1</v>
      </c>
      <c r="Q505" s="8" t="s">
        <v>18</v>
      </c>
      <c r="R505" s="8">
        <f>SUMIF($I$24:$I$30,Table2[[#This Row],[Name]],$J$24:$J$30)</f>
        <v>3</v>
      </c>
      <c r="S505" s="8">
        <f t="shared" si="192"/>
        <v>6</v>
      </c>
    </row>
    <row r="506" spans="1:19" ht="30" hidden="1">
      <c r="A506" s="8" t="s">
        <v>104</v>
      </c>
      <c r="B506" s="8" t="s">
        <v>17</v>
      </c>
      <c r="C506" s="8" t="s">
        <v>45</v>
      </c>
      <c r="D506" s="9">
        <f t="shared" ca="1" si="193"/>
        <v>44934</v>
      </c>
      <c r="E506" s="8">
        <f t="shared" ca="1" si="190"/>
        <v>2</v>
      </c>
      <c r="F506" s="8">
        <f t="shared" ca="1" si="191"/>
        <v>1</v>
      </c>
      <c r="G506" s="8">
        <v>2020</v>
      </c>
      <c r="H506" s="8" t="s">
        <v>58</v>
      </c>
      <c r="I506" s="8" t="s">
        <v>76</v>
      </c>
      <c r="J506" s="8" t="s">
        <v>60</v>
      </c>
      <c r="K506" s="8" t="s">
        <v>13</v>
      </c>
      <c r="L506" s="8" t="s">
        <v>100</v>
      </c>
      <c r="M506" s="8">
        <v>2</v>
      </c>
      <c r="N506" s="8" t="s">
        <v>10</v>
      </c>
      <c r="P506" s="8">
        <v>1</v>
      </c>
      <c r="Q506" s="8" t="s">
        <v>18</v>
      </c>
      <c r="R506" s="8">
        <f>SUMIF($I$24:$I$30,Table2[[#This Row],[Name]],$J$24:$J$30)</f>
        <v>3</v>
      </c>
      <c r="S506" s="8">
        <f t="shared" si="192"/>
        <v>6</v>
      </c>
    </row>
    <row r="507" spans="1:19" ht="30" hidden="1">
      <c r="A507" s="8" t="s">
        <v>104</v>
      </c>
      <c r="B507" s="8" t="s">
        <v>17</v>
      </c>
      <c r="C507" s="8" t="s">
        <v>45</v>
      </c>
      <c r="D507" s="9">
        <f t="shared" ca="1" si="193"/>
        <v>44935</v>
      </c>
      <c r="E507" s="8">
        <f t="shared" ca="1" si="190"/>
        <v>2</v>
      </c>
      <c r="F507" s="8">
        <f t="shared" ca="1" si="191"/>
        <v>1</v>
      </c>
      <c r="G507" s="8">
        <v>2020</v>
      </c>
      <c r="H507" s="8" t="s">
        <v>58</v>
      </c>
      <c r="I507" s="8" t="s">
        <v>76</v>
      </c>
      <c r="J507" s="8" t="s">
        <v>60</v>
      </c>
      <c r="K507" s="8" t="s">
        <v>13</v>
      </c>
      <c r="L507" s="8" t="s">
        <v>100</v>
      </c>
      <c r="M507" s="8">
        <v>1</v>
      </c>
      <c r="N507" s="8" t="s">
        <v>12</v>
      </c>
      <c r="P507" s="8">
        <v>1</v>
      </c>
      <c r="Q507" s="8" t="s">
        <v>18</v>
      </c>
      <c r="R507" s="8">
        <f>SUMIF($I$24:$I$30,Table2[[#This Row],[Name]],$J$24:$J$30)</f>
        <v>3</v>
      </c>
      <c r="S507" s="8">
        <f t="shared" si="192"/>
        <v>3</v>
      </c>
    </row>
    <row r="508" spans="1:19" ht="30" hidden="1">
      <c r="A508" s="8" t="s">
        <v>104</v>
      </c>
      <c r="B508" s="8" t="s">
        <v>17</v>
      </c>
      <c r="C508" s="8" t="s">
        <v>45</v>
      </c>
      <c r="D508" s="9">
        <f t="shared" ca="1" si="193"/>
        <v>44936</v>
      </c>
      <c r="E508" s="8">
        <f t="shared" ca="1" si="190"/>
        <v>2</v>
      </c>
      <c r="F508" s="8">
        <f t="shared" ca="1" si="191"/>
        <v>1</v>
      </c>
      <c r="G508" s="8">
        <v>2020</v>
      </c>
      <c r="H508" s="8" t="s">
        <v>58</v>
      </c>
      <c r="I508" s="8" t="s">
        <v>66</v>
      </c>
      <c r="J508" s="8" t="s">
        <v>60</v>
      </c>
      <c r="K508" s="8" t="s">
        <v>13</v>
      </c>
      <c r="L508" s="8" t="s">
        <v>100</v>
      </c>
      <c r="M508" s="8">
        <v>2.4</v>
      </c>
      <c r="N508" s="8" t="s">
        <v>11</v>
      </c>
      <c r="P508" s="8">
        <v>1</v>
      </c>
      <c r="Q508" s="8" t="s">
        <v>18</v>
      </c>
      <c r="R508" s="8">
        <f>SUMIF($I$24:$I$30,Table2[[#This Row],[Name]],$J$24:$J$30)</f>
        <v>0</v>
      </c>
      <c r="S508" s="8">
        <f t="shared" si="192"/>
        <v>0</v>
      </c>
    </row>
    <row r="509" spans="1:19" ht="30" hidden="1">
      <c r="A509" s="8" t="s">
        <v>104</v>
      </c>
      <c r="B509" s="8" t="s">
        <v>17</v>
      </c>
      <c r="C509" s="8" t="s">
        <v>45</v>
      </c>
      <c r="D509" s="9">
        <f t="shared" ca="1" si="193"/>
        <v>44937</v>
      </c>
      <c r="E509" s="8">
        <f t="shared" ca="1" si="190"/>
        <v>2</v>
      </c>
      <c r="F509" s="8">
        <f t="shared" ca="1" si="191"/>
        <v>1</v>
      </c>
      <c r="G509" s="8">
        <v>2020</v>
      </c>
      <c r="H509" s="8" t="s">
        <v>55</v>
      </c>
      <c r="I509" s="8" t="s">
        <v>69</v>
      </c>
      <c r="J509" s="8" t="s">
        <v>60</v>
      </c>
      <c r="K509" s="8" t="s">
        <v>13</v>
      </c>
      <c r="L509" s="8" t="s">
        <v>100</v>
      </c>
      <c r="M509" s="8">
        <v>2.5</v>
      </c>
      <c r="N509" s="8" t="s">
        <v>10</v>
      </c>
      <c r="P509" s="8">
        <v>1</v>
      </c>
      <c r="Q509" s="8" t="s">
        <v>18</v>
      </c>
      <c r="R509" s="8">
        <f>SUMIF($I$24:$I$30,Table2[[#This Row],[Name]],$J$24:$J$30)</f>
        <v>1.5</v>
      </c>
      <c r="S509" s="8">
        <f t="shared" si="192"/>
        <v>3.75</v>
      </c>
    </row>
    <row r="510" spans="1:19" ht="30" hidden="1">
      <c r="A510" s="8" t="s">
        <v>104</v>
      </c>
      <c r="B510" s="8" t="s">
        <v>17</v>
      </c>
      <c r="C510" s="8" t="s">
        <v>45</v>
      </c>
      <c r="D510" s="9">
        <f t="shared" ca="1" si="193"/>
        <v>44938</v>
      </c>
      <c r="E510" s="8">
        <f t="shared" ca="1" si="190"/>
        <v>2</v>
      </c>
      <c r="F510" s="8">
        <f t="shared" ca="1" si="191"/>
        <v>1</v>
      </c>
      <c r="G510" s="8">
        <v>2020</v>
      </c>
      <c r="H510" s="8" t="s">
        <v>55</v>
      </c>
      <c r="I510" s="8" t="s">
        <v>69</v>
      </c>
      <c r="J510" s="8" t="s">
        <v>60</v>
      </c>
      <c r="K510" s="8" t="s">
        <v>13</v>
      </c>
      <c r="L510" s="8" t="s">
        <v>100</v>
      </c>
      <c r="M510" s="8">
        <v>2.5</v>
      </c>
      <c r="N510" s="8" t="s">
        <v>12</v>
      </c>
      <c r="P510" s="8">
        <v>1</v>
      </c>
      <c r="Q510" s="8" t="s">
        <v>18</v>
      </c>
      <c r="R510" s="8">
        <f>SUMIF($I$24:$I$30,Table2[[#This Row],[Name]],$J$24:$J$30)</f>
        <v>1.5</v>
      </c>
      <c r="S510" s="8">
        <f t="shared" si="192"/>
        <v>3.75</v>
      </c>
    </row>
    <row r="511" spans="1:19" ht="30" hidden="1">
      <c r="A511" s="8" t="s">
        <v>104</v>
      </c>
      <c r="B511" s="8" t="s">
        <v>17</v>
      </c>
      <c r="C511" s="8" t="s">
        <v>45</v>
      </c>
      <c r="D511" s="9">
        <f t="shared" ca="1" si="193"/>
        <v>44939</v>
      </c>
      <c r="E511" s="8">
        <f t="shared" ca="1" si="190"/>
        <v>2</v>
      </c>
      <c r="F511" s="8">
        <f t="shared" ca="1" si="191"/>
        <v>1</v>
      </c>
      <c r="G511" s="8">
        <v>2020</v>
      </c>
      <c r="H511" s="8" t="s">
        <v>55</v>
      </c>
      <c r="I511" s="8" t="s">
        <v>69</v>
      </c>
      <c r="J511" s="8" t="s">
        <v>60</v>
      </c>
      <c r="K511" s="8" t="s">
        <v>13</v>
      </c>
      <c r="L511" s="8" t="s">
        <v>100</v>
      </c>
      <c r="M511" s="8">
        <v>2.5</v>
      </c>
      <c r="N511" s="8" t="s">
        <v>11</v>
      </c>
      <c r="P511" s="8">
        <v>1</v>
      </c>
      <c r="Q511" s="8" t="s">
        <v>18</v>
      </c>
      <c r="R511" s="8">
        <f>SUMIF($I$24:$I$30,Table2[[#This Row],[Name]],$J$24:$J$30)</f>
        <v>1.5</v>
      </c>
      <c r="S511" s="8">
        <f t="shared" si="192"/>
        <v>3.75</v>
      </c>
    </row>
    <row r="512" spans="1:19" ht="30" hidden="1">
      <c r="A512" s="8" t="s">
        <v>104</v>
      </c>
      <c r="B512" s="8" t="s">
        <v>17</v>
      </c>
      <c r="C512" s="8" t="s">
        <v>29</v>
      </c>
      <c r="D512" s="9">
        <f t="shared" ca="1" si="193"/>
        <v>44940</v>
      </c>
      <c r="E512" s="8">
        <f t="shared" ca="1" si="190"/>
        <v>2</v>
      </c>
      <c r="F512" s="8">
        <f t="shared" ca="1" si="191"/>
        <v>1</v>
      </c>
      <c r="G512" s="8">
        <v>2020</v>
      </c>
      <c r="H512" s="8" t="s">
        <v>96</v>
      </c>
      <c r="I512" s="8" t="s">
        <v>59</v>
      </c>
      <c r="J512" s="8" t="s">
        <v>60</v>
      </c>
      <c r="K512" s="8" t="s">
        <v>13</v>
      </c>
      <c r="L512" s="8" t="s">
        <v>100</v>
      </c>
      <c r="M512" s="8">
        <v>1</v>
      </c>
      <c r="N512" s="8" t="s">
        <v>10</v>
      </c>
      <c r="P512" s="8">
        <v>1</v>
      </c>
      <c r="Q512" s="8" t="s">
        <v>18</v>
      </c>
      <c r="R512" s="8">
        <f>SUMIF($I$24:$I$30,Table2[[#This Row],[Name]],$J$24:$J$30)</f>
        <v>3</v>
      </c>
      <c r="S512" s="8">
        <f t="shared" si="192"/>
        <v>3</v>
      </c>
    </row>
    <row r="513" spans="1:19" ht="30" hidden="1">
      <c r="A513" s="8" t="s">
        <v>104</v>
      </c>
      <c r="B513" s="8" t="s">
        <v>17</v>
      </c>
      <c r="C513" s="8" t="s">
        <v>29</v>
      </c>
      <c r="D513" s="9">
        <f t="shared" ca="1" si="193"/>
        <v>44941</v>
      </c>
      <c r="E513" s="8">
        <f t="shared" ca="1" si="190"/>
        <v>3</v>
      </c>
      <c r="F513" s="8">
        <f t="shared" ca="1" si="191"/>
        <v>1</v>
      </c>
      <c r="G513" s="8">
        <v>2020</v>
      </c>
      <c r="H513" s="8" t="s">
        <v>96</v>
      </c>
      <c r="I513" s="8" t="s">
        <v>59</v>
      </c>
      <c r="J513" s="8" t="s">
        <v>60</v>
      </c>
      <c r="K513" s="8" t="s">
        <v>13</v>
      </c>
      <c r="L513" s="8" t="s">
        <v>100</v>
      </c>
      <c r="M513" s="8">
        <v>3</v>
      </c>
      <c r="N513" s="8" t="s">
        <v>12</v>
      </c>
      <c r="P513" s="8">
        <v>1</v>
      </c>
      <c r="Q513" s="8" t="s">
        <v>18</v>
      </c>
      <c r="R513" s="8">
        <f>SUMIF($I$24:$I$30,Table2[[#This Row],[Name]],$J$24:$J$30)</f>
        <v>3</v>
      </c>
      <c r="S513" s="8">
        <f t="shared" si="192"/>
        <v>9</v>
      </c>
    </row>
    <row r="514" spans="1:19" ht="30" hidden="1">
      <c r="A514" s="8" t="s">
        <v>104</v>
      </c>
      <c r="B514" s="8" t="s">
        <v>17</v>
      </c>
      <c r="C514" s="8" t="s">
        <v>29</v>
      </c>
      <c r="D514" s="9">
        <f t="shared" ca="1" si="193"/>
        <v>44942</v>
      </c>
      <c r="E514" s="8">
        <f t="shared" ca="1" si="190"/>
        <v>3</v>
      </c>
      <c r="F514" s="8">
        <f t="shared" ca="1" si="191"/>
        <v>1</v>
      </c>
      <c r="G514" s="8">
        <v>2020</v>
      </c>
      <c r="H514" s="8" t="s">
        <v>96</v>
      </c>
      <c r="I514" s="8" t="s">
        <v>59</v>
      </c>
      <c r="J514" s="8" t="s">
        <v>60</v>
      </c>
      <c r="K514" s="8" t="s">
        <v>13</v>
      </c>
      <c r="L514" s="8" t="s">
        <v>100</v>
      </c>
      <c r="M514" s="8">
        <v>3</v>
      </c>
      <c r="N514" s="8" t="s">
        <v>11</v>
      </c>
      <c r="P514" s="8">
        <v>1</v>
      </c>
      <c r="Q514" s="8" t="s">
        <v>18</v>
      </c>
      <c r="R514" s="8">
        <f>SUMIF($I$24:$I$30,Table2[[#This Row],[Name]],$J$24:$J$30)</f>
        <v>3</v>
      </c>
      <c r="S514" s="8">
        <f t="shared" si="192"/>
        <v>9</v>
      </c>
    </row>
    <row r="515" spans="1:19" ht="30" hidden="1">
      <c r="A515" s="8" t="s">
        <v>104</v>
      </c>
      <c r="B515" s="8" t="s">
        <v>17</v>
      </c>
      <c r="C515" s="8" t="s">
        <v>29</v>
      </c>
      <c r="D515" s="9">
        <f t="shared" ca="1" si="193"/>
        <v>44943</v>
      </c>
      <c r="E515" s="8">
        <f t="shared" ca="1" si="190"/>
        <v>3</v>
      </c>
      <c r="F515" s="8">
        <f t="shared" ca="1" si="191"/>
        <v>1</v>
      </c>
      <c r="G515" s="8">
        <v>2020</v>
      </c>
      <c r="H515" s="8" t="s">
        <v>101</v>
      </c>
      <c r="I515" s="8" t="s">
        <v>66</v>
      </c>
      <c r="J515" s="8" t="s">
        <v>60</v>
      </c>
      <c r="K515" s="8" t="s">
        <v>13</v>
      </c>
      <c r="L515" s="8" t="s">
        <v>100</v>
      </c>
      <c r="M515" s="8">
        <v>2.4</v>
      </c>
      <c r="N515" s="8" t="s">
        <v>10</v>
      </c>
      <c r="P515" s="8">
        <v>1</v>
      </c>
      <c r="Q515" s="8" t="s">
        <v>18</v>
      </c>
      <c r="R515" s="8">
        <f>SUMIF($I$24:$I$30,Table2[[#This Row],[Name]],$J$24:$J$30)</f>
        <v>0</v>
      </c>
      <c r="S515" s="8">
        <f t="shared" si="192"/>
        <v>0</v>
      </c>
    </row>
    <row r="516" spans="1:19" ht="30" hidden="1">
      <c r="A516" s="8" t="s">
        <v>104</v>
      </c>
      <c r="B516" s="8" t="s">
        <v>17</v>
      </c>
      <c r="C516" s="8" t="s">
        <v>29</v>
      </c>
      <c r="D516" s="9">
        <f t="shared" ca="1" si="193"/>
        <v>44944</v>
      </c>
      <c r="E516" s="8">
        <f t="shared" ca="1" si="190"/>
        <v>3</v>
      </c>
      <c r="F516" s="8">
        <f t="shared" ca="1" si="191"/>
        <v>1</v>
      </c>
      <c r="G516" s="8">
        <v>2020</v>
      </c>
      <c r="H516" s="8" t="s">
        <v>58</v>
      </c>
      <c r="I516" s="8" t="s">
        <v>76</v>
      </c>
      <c r="J516" s="8" t="s">
        <v>60</v>
      </c>
      <c r="K516" s="8" t="s">
        <v>13</v>
      </c>
      <c r="L516" s="8" t="s">
        <v>100</v>
      </c>
      <c r="M516" s="8">
        <v>2</v>
      </c>
      <c r="N516" s="8" t="s">
        <v>12</v>
      </c>
      <c r="P516" s="8">
        <v>1</v>
      </c>
      <c r="Q516" s="8" t="s">
        <v>18</v>
      </c>
      <c r="R516" s="8">
        <f>SUMIF($I$24:$I$30,Table2[[#This Row],[Name]],$J$24:$J$30)</f>
        <v>3</v>
      </c>
      <c r="S516" s="8">
        <f t="shared" si="192"/>
        <v>6</v>
      </c>
    </row>
    <row r="517" spans="1:19" ht="30" hidden="1">
      <c r="A517" s="8" t="s">
        <v>104</v>
      </c>
      <c r="B517" s="8" t="s">
        <v>17</v>
      </c>
      <c r="C517" s="8" t="s">
        <v>29</v>
      </c>
      <c r="D517" s="9">
        <f t="shared" ca="1" si="193"/>
        <v>44945</v>
      </c>
      <c r="E517" s="8">
        <f t="shared" ca="1" si="190"/>
        <v>3</v>
      </c>
      <c r="F517" s="8">
        <f t="shared" ca="1" si="191"/>
        <v>1</v>
      </c>
      <c r="G517" s="8">
        <v>2020</v>
      </c>
      <c r="H517" s="8" t="s">
        <v>101</v>
      </c>
      <c r="I517" s="8" t="s">
        <v>66</v>
      </c>
      <c r="J517" s="8" t="s">
        <v>60</v>
      </c>
      <c r="K517" s="8" t="s">
        <v>13</v>
      </c>
      <c r="L517" s="8" t="s">
        <v>100</v>
      </c>
      <c r="M517" s="8">
        <v>2.4</v>
      </c>
      <c r="N517" s="8" t="s">
        <v>11</v>
      </c>
      <c r="P517" s="8">
        <v>1</v>
      </c>
      <c r="Q517" s="8" t="s">
        <v>18</v>
      </c>
      <c r="R517" s="8">
        <f>SUMIF($I$24:$I$30,Table2[[#This Row],[Name]],$J$24:$J$30)</f>
        <v>0</v>
      </c>
      <c r="S517" s="8">
        <f t="shared" si="192"/>
        <v>0</v>
      </c>
    </row>
    <row r="518" spans="1:19" ht="30" hidden="1">
      <c r="A518" s="8" t="s">
        <v>104</v>
      </c>
      <c r="B518" s="8" t="s">
        <v>17</v>
      </c>
      <c r="C518" s="8" t="s">
        <v>29</v>
      </c>
      <c r="D518" s="9">
        <f t="shared" ca="1" si="193"/>
        <v>44946</v>
      </c>
      <c r="E518" s="8">
        <f t="shared" ca="1" si="190"/>
        <v>3</v>
      </c>
      <c r="F518" s="8">
        <f t="shared" ca="1" si="191"/>
        <v>1</v>
      </c>
      <c r="G518" s="8">
        <v>2020</v>
      </c>
      <c r="H518" s="8" t="s">
        <v>58</v>
      </c>
      <c r="I518" s="8" t="s">
        <v>66</v>
      </c>
      <c r="J518" s="8" t="s">
        <v>60</v>
      </c>
      <c r="K518" s="8" t="s">
        <v>13</v>
      </c>
      <c r="L518" s="8" t="s">
        <v>100</v>
      </c>
      <c r="M518" s="8">
        <v>2.4</v>
      </c>
      <c r="N518" s="8" t="s">
        <v>10</v>
      </c>
      <c r="P518" s="8">
        <v>1</v>
      </c>
      <c r="Q518" s="8" t="s">
        <v>18</v>
      </c>
      <c r="R518" s="8">
        <f>SUMIF($I$24:$I$30,Table2[[#This Row],[Name]],$J$24:$J$30)</f>
        <v>0</v>
      </c>
      <c r="S518" s="8">
        <f t="shared" si="192"/>
        <v>0</v>
      </c>
    </row>
    <row r="519" spans="1:19" ht="30" hidden="1">
      <c r="A519" s="8" t="s">
        <v>104</v>
      </c>
      <c r="B519" s="8" t="s">
        <v>17</v>
      </c>
      <c r="C519" s="8" t="s">
        <v>29</v>
      </c>
      <c r="D519" s="9">
        <f t="shared" ca="1" si="193"/>
        <v>44947</v>
      </c>
      <c r="E519" s="8">
        <f t="shared" ca="1" si="190"/>
        <v>3</v>
      </c>
      <c r="F519" s="8">
        <f t="shared" ca="1" si="191"/>
        <v>1</v>
      </c>
      <c r="G519" s="8">
        <v>2020</v>
      </c>
      <c r="H519" s="8" t="s">
        <v>58</v>
      </c>
      <c r="I519" s="8" t="s">
        <v>76</v>
      </c>
      <c r="J519" s="8" t="s">
        <v>60</v>
      </c>
      <c r="K519" s="8" t="s">
        <v>13</v>
      </c>
      <c r="L519" s="8" t="s">
        <v>100</v>
      </c>
      <c r="M519" s="8">
        <v>2</v>
      </c>
      <c r="N519" s="8" t="s">
        <v>12</v>
      </c>
      <c r="P519" s="8">
        <v>1</v>
      </c>
      <c r="Q519" s="8" t="s">
        <v>18</v>
      </c>
      <c r="R519" s="8">
        <f>SUMIF($I$24:$I$30,Table2[[#This Row],[Name]],$J$24:$J$30)</f>
        <v>3</v>
      </c>
      <c r="S519" s="8">
        <f t="shared" si="192"/>
        <v>6</v>
      </c>
    </row>
    <row r="520" spans="1:19" ht="30" hidden="1">
      <c r="A520" s="8" t="s">
        <v>104</v>
      </c>
      <c r="B520" s="8" t="s">
        <v>17</v>
      </c>
      <c r="C520" s="8" t="s">
        <v>29</v>
      </c>
      <c r="D520" s="9">
        <f t="shared" ca="1" si="193"/>
        <v>44948</v>
      </c>
      <c r="E520" s="8">
        <f t="shared" ca="1" si="190"/>
        <v>4</v>
      </c>
      <c r="F520" s="8">
        <f t="shared" ca="1" si="191"/>
        <v>1</v>
      </c>
      <c r="G520" s="8">
        <v>2020</v>
      </c>
      <c r="H520" s="8" t="s">
        <v>58</v>
      </c>
      <c r="I520" s="8" t="s">
        <v>66</v>
      </c>
      <c r="J520" s="8" t="s">
        <v>60</v>
      </c>
      <c r="K520" s="8" t="s">
        <v>13</v>
      </c>
      <c r="L520" s="8" t="s">
        <v>100</v>
      </c>
      <c r="M520" s="8">
        <v>2.4</v>
      </c>
      <c r="N520" s="8" t="s">
        <v>11</v>
      </c>
      <c r="P520" s="8">
        <v>1</v>
      </c>
      <c r="Q520" s="8" t="s">
        <v>18</v>
      </c>
      <c r="R520" s="8">
        <f>SUMIF($I$24:$I$30,Table2[[#This Row],[Name]],$J$24:$J$30)</f>
        <v>0</v>
      </c>
      <c r="S520" s="8">
        <f t="shared" si="192"/>
        <v>0</v>
      </c>
    </row>
    <row r="521" spans="1:19" ht="30" hidden="1">
      <c r="A521" s="8" t="s">
        <v>104</v>
      </c>
      <c r="B521" s="8" t="s">
        <v>17</v>
      </c>
      <c r="C521" s="8" t="s">
        <v>29</v>
      </c>
      <c r="D521" s="9">
        <f t="shared" ca="1" si="193"/>
        <v>44949</v>
      </c>
      <c r="E521" s="8">
        <f t="shared" ca="1" si="190"/>
        <v>4</v>
      </c>
      <c r="F521" s="8">
        <f t="shared" ca="1" si="191"/>
        <v>1</v>
      </c>
      <c r="G521" s="8">
        <v>2020</v>
      </c>
      <c r="H521" s="8" t="s">
        <v>55</v>
      </c>
      <c r="I521" s="8" t="s">
        <v>69</v>
      </c>
      <c r="J521" s="8" t="s">
        <v>60</v>
      </c>
      <c r="K521" s="8" t="s">
        <v>13</v>
      </c>
      <c r="L521" s="8" t="s">
        <v>100</v>
      </c>
      <c r="M521" s="8">
        <v>2.5</v>
      </c>
      <c r="N521" s="8" t="s">
        <v>10</v>
      </c>
      <c r="P521" s="8">
        <v>1</v>
      </c>
      <c r="Q521" s="8" t="s">
        <v>18</v>
      </c>
      <c r="R521" s="8">
        <f>SUMIF($I$24:$I$30,Table2[[#This Row],[Name]],$J$24:$J$30)</f>
        <v>1.5</v>
      </c>
      <c r="S521" s="8">
        <f t="shared" si="192"/>
        <v>3.75</v>
      </c>
    </row>
    <row r="522" spans="1:19" ht="30" hidden="1">
      <c r="A522" s="8" t="s">
        <v>104</v>
      </c>
      <c r="B522" s="8" t="s">
        <v>17</v>
      </c>
      <c r="C522" s="8" t="s">
        <v>29</v>
      </c>
      <c r="D522" s="9">
        <f t="shared" ca="1" si="193"/>
        <v>44950</v>
      </c>
      <c r="E522" s="8">
        <f t="shared" ca="1" si="190"/>
        <v>4</v>
      </c>
      <c r="F522" s="8">
        <f t="shared" ca="1" si="191"/>
        <v>1</v>
      </c>
      <c r="G522" s="8">
        <v>2020</v>
      </c>
      <c r="H522" s="8" t="s">
        <v>55</v>
      </c>
      <c r="I522" s="8" t="s">
        <v>69</v>
      </c>
      <c r="J522" s="8" t="s">
        <v>60</v>
      </c>
      <c r="K522" s="8" t="s">
        <v>13</v>
      </c>
      <c r="L522" s="8" t="s">
        <v>100</v>
      </c>
      <c r="M522" s="8">
        <v>2.5</v>
      </c>
      <c r="N522" s="8" t="s">
        <v>12</v>
      </c>
      <c r="P522" s="8">
        <v>1</v>
      </c>
      <c r="Q522" s="8" t="s">
        <v>18</v>
      </c>
      <c r="R522" s="8">
        <f>SUMIF($I$24:$I$30,Table2[[#This Row],[Name]],$J$24:$J$30)</f>
        <v>1.5</v>
      </c>
      <c r="S522" s="8">
        <f t="shared" si="192"/>
        <v>3.75</v>
      </c>
    </row>
    <row r="523" spans="1:19" ht="30" hidden="1">
      <c r="A523" s="8" t="s">
        <v>104</v>
      </c>
      <c r="B523" s="8" t="s">
        <v>17</v>
      </c>
      <c r="C523" s="8" t="s">
        <v>29</v>
      </c>
      <c r="D523" s="9">
        <f t="shared" ca="1" si="193"/>
        <v>44951</v>
      </c>
      <c r="E523" s="8">
        <f t="shared" ca="1" si="190"/>
        <v>4</v>
      </c>
      <c r="F523" s="8">
        <f t="shared" ca="1" si="191"/>
        <v>1</v>
      </c>
      <c r="G523" s="8">
        <v>2020</v>
      </c>
      <c r="H523" s="8" t="s">
        <v>55</v>
      </c>
      <c r="I523" s="8" t="s">
        <v>69</v>
      </c>
      <c r="J523" s="8" t="s">
        <v>60</v>
      </c>
      <c r="K523" s="8" t="s">
        <v>13</v>
      </c>
      <c r="L523" s="8" t="s">
        <v>100</v>
      </c>
      <c r="M523" s="8">
        <v>2.5</v>
      </c>
      <c r="N523" s="8" t="s">
        <v>11</v>
      </c>
      <c r="P523" s="8">
        <v>1</v>
      </c>
      <c r="Q523" s="8" t="s">
        <v>18</v>
      </c>
      <c r="R523" s="8">
        <f>SUMIF($I$24:$I$30,Table2[[#This Row],[Name]],$J$24:$J$30)</f>
        <v>1.5</v>
      </c>
      <c r="S523" s="8">
        <f t="shared" si="192"/>
        <v>3.75</v>
      </c>
    </row>
    <row r="524" spans="1:19" ht="30" hidden="1">
      <c r="A524" s="8" t="s">
        <v>104</v>
      </c>
      <c r="B524" s="8" t="s">
        <v>17</v>
      </c>
      <c r="C524" s="8" t="s">
        <v>44</v>
      </c>
      <c r="D524" s="9">
        <f t="shared" ref="D524:D547" ca="1" si="194">D154+30</f>
        <v>44923</v>
      </c>
      <c r="E524" s="8">
        <f t="shared" ca="1" si="190"/>
        <v>53</v>
      </c>
      <c r="F524" s="8">
        <f t="shared" ca="1" si="191"/>
        <v>12</v>
      </c>
      <c r="G524" s="8">
        <v>2020</v>
      </c>
      <c r="H524" s="8" t="s">
        <v>96</v>
      </c>
      <c r="I524" s="8" t="s">
        <v>59</v>
      </c>
      <c r="J524" s="8" t="s">
        <v>60</v>
      </c>
      <c r="K524" s="8" t="s">
        <v>13</v>
      </c>
      <c r="L524" s="8" t="s">
        <v>100</v>
      </c>
      <c r="M524" s="8">
        <v>1</v>
      </c>
      <c r="N524" s="8" t="s">
        <v>10</v>
      </c>
      <c r="P524" s="8">
        <v>1</v>
      </c>
      <c r="Q524" s="8" t="s">
        <v>18</v>
      </c>
      <c r="R524" s="8">
        <f>SUMIF($I$24:$I$30,Table2[[#This Row],[Name]],$J$24:$J$30)</f>
        <v>3</v>
      </c>
      <c r="S524" s="8">
        <f t="shared" si="192"/>
        <v>3</v>
      </c>
    </row>
    <row r="525" spans="1:19" ht="30" hidden="1">
      <c r="A525" s="8" t="s">
        <v>104</v>
      </c>
      <c r="B525" s="8" t="s">
        <v>17</v>
      </c>
      <c r="C525" s="8" t="s">
        <v>44</v>
      </c>
      <c r="D525" s="9">
        <f t="shared" ca="1" si="194"/>
        <v>44924</v>
      </c>
      <c r="E525" s="8">
        <f t="shared" ca="1" si="190"/>
        <v>53</v>
      </c>
      <c r="F525" s="8">
        <f t="shared" ca="1" si="191"/>
        <v>12</v>
      </c>
      <c r="G525" s="8">
        <v>2020</v>
      </c>
      <c r="H525" s="8" t="s">
        <v>96</v>
      </c>
      <c r="I525" s="8" t="s">
        <v>59</v>
      </c>
      <c r="J525" s="8" t="s">
        <v>60</v>
      </c>
      <c r="K525" s="8" t="s">
        <v>13</v>
      </c>
      <c r="L525" s="8" t="s">
        <v>100</v>
      </c>
      <c r="M525" s="8">
        <v>1</v>
      </c>
      <c r="N525" s="8" t="s">
        <v>12</v>
      </c>
      <c r="P525" s="8">
        <v>1</v>
      </c>
      <c r="Q525" s="8" t="s">
        <v>18</v>
      </c>
      <c r="R525" s="8">
        <f>SUMIF($I$24:$I$30,Table2[[#This Row],[Name]],$J$24:$J$30)</f>
        <v>3</v>
      </c>
      <c r="S525" s="8">
        <f t="shared" si="192"/>
        <v>3</v>
      </c>
    </row>
    <row r="526" spans="1:19" ht="30" hidden="1">
      <c r="A526" s="8" t="s">
        <v>104</v>
      </c>
      <c r="B526" s="8" t="s">
        <v>17</v>
      </c>
      <c r="C526" s="8" t="s">
        <v>44</v>
      </c>
      <c r="D526" s="9">
        <f t="shared" ca="1" si="194"/>
        <v>44925</v>
      </c>
      <c r="E526" s="8">
        <f t="shared" ca="1" si="190"/>
        <v>53</v>
      </c>
      <c r="F526" s="8">
        <f t="shared" ca="1" si="191"/>
        <v>12</v>
      </c>
      <c r="G526" s="8">
        <v>2020</v>
      </c>
      <c r="H526" s="8" t="s">
        <v>96</v>
      </c>
      <c r="I526" s="8" t="s">
        <v>59</v>
      </c>
      <c r="J526" s="8" t="s">
        <v>60</v>
      </c>
      <c r="K526" s="8" t="s">
        <v>13</v>
      </c>
      <c r="L526" s="8" t="s">
        <v>100</v>
      </c>
      <c r="M526" s="8">
        <v>4</v>
      </c>
      <c r="N526" s="8" t="s">
        <v>11</v>
      </c>
      <c r="P526" s="8">
        <v>1</v>
      </c>
      <c r="Q526" s="8" t="s">
        <v>18</v>
      </c>
      <c r="R526" s="8">
        <f>SUMIF($I$24:$I$30,Table2[[#This Row],[Name]],$J$24:$J$30)</f>
        <v>3</v>
      </c>
      <c r="S526" s="8">
        <f t="shared" si="192"/>
        <v>12</v>
      </c>
    </row>
    <row r="527" spans="1:19" ht="30" hidden="1">
      <c r="A527" s="8" t="s">
        <v>104</v>
      </c>
      <c r="B527" s="8" t="s">
        <v>17</v>
      </c>
      <c r="C527" s="8" t="s">
        <v>44</v>
      </c>
      <c r="D527" s="9">
        <f t="shared" ca="1" si="194"/>
        <v>44926</v>
      </c>
      <c r="E527" s="8">
        <f t="shared" ca="1" si="190"/>
        <v>53</v>
      </c>
      <c r="F527" s="8">
        <f t="shared" ca="1" si="191"/>
        <v>12</v>
      </c>
      <c r="G527" s="8">
        <v>2020</v>
      </c>
      <c r="H527" s="8" t="s">
        <v>101</v>
      </c>
      <c r="I527" s="8" t="s">
        <v>66</v>
      </c>
      <c r="J527" s="8" t="s">
        <v>60</v>
      </c>
      <c r="K527" s="8" t="s">
        <v>13</v>
      </c>
      <c r="L527" s="8" t="s">
        <v>100</v>
      </c>
      <c r="M527" s="8">
        <v>2.4</v>
      </c>
      <c r="N527" s="8" t="s">
        <v>10</v>
      </c>
      <c r="P527" s="8">
        <v>1</v>
      </c>
      <c r="Q527" s="8" t="s">
        <v>18</v>
      </c>
      <c r="R527" s="8">
        <f>SUMIF($I$24:$I$30,Table2[[#This Row],[Name]],$J$24:$J$30)</f>
        <v>0</v>
      </c>
      <c r="S527" s="8">
        <f t="shared" si="192"/>
        <v>0</v>
      </c>
    </row>
    <row r="528" spans="1:19" ht="30" hidden="1">
      <c r="A528" s="8" t="s">
        <v>104</v>
      </c>
      <c r="B528" s="8" t="s">
        <v>17</v>
      </c>
      <c r="C528" s="8" t="s">
        <v>44</v>
      </c>
      <c r="D528" s="9">
        <f t="shared" ca="1" si="194"/>
        <v>44927</v>
      </c>
      <c r="E528" s="8">
        <f t="shared" ca="1" si="190"/>
        <v>1</v>
      </c>
      <c r="F528" s="8">
        <f t="shared" ca="1" si="191"/>
        <v>1</v>
      </c>
      <c r="G528" s="8">
        <v>2020</v>
      </c>
      <c r="H528" s="8" t="s">
        <v>101</v>
      </c>
      <c r="I528" s="8" t="s">
        <v>66</v>
      </c>
      <c r="J528" s="8" t="s">
        <v>60</v>
      </c>
      <c r="K528" s="8" t="s">
        <v>13</v>
      </c>
      <c r="L528" s="8" t="s">
        <v>100</v>
      </c>
      <c r="M528" s="8">
        <v>2.4</v>
      </c>
      <c r="N528" s="8" t="s">
        <v>12</v>
      </c>
      <c r="P528" s="8">
        <v>1</v>
      </c>
      <c r="Q528" s="8" t="s">
        <v>18</v>
      </c>
      <c r="R528" s="8">
        <f>SUMIF($I$24:$I$30,Table2[[#This Row],[Name]],$J$24:$J$30)</f>
        <v>0</v>
      </c>
      <c r="S528" s="8">
        <f t="shared" si="192"/>
        <v>0</v>
      </c>
    </row>
    <row r="529" spans="1:19" ht="30" hidden="1">
      <c r="A529" s="8" t="s">
        <v>104</v>
      </c>
      <c r="B529" s="8" t="s">
        <v>17</v>
      </c>
      <c r="C529" s="8" t="s">
        <v>44</v>
      </c>
      <c r="D529" s="9">
        <f t="shared" ca="1" si="194"/>
        <v>44928</v>
      </c>
      <c r="E529" s="8">
        <f t="shared" ca="1" si="190"/>
        <v>1</v>
      </c>
      <c r="F529" s="8">
        <f t="shared" ca="1" si="191"/>
        <v>1</v>
      </c>
      <c r="G529" s="8">
        <v>2020</v>
      </c>
      <c r="H529" s="8" t="s">
        <v>101</v>
      </c>
      <c r="I529" s="8" t="s">
        <v>66</v>
      </c>
      <c r="J529" s="8" t="s">
        <v>60</v>
      </c>
      <c r="K529" s="8" t="s">
        <v>13</v>
      </c>
      <c r="L529" s="8" t="s">
        <v>100</v>
      </c>
      <c r="M529" s="8">
        <v>2.4</v>
      </c>
      <c r="N529" s="8" t="s">
        <v>11</v>
      </c>
      <c r="P529" s="8">
        <v>1</v>
      </c>
      <c r="Q529" s="8" t="s">
        <v>18</v>
      </c>
      <c r="R529" s="8">
        <f>SUMIF($I$24:$I$30,Table2[[#This Row],[Name]],$J$24:$J$30)</f>
        <v>0</v>
      </c>
      <c r="S529" s="8">
        <f t="shared" si="192"/>
        <v>0</v>
      </c>
    </row>
    <row r="530" spans="1:19" ht="30" hidden="1">
      <c r="A530" s="8" t="s">
        <v>104</v>
      </c>
      <c r="B530" s="8" t="s">
        <v>17</v>
      </c>
      <c r="C530" s="8" t="s">
        <v>44</v>
      </c>
      <c r="D530" s="9">
        <f t="shared" ca="1" si="194"/>
        <v>44929</v>
      </c>
      <c r="E530" s="8">
        <f t="shared" ca="1" si="190"/>
        <v>1</v>
      </c>
      <c r="F530" s="8">
        <f t="shared" ca="1" si="191"/>
        <v>1</v>
      </c>
      <c r="G530" s="8">
        <v>2020</v>
      </c>
      <c r="H530" s="8" t="s">
        <v>58</v>
      </c>
      <c r="I530" s="8" t="s">
        <v>66</v>
      </c>
      <c r="J530" s="8" t="s">
        <v>60</v>
      </c>
      <c r="K530" s="8" t="s">
        <v>13</v>
      </c>
      <c r="L530" s="8" t="s">
        <v>100</v>
      </c>
      <c r="M530" s="8">
        <v>2.4</v>
      </c>
      <c r="N530" s="8" t="s">
        <v>10</v>
      </c>
      <c r="P530" s="8">
        <v>1</v>
      </c>
      <c r="Q530" s="8" t="s">
        <v>18</v>
      </c>
      <c r="R530" s="8">
        <f>SUMIF($I$24:$I$30,Table2[[#This Row],[Name]],$J$24:$J$30)</f>
        <v>0</v>
      </c>
      <c r="S530" s="8">
        <f t="shared" si="192"/>
        <v>0</v>
      </c>
    </row>
    <row r="531" spans="1:19" ht="30" hidden="1">
      <c r="A531" s="8" t="s">
        <v>104</v>
      </c>
      <c r="B531" s="8" t="s">
        <v>17</v>
      </c>
      <c r="C531" s="8" t="s">
        <v>44</v>
      </c>
      <c r="D531" s="9">
        <f t="shared" ca="1" si="194"/>
        <v>44930</v>
      </c>
      <c r="E531" s="8">
        <f t="shared" ca="1" si="190"/>
        <v>1</v>
      </c>
      <c r="F531" s="8">
        <f t="shared" ca="1" si="191"/>
        <v>1</v>
      </c>
      <c r="G531" s="8">
        <v>2020</v>
      </c>
      <c r="H531" s="8" t="s">
        <v>58</v>
      </c>
      <c r="I531" s="8" t="s">
        <v>76</v>
      </c>
      <c r="J531" s="8" t="s">
        <v>60</v>
      </c>
      <c r="K531" s="8" t="s">
        <v>13</v>
      </c>
      <c r="L531" s="8" t="s">
        <v>100</v>
      </c>
      <c r="M531" s="8">
        <v>1</v>
      </c>
      <c r="N531" s="8" t="s">
        <v>12</v>
      </c>
      <c r="P531" s="8">
        <v>1</v>
      </c>
      <c r="Q531" s="8" t="s">
        <v>18</v>
      </c>
      <c r="R531" s="8">
        <f>SUMIF($I$24:$I$30,Table2[[#This Row],[Name]],$J$24:$J$30)</f>
        <v>3</v>
      </c>
      <c r="S531" s="8">
        <f t="shared" si="192"/>
        <v>3</v>
      </c>
    </row>
    <row r="532" spans="1:19" ht="30" hidden="1">
      <c r="A532" s="8" t="s">
        <v>104</v>
      </c>
      <c r="B532" s="8" t="s">
        <v>17</v>
      </c>
      <c r="C532" s="8" t="s">
        <v>44</v>
      </c>
      <c r="D532" s="9">
        <f t="shared" ca="1" si="194"/>
        <v>44931</v>
      </c>
      <c r="E532" s="8">
        <f t="shared" ca="1" si="190"/>
        <v>1</v>
      </c>
      <c r="F532" s="8">
        <f t="shared" ca="1" si="191"/>
        <v>1</v>
      </c>
      <c r="G532" s="8">
        <v>2020</v>
      </c>
      <c r="H532" s="8" t="s">
        <v>58</v>
      </c>
      <c r="I532" s="8" t="s">
        <v>76</v>
      </c>
      <c r="J532" s="8" t="s">
        <v>60</v>
      </c>
      <c r="K532" s="8" t="s">
        <v>13</v>
      </c>
      <c r="L532" s="8" t="s">
        <v>100</v>
      </c>
      <c r="M532" s="8">
        <v>2</v>
      </c>
      <c r="N532" s="8" t="s">
        <v>11</v>
      </c>
      <c r="P532" s="8">
        <v>1</v>
      </c>
      <c r="Q532" s="8" t="s">
        <v>18</v>
      </c>
      <c r="R532" s="8">
        <f>SUMIF($I$24:$I$30,Table2[[#This Row],[Name]],$J$24:$J$30)</f>
        <v>3</v>
      </c>
      <c r="S532" s="8">
        <f t="shared" si="192"/>
        <v>6</v>
      </c>
    </row>
    <row r="533" spans="1:19" ht="30" hidden="1">
      <c r="A533" s="8" t="s">
        <v>104</v>
      </c>
      <c r="B533" s="8" t="s">
        <v>17</v>
      </c>
      <c r="C533" s="8" t="s">
        <v>44</v>
      </c>
      <c r="D533" s="9">
        <f t="shared" ca="1" si="194"/>
        <v>44932</v>
      </c>
      <c r="E533" s="8">
        <f t="shared" ca="1" si="190"/>
        <v>1</v>
      </c>
      <c r="F533" s="8">
        <f t="shared" ca="1" si="191"/>
        <v>1</v>
      </c>
      <c r="G533" s="8">
        <v>2020</v>
      </c>
      <c r="H533" s="8" t="s">
        <v>55</v>
      </c>
      <c r="I533" s="8" t="s">
        <v>69</v>
      </c>
      <c r="J533" s="8" t="s">
        <v>60</v>
      </c>
      <c r="K533" s="8" t="s">
        <v>13</v>
      </c>
      <c r="L533" s="8" t="s">
        <v>100</v>
      </c>
      <c r="M533" s="8">
        <v>2.5</v>
      </c>
      <c r="N533" s="8" t="s">
        <v>10</v>
      </c>
      <c r="P533" s="8">
        <v>1</v>
      </c>
      <c r="Q533" s="8" t="s">
        <v>18</v>
      </c>
      <c r="R533" s="8">
        <f>SUMIF($I$24:$I$30,Table2[[#This Row],[Name]],$J$24:$J$30)</f>
        <v>1.5</v>
      </c>
      <c r="S533" s="8">
        <f t="shared" si="192"/>
        <v>3.75</v>
      </c>
    </row>
    <row r="534" spans="1:19" ht="30" hidden="1">
      <c r="A534" s="8" t="s">
        <v>104</v>
      </c>
      <c r="B534" s="8" t="s">
        <v>17</v>
      </c>
      <c r="C534" s="8" t="s">
        <v>44</v>
      </c>
      <c r="D534" s="9">
        <f t="shared" ca="1" si="194"/>
        <v>44933</v>
      </c>
      <c r="E534" s="8">
        <f t="shared" ca="1" si="190"/>
        <v>1</v>
      </c>
      <c r="F534" s="8">
        <f t="shared" ca="1" si="191"/>
        <v>1</v>
      </c>
      <c r="G534" s="8">
        <v>2020</v>
      </c>
      <c r="H534" s="8" t="s">
        <v>55</v>
      </c>
      <c r="I534" s="8" t="s">
        <v>69</v>
      </c>
      <c r="J534" s="8" t="s">
        <v>60</v>
      </c>
      <c r="K534" s="8" t="s">
        <v>13</v>
      </c>
      <c r="L534" s="8" t="s">
        <v>100</v>
      </c>
      <c r="M534" s="8">
        <v>2.5</v>
      </c>
      <c r="N534" s="8" t="s">
        <v>12</v>
      </c>
      <c r="P534" s="8">
        <v>1</v>
      </c>
      <c r="Q534" s="8" t="s">
        <v>18</v>
      </c>
      <c r="R534" s="8">
        <f>SUMIF($I$24:$I$30,Table2[[#This Row],[Name]],$J$24:$J$30)</f>
        <v>1.5</v>
      </c>
      <c r="S534" s="8">
        <f t="shared" si="192"/>
        <v>3.75</v>
      </c>
    </row>
    <row r="535" spans="1:19" ht="30" hidden="1">
      <c r="A535" s="8" t="s">
        <v>104</v>
      </c>
      <c r="B535" s="8" t="s">
        <v>17</v>
      </c>
      <c r="C535" s="8" t="s">
        <v>44</v>
      </c>
      <c r="D535" s="9">
        <f t="shared" ca="1" si="194"/>
        <v>44934</v>
      </c>
      <c r="E535" s="8">
        <f t="shared" ca="1" si="190"/>
        <v>2</v>
      </c>
      <c r="F535" s="8">
        <f t="shared" ca="1" si="191"/>
        <v>1</v>
      </c>
      <c r="G535" s="8">
        <v>2020</v>
      </c>
      <c r="H535" s="8" t="s">
        <v>55</v>
      </c>
      <c r="I535" s="8" t="s">
        <v>69</v>
      </c>
      <c r="J535" s="8" t="s">
        <v>60</v>
      </c>
      <c r="K535" s="8" t="s">
        <v>13</v>
      </c>
      <c r="L535" s="8" t="s">
        <v>100</v>
      </c>
      <c r="M535" s="8">
        <v>2.5</v>
      </c>
      <c r="N535" s="8" t="s">
        <v>11</v>
      </c>
      <c r="P535" s="8">
        <v>1</v>
      </c>
      <c r="Q535" s="8" t="s">
        <v>18</v>
      </c>
      <c r="R535" s="8">
        <f>SUMIF($I$24:$I$30,Table2[[#This Row],[Name]],$J$24:$J$30)</f>
        <v>1.5</v>
      </c>
      <c r="S535" s="8">
        <f t="shared" si="192"/>
        <v>3.75</v>
      </c>
    </row>
    <row r="536" spans="1:19" ht="30" hidden="1">
      <c r="A536" s="8" t="s">
        <v>104</v>
      </c>
      <c r="B536" s="8" t="s">
        <v>17</v>
      </c>
      <c r="C536" s="8" t="s">
        <v>28</v>
      </c>
      <c r="D536" s="9">
        <f t="shared" ca="1" si="194"/>
        <v>44935</v>
      </c>
      <c r="E536" s="8">
        <f t="shared" ca="1" si="190"/>
        <v>2</v>
      </c>
      <c r="F536" s="8">
        <f t="shared" ca="1" si="191"/>
        <v>1</v>
      </c>
      <c r="G536" s="8">
        <v>2020</v>
      </c>
      <c r="H536" s="8" t="s">
        <v>96</v>
      </c>
      <c r="I536" s="8" t="s">
        <v>59</v>
      </c>
      <c r="J536" s="8" t="s">
        <v>60</v>
      </c>
      <c r="K536" s="8" t="s">
        <v>13</v>
      </c>
      <c r="L536" s="8" t="s">
        <v>100</v>
      </c>
      <c r="M536" s="8">
        <v>4</v>
      </c>
      <c r="N536" s="8" t="s">
        <v>10</v>
      </c>
      <c r="P536" s="8">
        <v>1</v>
      </c>
      <c r="Q536" s="8" t="s">
        <v>18</v>
      </c>
      <c r="R536" s="8">
        <f>SUMIF($I$24:$I$30,Table2[[#This Row],[Name]],$J$24:$J$30)</f>
        <v>3</v>
      </c>
      <c r="S536" s="8">
        <f t="shared" si="192"/>
        <v>12</v>
      </c>
    </row>
    <row r="537" spans="1:19" ht="30" hidden="1">
      <c r="A537" s="8" t="s">
        <v>104</v>
      </c>
      <c r="B537" s="8" t="s">
        <v>17</v>
      </c>
      <c r="C537" s="8" t="s">
        <v>28</v>
      </c>
      <c r="D537" s="9">
        <f t="shared" ca="1" si="194"/>
        <v>44936</v>
      </c>
      <c r="E537" s="8">
        <f t="shared" ca="1" si="190"/>
        <v>2</v>
      </c>
      <c r="F537" s="8">
        <f t="shared" ca="1" si="191"/>
        <v>1</v>
      </c>
      <c r="G537" s="8">
        <v>2020</v>
      </c>
      <c r="H537" s="8" t="s">
        <v>96</v>
      </c>
      <c r="I537" s="8" t="s">
        <v>59</v>
      </c>
      <c r="J537" s="8" t="s">
        <v>60</v>
      </c>
      <c r="K537" s="8" t="s">
        <v>13</v>
      </c>
      <c r="L537" s="8" t="s">
        <v>100</v>
      </c>
      <c r="M537" s="8">
        <v>3</v>
      </c>
      <c r="N537" s="8" t="s">
        <v>12</v>
      </c>
      <c r="P537" s="8">
        <v>1</v>
      </c>
      <c r="Q537" s="8" t="s">
        <v>18</v>
      </c>
      <c r="R537" s="8">
        <f>SUMIF($I$24:$I$30,Table2[[#This Row],[Name]],$J$24:$J$30)</f>
        <v>3</v>
      </c>
      <c r="S537" s="8">
        <f t="shared" si="192"/>
        <v>9</v>
      </c>
    </row>
    <row r="538" spans="1:19" ht="30" hidden="1">
      <c r="A538" s="8" t="s">
        <v>104</v>
      </c>
      <c r="B538" s="8" t="s">
        <v>17</v>
      </c>
      <c r="C538" s="8" t="s">
        <v>28</v>
      </c>
      <c r="D538" s="9">
        <f t="shared" ca="1" si="194"/>
        <v>44937</v>
      </c>
      <c r="E538" s="8">
        <f t="shared" ca="1" si="190"/>
        <v>2</v>
      </c>
      <c r="F538" s="8">
        <f t="shared" ca="1" si="191"/>
        <v>1</v>
      </c>
      <c r="G538" s="8">
        <v>2020</v>
      </c>
      <c r="H538" s="8" t="s">
        <v>96</v>
      </c>
      <c r="I538" s="8" t="s">
        <v>59</v>
      </c>
      <c r="J538" s="8" t="s">
        <v>60</v>
      </c>
      <c r="K538" s="8" t="s">
        <v>13</v>
      </c>
      <c r="L538" s="8" t="s">
        <v>100</v>
      </c>
      <c r="M538" s="8">
        <v>4</v>
      </c>
      <c r="N538" s="8" t="s">
        <v>11</v>
      </c>
      <c r="P538" s="8">
        <v>1</v>
      </c>
      <c r="Q538" s="8" t="s">
        <v>18</v>
      </c>
      <c r="R538" s="8">
        <f>SUMIF($I$24:$I$30,Table2[[#This Row],[Name]],$J$24:$J$30)</f>
        <v>3</v>
      </c>
      <c r="S538" s="8">
        <f t="shared" si="192"/>
        <v>12</v>
      </c>
    </row>
    <row r="539" spans="1:19" ht="30" hidden="1">
      <c r="A539" s="8" t="s">
        <v>104</v>
      </c>
      <c r="B539" s="8" t="s">
        <v>17</v>
      </c>
      <c r="C539" s="8" t="s">
        <v>28</v>
      </c>
      <c r="D539" s="9">
        <f t="shared" ca="1" si="194"/>
        <v>44938</v>
      </c>
      <c r="E539" s="8">
        <f t="shared" ca="1" si="190"/>
        <v>2</v>
      </c>
      <c r="F539" s="8">
        <f t="shared" ca="1" si="191"/>
        <v>1</v>
      </c>
      <c r="G539" s="8">
        <v>2020</v>
      </c>
      <c r="H539" s="8" t="s">
        <v>58</v>
      </c>
      <c r="I539" s="8" t="s">
        <v>76</v>
      </c>
      <c r="J539" s="8" t="s">
        <v>60</v>
      </c>
      <c r="K539" s="8" t="s">
        <v>13</v>
      </c>
      <c r="L539" s="8" t="s">
        <v>100</v>
      </c>
      <c r="M539" s="8">
        <v>2</v>
      </c>
      <c r="N539" s="8" t="s">
        <v>10</v>
      </c>
      <c r="P539" s="8">
        <v>1</v>
      </c>
      <c r="Q539" s="8" t="s">
        <v>18</v>
      </c>
      <c r="R539" s="8">
        <f>SUMIF($I$24:$I$30,Table2[[#This Row],[Name]],$J$24:$J$30)</f>
        <v>3</v>
      </c>
      <c r="S539" s="8">
        <f t="shared" si="192"/>
        <v>6</v>
      </c>
    </row>
    <row r="540" spans="1:19" ht="30" hidden="1">
      <c r="A540" s="8" t="s">
        <v>104</v>
      </c>
      <c r="B540" s="8" t="s">
        <v>17</v>
      </c>
      <c r="C540" s="8" t="s">
        <v>28</v>
      </c>
      <c r="D540" s="9">
        <f t="shared" ca="1" si="194"/>
        <v>44939</v>
      </c>
      <c r="E540" s="8">
        <f t="shared" ca="1" si="190"/>
        <v>2</v>
      </c>
      <c r="F540" s="8">
        <f t="shared" ca="1" si="191"/>
        <v>1</v>
      </c>
      <c r="G540" s="8">
        <v>2020</v>
      </c>
      <c r="H540" s="8" t="s">
        <v>58</v>
      </c>
      <c r="I540" s="8" t="s">
        <v>76</v>
      </c>
      <c r="J540" s="8" t="s">
        <v>60</v>
      </c>
      <c r="K540" s="8" t="s">
        <v>13</v>
      </c>
      <c r="L540" s="8" t="s">
        <v>100</v>
      </c>
      <c r="M540" s="8">
        <v>1</v>
      </c>
      <c r="N540" s="8" t="s">
        <v>12</v>
      </c>
      <c r="P540" s="8">
        <v>1</v>
      </c>
      <c r="Q540" s="8" t="s">
        <v>18</v>
      </c>
      <c r="R540" s="8">
        <f>SUMIF($I$24:$I$30,Table2[[#This Row],[Name]],$J$24:$J$30)</f>
        <v>3</v>
      </c>
      <c r="S540" s="8">
        <f t="shared" si="192"/>
        <v>3</v>
      </c>
    </row>
    <row r="541" spans="1:19" ht="30" hidden="1">
      <c r="A541" s="8" t="s">
        <v>104</v>
      </c>
      <c r="B541" s="8" t="s">
        <v>17</v>
      </c>
      <c r="C541" s="8" t="s">
        <v>28</v>
      </c>
      <c r="D541" s="9">
        <f t="shared" ca="1" si="194"/>
        <v>44940</v>
      </c>
      <c r="E541" s="8">
        <f t="shared" ca="1" si="190"/>
        <v>2</v>
      </c>
      <c r="F541" s="8">
        <f t="shared" ca="1" si="191"/>
        <v>1</v>
      </c>
      <c r="G541" s="8">
        <v>2020</v>
      </c>
      <c r="H541" s="8" t="s">
        <v>58</v>
      </c>
      <c r="I541" s="8" t="s">
        <v>76</v>
      </c>
      <c r="J541" s="8" t="s">
        <v>60</v>
      </c>
      <c r="K541" s="8" t="s">
        <v>13</v>
      </c>
      <c r="L541" s="8" t="s">
        <v>100</v>
      </c>
      <c r="M541" s="8">
        <v>2.4</v>
      </c>
      <c r="N541" s="8" t="s">
        <v>11</v>
      </c>
      <c r="P541" s="8">
        <v>1</v>
      </c>
      <c r="Q541" s="8" t="s">
        <v>18</v>
      </c>
      <c r="R541" s="8">
        <f>SUMIF($I$24:$I$30,Table2[[#This Row],[Name]],$J$24:$J$30)</f>
        <v>3</v>
      </c>
      <c r="S541" s="8">
        <f t="shared" si="192"/>
        <v>7.1999999999999993</v>
      </c>
    </row>
    <row r="542" spans="1:19" ht="30" hidden="1">
      <c r="A542" s="8" t="s">
        <v>104</v>
      </c>
      <c r="B542" s="8" t="s">
        <v>17</v>
      </c>
      <c r="C542" s="8" t="s">
        <v>28</v>
      </c>
      <c r="D542" s="9">
        <f t="shared" ca="1" si="194"/>
        <v>44941</v>
      </c>
      <c r="E542" s="8">
        <f t="shared" ca="1" si="190"/>
        <v>3</v>
      </c>
      <c r="F542" s="8">
        <f t="shared" ca="1" si="191"/>
        <v>1</v>
      </c>
      <c r="G542" s="8">
        <v>2020</v>
      </c>
      <c r="H542" s="8" t="s">
        <v>58</v>
      </c>
      <c r="I542" s="8" t="s">
        <v>66</v>
      </c>
      <c r="J542" s="8" t="s">
        <v>60</v>
      </c>
      <c r="K542" s="8" t="s">
        <v>13</v>
      </c>
      <c r="L542" s="8" t="s">
        <v>100</v>
      </c>
      <c r="M542" s="8">
        <v>2.4</v>
      </c>
      <c r="N542" s="8" t="s">
        <v>10</v>
      </c>
      <c r="P542" s="8">
        <v>1</v>
      </c>
      <c r="Q542" s="8" t="s">
        <v>18</v>
      </c>
      <c r="R542" s="8">
        <f>SUMIF($I$24:$I$30,Table2[[#This Row],[Name]],$J$24:$J$30)</f>
        <v>0</v>
      </c>
      <c r="S542" s="8">
        <f t="shared" si="192"/>
        <v>0</v>
      </c>
    </row>
    <row r="543" spans="1:19" ht="30" hidden="1">
      <c r="A543" s="8" t="s">
        <v>104</v>
      </c>
      <c r="B543" s="8" t="s">
        <v>17</v>
      </c>
      <c r="C543" s="8" t="s">
        <v>28</v>
      </c>
      <c r="D543" s="9">
        <f t="shared" ca="1" si="194"/>
        <v>44942</v>
      </c>
      <c r="E543" s="8">
        <f t="shared" ca="1" si="190"/>
        <v>3</v>
      </c>
      <c r="F543" s="8">
        <f t="shared" ca="1" si="191"/>
        <v>1</v>
      </c>
      <c r="G543" s="8">
        <v>2020</v>
      </c>
      <c r="H543" s="8" t="s">
        <v>58</v>
      </c>
      <c r="I543" s="8" t="s">
        <v>76</v>
      </c>
      <c r="J543" s="8" t="s">
        <v>60</v>
      </c>
      <c r="K543" s="8" t="s">
        <v>13</v>
      </c>
      <c r="L543" s="8" t="s">
        <v>100</v>
      </c>
      <c r="M543" s="8">
        <v>2.4</v>
      </c>
      <c r="N543" s="8" t="s">
        <v>12</v>
      </c>
      <c r="P543" s="8">
        <v>1</v>
      </c>
      <c r="Q543" s="8" t="s">
        <v>18</v>
      </c>
      <c r="R543" s="8">
        <f>SUMIF($I$24:$I$30,Table2[[#This Row],[Name]],$J$24:$J$30)</f>
        <v>3</v>
      </c>
      <c r="S543" s="8">
        <f t="shared" si="192"/>
        <v>7.1999999999999993</v>
      </c>
    </row>
    <row r="544" spans="1:19" ht="30" hidden="1">
      <c r="A544" s="8" t="s">
        <v>104</v>
      </c>
      <c r="B544" s="8" t="s">
        <v>17</v>
      </c>
      <c r="C544" s="8" t="s">
        <v>28</v>
      </c>
      <c r="D544" s="9">
        <f t="shared" ca="1" si="194"/>
        <v>44943</v>
      </c>
      <c r="E544" s="8">
        <f t="shared" ca="1" si="190"/>
        <v>3</v>
      </c>
      <c r="F544" s="8">
        <f t="shared" ca="1" si="191"/>
        <v>1</v>
      </c>
      <c r="G544" s="8">
        <v>2020</v>
      </c>
      <c r="H544" s="8" t="s">
        <v>58</v>
      </c>
      <c r="I544" s="8" t="s">
        <v>76</v>
      </c>
      <c r="J544" s="8" t="s">
        <v>60</v>
      </c>
      <c r="K544" s="8" t="s">
        <v>13</v>
      </c>
      <c r="L544" s="8" t="s">
        <v>100</v>
      </c>
      <c r="M544" s="8">
        <v>1</v>
      </c>
      <c r="N544" s="8" t="s">
        <v>11</v>
      </c>
      <c r="P544" s="8">
        <v>1</v>
      </c>
      <c r="Q544" s="8" t="s">
        <v>18</v>
      </c>
      <c r="R544" s="8">
        <f>SUMIF($I$24:$I$30,Table2[[#This Row],[Name]],$J$24:$J$30)</f>
        <v>3</v>
      </c>
      <c r="S544" s="8">
        <f t="shared" si="192"/>
        <v>3</v>
      </c>
    </row>
    <row r="545" spans="1:19" ht="30" hidden="1">
      <c r="A545" s="8" t="s">
        <v>104</v>
      </c>
      <c r="B545" s="8" t="s">
        <v>17</v>
      </c>
      <c r="C545" s="8" t="s">
        <v>28</v>
      </c>
      <c r="D545" s="9">
        <f t="shared" ca="1" si="194"/>
        <v>44944</v>
      </c>
      <c r="E545" s="8">
        <f t="shared" ca="1" si="190"/>
        <v>3</v>
      </c>
      <c r="F545" s="8">
        <f t="shared" ca="1" si="191"/>
        <v>1</v>
      </c>
      <c r="G545" s="8">
        <v>2020</v>
      </c>
      <c r="H545" s="8" t="s">
        <v>55</v>
      </c>
      <c r="I545" s="8" t="s">
        <v>69</v>
      </c>
      <c r="J545" s="8" t="s">
        <v>60</v>
      </c>
      <c r="K545" s="8" t="s">
        <v>13</v>
      </c>
      <c r="L545" s="8" t="s">
        <v>100</v>
      </c>
      <c r="M545" s="8">
        <v>2.5</v>
      </c>
      <c r="N545" s="8" t="s">
        <v>10</v>
      </c>
      <c r="P545" s="8">
        <v>1</v>
      </c>
      <c r="Q545" s="8" t="s">
        <v>18</v>
      </c>
      <c r="R545" s="8">
        <f>SUMIF($I$24:$I$30,Table2[[#This Row],[Name]],$J$24:$J$30)</f>
        <v>1.5</v>
      </c>
      <c r="S545" s="8">
        <f t="shared" si="192"/>
        <v>3.75</v>
      </c>
    </row>
    <row r="546" spans="1:19" ht="30" hidden="1">
      <c r="A546" s="8" t="s">
        <v>104</v>
      </c>
      <c r="B546" s="8" t="s">
        <v>17</v>
      </c>
      <c r="C546" s="8" t="s">
        <v>28</v>
      </c>
      <c r="D546" s="9">
        <f t="shared" ca="1" si="194"/>
        <v>44945</v>
      </c>
      <c r="E546" s="8">
        <f t="shared" ca="1" si="190"/>
        <v>3</v>
      </c>
      <c r="F546" s="8">
        <f t="shared" ca="1" si="191"/>
        <v>1</v>
      </c>
      <c r="G546" s="8">
        <v>2020</v>
      </c>
      <c r="H546" s="8" t="s">
        <v>55</v>
      </c>
      <c r="I546" s="8" t="s">
        <v>69</v>
      </c>
      <c r="J546" s="8" t="s">
        <v>60</v>
      </c>
      <c r="K546" s="8" t="s">
        <v>13</v>
      </c>
      <c r="L546" s="8" t="s">
        <v>100</v>
      </c>
      <c r="M546" s="8">
        <v>2.5</v>
      </c>
      <c r="N546" s="8" t="s">
        <v>12</v>
      </c>
      <c r="P546" s="8">
        <v>1</v>
      </c>
      <c r="Q546" s="8" t="s">
        <v>18</v>
      </c>
      <c r="R546" s="8">
        <f>SUMIF($I$24:$I$30,Table2[[#This Row],[Name]],$J$24:$J$30)</f>
        <v>1.5</v>
      </c>
      <c r="S546" s="8">
        <f t="shared" si="192"/>
        <v>3.75</v>
      </c>
    </row>
    <row r="547" spans="1:19" ht="30" hidden="1">
      <c r="A547" s="8" t="s">
        <v>104</v>
      </c>
      <c r="B547" s="8" t="s">
        <v>17</v>
      </c>
      <c r="C547" s="8" t="s">
        <v>28</v>
      </c>
      <c r="D547" s="9">
        <f t="shared" ca="1" si="194"/>
        <v>44946</v>
      </c>
      <c r="E547" s="8">
        <f t="shared" ref="E547:E607" ca="1" si="195">WEEKNUM(D547)</f>
        <v>3</v>
      </c>
      <c r="F547" s="8">
        <f t="shared" ref="F547:F607" ca="1" si="196">MONTH(D547)</f>
        <v>1</v>
      </c>
      <c r="G547" s="8">
        <v>2020</v>
      </c>
      <c r="H547" s="8" t="s">
        <v>55</v>
      </c>
      <c r="I547" s="8" t="s">
        <v>69</v>
      </c>
      <c r="J547" s="8" t="s">
        <v>60</v>
      </c>
      <c r="K547" s="8" t="s">
        <v>13</v>
      </c>
      <c r="L547" s="8" t="s">
        <v>100</v>
      </c>
      <c r="M547" s="8">
        <v>2.5</v>
      </c>
      <c r="N547" s="8" t="s">
        <v>11</v>
      </c>
      <c r="P547" s="8">
        <v>1</v>
      </c>
      <c r="Q547" s="8" t="s">
        <v>18</v>
      </c>
      <c r="R547" s="8">
        <f>SUMIF($I$24:$I$30,Table2[[#This Row],[Name]],$J$24:$J$30)</f>
        <v>1.5</v>
      </c>
      <c r="S547" s="8">
        <f t="shared" ref="S547:S607" si="197">M547*R547</f>
        <v>3.75</v>
      </c>
    </row>
    <row r="548" spans="1:19" ht="30" hidden="1">
      <c r="A548" s="8" t="s">
        <v>104</v>
      </c>
      <c r="B548" s="8" t="s">
        <v>17</v>
      </c>
      <c r="C548" s="8" t="s">
        <v>45</v>
      </c>
      <c r="D548" s="9">
        <f ca="1">D523-21</f>
        <v>44930</v>
      </c>
      <c r="E548" s="8">
        <f t="shared" ca="1" si="195"/>
        <v>1</v>
      </c>
      <c r="F548" s="8">
        <f t="shared" ca="1" si="196"/>
        <v>1</v>
      </c>
      <c r="G548" s="8">
        <v>2020</v>
      </c>
      <c r="H548" s="8" t="s">
        <v>96</v>
      </c>
      <c r="I548" s="8" t="s">
        <v>70</v>
      </c>
      <c r="J548" s="8" t="s">
        <v>71</v>
      </c>
      <c r="K548" s="8" t="s">
        <v>15</v>
      </c>
      <c r="L548" s="8" t="s">
        <v>72</v>
      </c>
      <c r="M548" s="8">
        <v>5</v>
      </c>
      <c r="N548" s="8" t="s">
        <v>10</v>
      </c>
      <c r="P548" s="8">
        <v>1</v>
      </c>
      <c r="Q548" s="8" t="s">
        <v>18</v>
      </c>
      <c r="R548" s="8">
        <f>SUMIF($I$24:$I$30,Table2[[#This Row],[Name]],$J$24:$J$30)</f>
        <v>3</v>
      </c>
      <c r="S548" s="8">
        <f t="shared" si="197"/>
        <v>15</v>
      </c>
    </row>
    <row r="549" spans="1:19" ht="30" hidden="1">
      <c r="A549" s="8" t="s">
        <v>104</v>
      </c>
      <c r="B549" s="8" t="s">
        <v>17</v>
      </c>
      <c r="C549" s="8" t="s">
        <v>45</v>
      </c>
      <c r="D549" s="9">
        <f t="shared" ref="D549:D571" ca="1" si="198">D524+1</f>
        <v>44924</v>
      </c>
      <c r="E549" s="8">
        <f t="shared" ca="1" si="195"/>
        <v>53</v>
      </c>
      <c r="F549" s="8">
        <f t="shared" ca="1" si="196"/>
        <v>12</v>
      </c>
      <c r="G549" s="8">
        <v>2020</v>
      </c>
      <c r="H549" s="8" t="s">
        <v>96</v>
      </c>
      <c r="I549" s="8" t="s">
        <v>70</v>
      </c>
      <c r="J549" s="8" t="s">
        <v>71</v>
      </c>
      <c r="K549" s="8" t="s">
        <v>15</v>
      </c>
      <c r="L549" s="8" t="s">
        <v>72</v>
      </c>
      <c r="M549" s="8">
        <v>5</v>
      </c>
      <c r="N549" s="8" t="s">
        <v>12</v>
      </c>
      <c r="P549" s="8">
        <v>1</v>
      </c>
      <c r="Q549" s="8" t="s">
        <v>18</v>
      </c>
      <c r="R549" s="8">
        <f>SUMIF($I$24:$I$30,Table2[[#This Row],[Name]],$J$24:$J$30)</f>
        <v>3</v>
      </c>
      <c r="S549" s="8">
        <f t="shared" si="197"/>
        <v>15</v>
      </c>
    </row>
    <row r="550" spans="1:19" ht="30" hidden="1">
      <c r="A550" s="8" t="s">
        <v>104</v>
      </c>
      <c r="B550" s="8" t="s">
        <v>17</v>
      </c>
      <c r="C550" s="8" t="s">
        <v>45</v>
      </c>
      <c r="D550" s="9">
        <f t="shared" ca="1" si="198"/>
        <v>44925</v>
      </c>
      <c r="E550" s="8">
        <f t="shared" ca="1" si="195"/>
        <v>53</v>
      </c>
      <c r="F550" s="8">
        <f t="shared" ca="1" si="196"/>
        <v>12</v>
      </c>
      <c r="G550" s="8">
        <v>2020</v>
      </c>
      <c r="H550" s="8" t="s">
        <v>96</v>
      </c>
      <c r="I550" s="8" t="s">
        <v>70</v>
      </c>
      <c r="J550" s="8" t="s">
        <v>71</v>
      </c>
      <c r="K550" s="8" t="s">
        <v>15</v>
      </c>
      <c r="L550" s="8" t="s">
        <v>72</v>
      </c>
      <c r="M550" s="8">
        <v>3</v>
      </c>
      <c r="N550" s="8" t="s">
        <v>11</v>
      </c>
      <c r="P550" s="8">
        <v>1</v>
      </c>
      <c r="Q550" s="8" t="s">
        <v>18</v>
      </c>
      <c r="R550" s="8">
        <f>SUMIF($I$24:$I$30,Table2[[#This Row],[Name]],$J$24:$J$30)</f>
        <v>3</v>
      </c>
      <c r="S550" s="8">
        <f t="shared" si="197"/>
        <v>9</v>
      </c>
    </row>
    <row r="551" spans="1:19" ht="30" hidden="1">
      <c r="A551" s="8" t="s">
        <v>104</v>
      </c>
      <c r="B551" s="8" t="s">
        <v>17</v>
      </c>
      <c r="C551" s="8" t="s">
        <v>45</v>
      </c>
      <c r="D551" s="9">
        <f t="shared" ca="1" si="198"/>
        <v>44926</v>
      </c>
      <c r="E551" s="8">
        <f t="shared" ca="1" si="195"/>
        <v>53</v>
      </c>
      <c r="F551" s="8">
        <f t="shared" ca="1" si="196"/>
        <v>12</v>
      </c>
      <c r="G551" s="8">
        <v>2020</v>
      </c>
      <c r="H551" s="8" t="s">
        <v>101</v>
      </c>
      <c r="I551" s="8" t="s">
        <v>66</v>
      </c>
      <c r="J551" s="8" t="s">
        <v>71</v>
      </c>
      <c r="K551" s="8" t="s">
        <v>15</v>
      </c>
      <c r="L551" s="8" t="s">
        <v>72</v>
      </c>
      <c r="M551" s="8">
        <v>2.4</v>
      </c>
      <c r="N551" s="8" t="s">
        <v>10</v>
      </c>
      <c r="P551" s="8">
        <v>1</v>
      </c>
      <c r="Q551" s="8" t="s">
        <v>18</v>
      </c>
      <c r="R551" s="8">
        <f>SUMIF($I$24:$I$30,Table2[[#This Row],[Name]],$J$24:$J$30)</f>
        <v>0</v>
      </c>
      <c r="S551" s="8">
        <f t="shared" si="197"/>
        <v>0</v>
      </c>
    </row>
    <row r="552" spans="1:19" ht="30" hidden="1">
      <c r="A552" s="8" t="s">
        <v>104</v>
      </c>
      <c r="B552" s="8" t="s">
        <v>17</v>
      </c>
      <c r="C552" s="8" t="s">
        <v>45</v>
      </c>
      <c r="D552" s="9">
        <f t="shared" ca="1" si="198"/>
        <v>44927</v>
      </c>
      <c r="E552" s="8">
        <f t="shared" ca="1" si="195"/>
        <v>1</v>
      </c>
      <c r="F552" s="8">
        <f t="shared" ca="1" si="196"/>
        <v>1</v>
      </c>
      <c r="G552" s="8">
        <v>2020</v>
      </c>
      <c r="H552" s="8" t="s">
        <v>101</v>
      </c>
      <c r="I552" s="8" t="s">
        <v>66</v>
      </c>
      <c r="J552" s="8" t="s">
        <v>71</v>
      </c>
      <c r="K552" s="8" t="s">
        <v>15</v>
      </c>
      <c r="L552" s="8" t="s">
        <v>72</v>
      </c>
      <c r="M552" s="8">
        <v>2.4</v>
      </c>
      <c r="N552" s="8" t="s">
        <v>12</v>
      </c>
      <c r="P552" s="8">
        <v>1</v>
      </c>
      <c r="Q552" s="8" t="s">
        <v>18</v>
      </c>
      <c r="R552" s="8">
        <f>SUMIF($I$24:$I$30,Table2[[#This Row],[Name]],$J$24:$J$30)</f>
        <v>0</v>
      </c>
      <c r="S552" s="8">
        <f t="shared" si="197"/>
        <v>0</v>
      </c>
    </row>
    <row r="553" spans="1:19" ht="30" hidden="1">
      <c r="A553" s="8" t="s">
        <v>104</v>
      </c>
      <c r="B553" s="8" t="s">
        <v>17</v>
      </c>
      <c r="C553" s="8" t="s">
        <v>45</v>
      </c>
      <c r="D553" s="9">
        <f t="shared" ca="1" si="198"/>
        <v>44928</v>
      </c>
      <c r="E553" s="8">
        <f t="shared" ca="1" si="195"/>
        <v>1</v>
      </c>
      <c r="F553" s="8">
        <f t="shared" ca="1" si="196"/>
        <v>1</v>
      </c>
      <c r="G553" s="8">
        <v>2020</v>
      </c>
      <c r="H553" s="8" t="s">
        <v>58</v>
      </c>
      <c r="I553" s="8" t="s">
        <v>76</v>
      </c>
      <c r="J553" s="8" t="s">
        <v>71</v>
      </c>
      <c r="K553" s="8" t="s">
        <v>15</v>
      </c>
      <c r="L553" s="8" t="s">
        <v>72</v>
      </c>
      <c r="M553" s="8">
        <v>2</v>
      </c>
      <c r="N553" s="8" t="s">
        <v>11</v>
      </c>
      <c r="P553" s="8">
        <v>1</v>
      </c>
      <c r="Q553" s="8" t="s">
        <v>18</v>
      </c>
      <c r="R553" s="8">
        <f>SUMIF($I$24:$I$30,Table2[[#This Row],[Name]],$J$24:$J$30)</f>
        <v>3</v>
      </c>
      <c r="S553" s="8">
        <f t="shared" si="197"/>
        <v>6</v>
      </c>
    </row>
    <row r="554" spans="1:19" ht="30" hidden="1">
      <c r="A554" s="8" t="s">
        <v>104</v>
      </c>
      <c r="B554" s="8" t="s">
        <v>17</v>
      </c>
      <c r="C554" s="8" t="s">
        <v>45</v>
      </c>
      <c r="D554" s="9">
        <f t="shared" ca="1" si="198"/>
        <v>44929</v>
      </c>
      <c r="E554" s="8">
        <f t="shared" ca="1" si="195"/>
        <v>1</v>
      </c>
      <c r="F554" s="8">
        <f t="shared" ca="1" si="196"/>
        <v>1</v>
      </c>
      <c r="G554" s="8">
        <v>2020</v>
      </c>
      <c r="H554" s="8" t="s">
        <v>58</v>
      </c>
      <c r="I554" s="8" t="s">
        <v>66</v>
      </c>
      <c r="J554" s="8" t="s">
        <v>71</v>
      </c>
      <c r="K554" s="8" t="s">
        <v>15</v>
      </c>
      <c r="L554" s="8" t="s">
        <v>72</v>
      </c>
      <c r="M554" s="8">
        <v>2.4</v>
      </c>
      <c r="N554" s="8" t="s">
        <v>10</v>
      </c>
      <c r="P554" s="8">
        <v>1</v>
      </c>
      <c r="Q554" s="8" t="s">
        <v>18</v>
      </c>
      <c r="R554" s="8">
        <f>SUMIF($I$24:$I$30,Table2[[#This Row],[Name]],$J$24:$J$30)</f>
        <v>0</v>
      </c>
      <c r="S554" s="8">
        <f t="shared" si="197"/>
        <v>0</v>
      </c>
    </row>
    <row r="555" spans="1:19" ht="30" hidden="1">
      <c r="A555" s="8" t="s">
        <v>104</v>
      </c>
      <c r="B555" s="8" t="s">
        <v>17</v>
      </c>
      <c r="C555" s="8" t="s">
        <v>45</v>
      </c>
      <c r="D555" s="9">
        <f t="shared" ca="1" si="198"/>
        <v>44930</v>
      </c>
      <c r="E555" s="8">
        <f t="shared" ca="1" si="195"/>
        <v>1</v>
      </c>
      <c r="F555" s="8">
        <f t="shared" ca="1" si="196"/>
        <v>1</v>
      </c>
      <c r="G555" s="8">
        <v>2020</v>
      </c>
      <c r="H555" s="8" t="s">
        <v>58</v>
      </c>
      <c r="I555" s="8" t="s">
        <v>76</v>
      </c>
      <c r="J555" s="8" t="s">
        <v>71</v>
      </c>
      <c r="K555" s="8" t="s">
        <v>15</v>
      </c>
      <c r="L555" s="8" t="s">
        <v>72</v>
      </c>
      <c r="M555" s="8">
        <v>1</v>
      </c>
      <c r="N555" s="8" t="s">
        <v>12</v>
      </c>
      <c r="P555" s="8">
        <v>1</v>
      </c>
      <c r="Q555" s="8" t="s">
        <v>18</v>
      </c>
      <c r="R555" s="8">
        <f>SUMIF($I$24:$I$30,Table2[[#This Row],[Name]],$J$24:$J$30)</f>
        <v>3</v>
      </c>
      <c r="S555" s="8">
        <f t="shared" si="197"/>
        <v>3</v>
      </c>
    </row>
    <row r="556" spans="1:19" ht="30" hidden="1">
      <c r="A556" s="8" t="s">
        <v>104</v>
      </c>
      <c r="B556" s="8" t="s">
        <v>17</v>
      </c>
      <c r="C556" s="8" t="s">
        <v>45</v>
      </c>
      <c r="D556" s="9">
        <f t="shared" ca="1" si="198"/>
        <v>44931</v>
      </c>
      <c r="E556" s="8">
        <f t="shared" ca="1" si="195"/>
        <v>1</v>
      </c>
      <c r="F556" s="8">
        <f t="shared" ca="1" si="196"/>
        <v>1</v>
      </c>
      <c r="G556" s="8">
        <v>2020</v>
      </c>
      <c r="H556" s="8" t="s">
        <v>58</v>
      </c>
      <c r="I556" s="8" t="s">
        <v>66</v>
      </c>
      <c r="J556" s="8" t="s">
        <v>71</v>
      </c>
      <c r="K556" s="8" t="s">
        <v>15</v>
      </c>
      <c r="L556" s="8" t="s">
        <v>72</v>
      </c>
      <c r="M556" s="8">
        <v>2.4</v>
      </c>
      <c r="N556" s="8" t="s">
        <v>11</v>
      </c>
      <c r="P556" s="8">
        <v>1</v>
      </c>
      <c r="Q556" s="8" t="s">
        <v>18</v>
      </c>
      <c r="R556" s="8">
        <f>SUMIF($I$24:$I$30,Table2[[#This Row],[Name]],$J$24:$J$30)</f>
        <v>0</v>
      </c>
      <c r="S556" s="8">
        <f t="shared" si="197"/>
        <v>0</v>
      </c>
    </row>
    <row r="557" spans="1:19" ht="30" hidden="1">
      <c r="A557" s="8" t="s">
        <v>104</v>
      </c>
      <c r="B557" s="8" t="s">
        <v>17</v>
      </c>
      <c r="C557" s="8" t="s">
        <v>45</v>
      </c>
      <c r="D557" s="9">
        <f t="shared" ca="1" si="198"/>
        <v>44932</v>
      </c>
      <c r="E557" s="8">
        <f t="shared" ca="1" si="195"/>
        <v>1</v>
      </c>
      <c r="F557" s="8">
        <f t="shared" ca="1" si="196"/>
        <v>1</v>
      </c>
      <c r="G557" s="8">
        <v>2020</v>
      </c>
      <c r="H557" s="8" t="s">
        <v>55</v>
      </c>
      <c r="I557" s="8" t="s">
        <v>69</v>
      </c>
      <c r="J557" s="8" t="s">
        <v>71</v>
      </c>
      <c r="K557" s="8" t="s">
        <v>15</v>
      </c>
      <c r="L557" s="8" t="s">
        <v>72</v>
      </c>
      <c r="M557" s="8">
        <v>2.5</v>
      </c>
      <c r="N557" s="8" t="s">
        <v>10</v>
      </c>
      <c r="P557" s="8">
        <v>1</v>
      </c>
      <c r="Q557" s="8" t="s">
        <v>18</v>
      </c>
      <c r="R557" s="8">
        <f>SUMIF($I$24:$I$30,Table2[[#This Row],[Name]],$J$24:$J$30)</f>
        <v>1.5</v>
      </c>
      <c r="S557" s="8">
        <f t="shared" si="197"/>
        <v>3.75</v>
      </c>
    </row>
    <row r="558" spans="1:19" ht="30" hidden="1">
      <c r="A558" s="8" t="s">
        <v>104</v>
      </c>
      <c r="B558" s="8" t="s">
        <v>17</v>
      </c>
      <c r="C558" s="8" t="s">
        <v>45</v>
      </c>
      <c r="D558" s="9">
        <f t="shared" ca="1" si="198"/>
        <v>44933</v>
      </c>
      <c r="E558" s="8">
        <f t="shared" ca="1" si="195"/>
        <v>1</v>
      </c>
      <c r="F558" s="8">
        <f t="shared" ca="1" si="196"/>
        <v>1</v>
      </c>
      <c r="G558" s="8">
        <v>2020</v>
      </c>
      <c r="H558" s="8" t="s">
        <v>55</v>
      </c>
      <c r="I558" s="8" t="s">
        <v>69</v>
      </c>
      <c r="J558" s="8" t="s">
        <v>71</v>
      </c>
      <c r="K558" s="8" t="s">
        <v>15</v>
      </c>
      <c r="L558" s="8" t="s">
        <v>72</v>
      </c>
      <c r="M558" s="8">
        <v>2.5</v>
      </c>
      <c r="N558" s="8" t="s">
        <v>12</v>
      </c>
      <c r="P558" s="8">
        <v>1</v>
      </c>
      <c r="Q558" s="8" t="s">
        <v>18</v>
      </c>
      <c r="R558" s="8">
        <f>SUMIF($I$24:$I$30,Table2[[#This Row],[Name]],$J$24:$J$30)</f>
        <v>1.5</v>
      </c>
      <c r="S558" s="8">
        <f t="shared" si="197"/>
        <v>3.75</v>
      </c>
    </row>
    <row r="559" spans="1:19" ht="30" hidden="1">
      <c r="A559" s="8" t="s">
        <v>104</v>
      </c>
      <c r="B559" s="8" t="s">
        <v>17</v>
      </c>
      <c r="C559" s="8" t="s">
        <v>45</v>
      </c>
      <c r="D559" s="9">
        <f t="shared" ca="1" si="198"/>
        <v>44934</v>
      </c>
      <c r="E559" s="8">
        <f t="shared" ca="1" si="195"/>
        <v>2</v>
      </c>
      <c r="F559" s="8">
        <f t="shared" ca="1" si="196"/>
        <v>1</v>
      </c>
      <c r="G559" s="8">
        <v>2020</v>
      </c>
      <c r="H559" s="8" t="s">
        <v>55</v>
      </c>
      <c r="I559" s="8" t="s">
        <v>69</v>
      </c>
      <c r="J559" s="8" t="s">
        <v>71</v>
      </c>
      <c r="K559" s="8" t="s">
        <v>15</v>
      </c>
      <c r="L559" s="8" t="s">
        <v>72</v>
      </c>
      <c r="M559" s="8">
        <v>2.5</v>
      </c>
      <c r="N559" s="8" t="s">
        <v>11</v>
      </c>
      <c r="P559" s="8">
        <v>1</v>
      </c>
      <c r="Q559" s="8" t="s">
        <v>18</v>
      </c>
      <c r="R559" s="8">
        <f>SUMIF($I$24:$I$30,Table2[[#This Row],[Name]],$J$24:$J$30)</f>
        <v>1.5</v>
      </c>
      <c r="S559" s="8">
        <f t="shared" si="197"/>
        <v>3.75</v>
      </c>
    </row>
    <row r="560" spans="1:19" ht="30" hidden="1">
      <c r="A560" s="8" t="s">
        <v>104</v>
      </c>
      <c r="B560" s="8" t="s">
        <v>17</v>
      </c>
      <c r="C560" s="8" t="s">
        <v>29</v>
      </c>
      <c r="D560" s="9">
        <f t="shared" ca="1" si="198"/>
        <v>44935</v>
      </c>
      <c r="E560" s="8">
        <f t="shared" ca="1" si="195"/>
        <v>2</v>
      </c>
      <c r="F560" s="8">
        <f t="shared" ca="1" si="196"/>
        <v>1</v>
      </c>
      <c r="G560" s="8">
        <v>2020</v>
      </c>
      <c r="H560" s="8" t="s">
        <v>96</v>
      </c>
      <c r="I560" s="8" t="s">
        <v>70</v>
      </c>
      <c r="J560" s="8" t="s">
        <v>71</v>
      </c>
      <c r="K560" s="8" t="s">
        <v>15</v>
      </c>
      <c r="L560" s="8" t="s">
        <v>72</v>
      </c>
      <c r="M560" s="8">
        <v>3</v>
      </c>
      <c r="N560" s="8" t="s">
        <v>10</v>
      </c>
      <c r="P560" s="8">
        <v>1</v>
      </c>
      <c r="Q560" s="8" t="s">
        <v>18</v>
      </c>
      <c r="R560" s="8">
        <f>SUMIF($I$24:$I$30,Table2[[#This Row],[Name]],$J$24:$J$30)</f>
        <v>3</v>
      </c>
      <c r="S560" s="8">
        <f t="shared" si="197"/>
        <v>9</v>
      </c>
    </row>
    <row r="561" spans="1:19" ht="30" hidden="1">
      <c r="A561" s="8" t="s">
        <v>104</v>
      </c>
      <c r="B561" s="8" t="s">
        <v>17</v>
      </c>
      <c r="C561" s="8" t="s">
        <v>29</v>
      </c>
      <c r="D561" s="9">
        <f t="shared" ca="1" si="198"/>
        <v>44936</v>
      </c>
      <c r="E561" s="8">
        <f t="shared" ca="1" si="195"/>
        <v>2</v>
      </c>
      <c r="F561" s="8">
        <f t="shared" ca="1" si="196"/>
        <v>1</v>
      </c>
      <c r="G561" s="8">
        <v>2020</v>
      </c>
      <c r="H561" s="8" t="s">
        <v>96</v>
      </c>
      <c r="I561" s="8" t="s">
        <v>70</v>
      </c>
      <c r="J561" s="8" t="s">
        <v>71</v>
      </c>
      <c r="K561" s="8" t="s">
        <v>15</v>
      </c>
      <c r="L561" s="8" t="s">
        <v>72</v>
      </c>
      <c r="M561" s="8">
        <v>5</v>
      </c>
      <c r="N561" s="8" t="s">
        <v>12</v>
      </c>
      <c r="P561" s="8">
        <v>1</v>
      </c>
      <c r="Q561" s="8" t="s">
        <v>18</v>
      </c>
      <c r="R561" s="8">
        <f>SUMIF($I$24:$I$30,Table2[[#This Row],[Name]],$J$24:$J$30)</f>
        <v>3</v>
      </c>
      <c r="S561" s="8">
        <f t="shared" si="197"/>
        <v>15</v>
      </c>
    </row>
    <row r="562" spans="1:19" ht="30" hidden="1">
      <c r="A562" s="8" t="s">
        <v>104</v>
      </c>
      <c r="B562" s="8" t="s">
        <v>17</v>
      </c>
      <c r="C562" s="8" t="s">
        <v>29</v>
      </c>
      <c r="D562" s="9">
        <f t="shared" ca="1" si="198"/>
        <v>44937</v>
      </c>
      <c r="E562" s="8">
        <f t="shared" ca="1" si="195"/>
        <v>2</v>
      </c>
      <c r="F562" s="8">
        <f t="shared" ca="1" si="196"/>
        <v>1</v>
      </c>
      <c r="G562" s="8">
        <v>2020</v>
      </c>
      <c r="H562" s="8" t="s">
        <v>96</v>
      </c>
      <c r="I562" s="8" t="s">
        <v>70</v>
      </c>
      <c r="J562" s="8" t="s">
        <v>71</v>
      </c>
      <c r="K562" s="8" t="s">
        <v>15</v>
      </c>
      <c r="L562" s="8" t="s">
        <v>72</v>
      </c>
      <c r="M562" s="8">
        <v>3</v>
      </c>
      <c r="N562" s="8" t="s">
        <v>11</v>
      </c>
      <c r="P562" s="8">
        <v>1</v>
      </c>
      <c r="Q562" s="8" t="s">
        <v>18</v>
      </c>
      <c r="R562" s="8">
        <f>SUMIF($I$24:$I$30,Table2[[#This Row],[Name]],$J$24:$J$30)</f>
        <v>3</v>
      </c>
      <c r="S562" s="8">
        <f t="shared" si="197"/>
        <v>9</v>
      </c>
    </row>
    <row r="563" spans="1:19" ht="30" hidden="1">
      <c r="A563" s="8" t="s">
        <v>104</v>
      </c>
      <c r="B563" s="8" t="s">
        <v>17</v>
      </c>
      <c r="C563" s="8" t="s">
        <v>29</v>
      </c>
      <c r="D563" s="9">
        <f t="shared" ca="1" si="198"/>
        <v>44938</v>
      </c>
      <c r="E563" s="8">
        <f t="shared" ca="1" si="195"/>
        <v>2</v>
      </c>
      <c r="F563" s="8">
        <f t="shared" ca="1" si="196"/>
        <v>1</v>
      </c>
      <c r="G563" s="8">
        <v>2020</v>
      </c>
      <c r="H563" s="8" t="s">
        <v>58</v>
      </c>
      <c r="I563" s="8" t="s">
        <v>76</v>
      </c>
      <c r="J563" s="8" t="s">
        <v>71</v>
      </c>
      <c r="K563" s="8" t="s">
        <v>15</v>
      </c>
      <c r="L563" s="8" t="s">
        <v>72</v>
      </c>
      <c r="M563" s="8">
        <v>2</v>
      </c>
      <c r="N563" s="8" t="s">
        <v>10</v>
      </c>
      <c r="P563" s="8">
        <v>1</v>
      </c>
      <c r="Q563" s="8" t="s">
        <v>18</v>
      </c>
      <c r="R563" s="8">
        <f>SUMIF($I$24:$I$30,Table2[[#This Row],[Name]],$J$24:$J$30)</f>
        <v>3</v>
      </c>
      <c r="S563" s="8">
        <f t="shared" si="197"/>
        <v>6</v>
      </c>
    </row>
    <row r="564" spans="1:19" ht="30" hidden="1">
      <c r="A564" s="8" t="s">
        <v>104</v>
      </c>
      <c r="B564" s="8" t="s">
        <v>17</v>
      </c>
      <c r="C564" s="8" t="s">
        <v>29</v>
      </c>
      <c r="D564" s="9">
        <f t="shared" ca="1" si="198"/>
        <v>44939</v>
      </c>
      <c r="E564" s="8">
        <f t="shared" ca="1" si="195"/>
        <v>2</v>
      </c>
      <c r="F564" s="8">
        <f t="shared" ca="1" si="196"/>
        <v>1</v>
      </c>
      <c r="G564" s="8">
        <v>2020</v>
      </c>
      <c r="H564" s="8" t="s">
        <v>101</v>
      </c>
      <c r="I564" s="8" t="s">
        <v>66</v>
      </c>
      <c r="J564" s="8" t="s">
        <v>71</v>
      </c>
      <c r="K564" s="8" t="s">
        <v>15</v>
      </c>
      <c r="L564" s="8" t="s">
        <v>72</v>
      </c>
      <c r="M564" s="8">
        <v>2.4</v>
      </c>
      <c r="N564" s="8" t="s">
        <v>12</v>
      </c>
      <c r="P564" s="8">
        <v>1</v>
      </c>
      <c r="Q564" s="8" t="s">
        <v>18</v>
      </c>
      <c r="R564" s="8">
        <f>SUMIF($I$24:$I$30,Table2[[#This Row],[Name]],$J$24:$J$30)</f>
        <v>0</v>
      </c>
      <c r="S564" s="8">
        <f t="shared" si="197"/>
        <v>0</v>
      </c>
    </row>
    <row r="565" spans="1:19" ht="30" hidden="1">
      <c r="A565" s="8" t="s">
        <v>104</v>
      </c>
      <c r="B565" s="8" t="s">
        <v>17</v>
      </c>
      <c r="C565" s="8" t="s">
        <v>29</v>
      </c>
      <c r="D565" s="9">
        <f t="shared" ca="1" si="198"/>
        <v>44940</v>
      </c>
      <c r="E565" s="8">
        <f t="shared" ca="1" si="195"/>
        <v>2</v>
      </c>
      <c r="F565" s="8">
        <f t="shared" ca="1" si="196"/>
        <v>1</v>
      </c>
      <c r="G565" s="8">
        <v>2020</v>
      </c>
      <c r="H565" s="8" t="s">
        <v>58</v>
      </c>
      <c r="I565" s="8" t="s">
        <v>76</v>
      </c>
      <c r="J565" s="8" t="s">
        <v>71</v>
      </c>
      <c r="K565" s="8" t="s">
        <v>15</v>
      </c>
      <c r="L565" s="8" t="s">
        <v>72</v>
      </c>
      <c r="M565" s="8">
        <v>1</v>
      </c>
      <c r="N565" s="8" t="s">
        <v>11</v>
      </c>
      <c r="P565" s="8">
        <v>1</v>
      </c>
      <c r="Q565" s="8" t="s">
        <v>18</v>
      </c>
      <c r="R565" s="8">
        <f>SUMIF($I$24:$I$30,Table2[[#This Row],[Name]],$J$24:$J$30)</f>
        <v>3</v>
      </c>
      <c r="S565" s="8">
        <f t="shared" si="197"/>
        <v>3</v>
      </c>
    </row>
    <row r="566" spans="1:19" ht="30" hidden="1">
      <c r="A566" s="8" t="s">
        <v>104</v>
      </c>
      <c r="B566" s="8" t="s">
        <v>17</v>
      </c>
      <c r="C566" s="8" t="s">
        <v>29</v>
      </c>
      <c r="D566" s="9">
        <f t="shared" ca="1" si="198"/>
        <v>44941</v>
      </c>
      <c r="E566" s="8">
        <f t="shared" ca="1" si="195"/>
        <v>3</v>
      </c>
      <c r="F566" s="8">
        <f t="shared" ca="1" si="196"/>
        <v>1</v>
      </c>
      <c r="G566" s="8">
        <v>2020</v>
      </c>
      <c r="H566" s="8" t="s">
        <v>58</v>
      </c>
      <c r="I566" s="8" t="s">
        <v>66</v>
      </c>
      <c r="J566" s="8" t="s">
        <v>71</v>
      </c>
      <c r="K566" s="8" t="s">
        <v>15</v>
      </c>
      <c r="L566" s="8" t="s">
        <v>72</v>
      </c>
      <c r="M566" s="8">
        <v>2.4</v>
      </c>
      <c r="N566" s="8" t="s">
        <v>10</v>
      </c>
      <c r="P566" s="8">
        <v>1</v>
      </c>
      <c r="Q566" s="8" t="s">
        <v>18</v>
      </c>
      <c r="R566" s="8">
        <f>SUMIF($I$24:$I$30,Table2[[#This Row],[Name]],$J$24:$J$30)</f>
        <v>0</v>
      </c>
      <c r="S566" s="8">
        <f t="shared" si="197"/>
        <v>0</v>
      </c>
    </row>
    <row r="567" spans="1:19" ht="30" hidden="1">
      <c r="A567" s="8" t="s">
        <v>104</v>
      </c>
      <c r="B567" s="8" t="s">
        <v>17</v>
      </c>
      <c r="C567" s="8" t="s">
        <v>29</v>
      </c>
      <c r="D567" s="9">
        <f t="shared" ca="1" si="198"/>
        <v>44942</v>
      </c>
      <c r="E567" s="8">
        <f t="shared" ca="1" si="195"/>
        <v>3</v>
      </c>
      <c r="F567" s="8">
        <f t="shared" ca="1" si="196"/>
        <v>1</v>
      </c>
      <c r="G567" s="8">
        <v>2020</v>
      </c>
      <c r="H567" s="8" t="s">
        <v>58</v>
      </c>
      <c r="I567" s="8" t="s">
        <v>76</v>
      </c>
      <c r="J567" s="8" t="s">
        <v>71</v>
      </c>
      <c r="K567" s="8" t="s">
        <v>15</v>
      </c>
      <c r="L567" s="8" t="s">
        <v>72</v>
      </c>
      <c r="M567" s="8">
        <v>1</v>
      </c>
      <c r="N567" s="8" t="s">
        <v>12</v>
      </c>
      <c r="P567" s="8">
        <v>1</v>
      </c>
      <c r="Q567" s="8" t="s">
        <v>18</v>
      </c>
      <c r="R567" s="8">
        <f>SUMIF($I$24:$I$30,Table2[[#This Row],[Name]],$J$24:$J$30)</f>
        <v>3</v>
      </c>
      <c r="S567" s="8">
        <f t="shared" si="197"/>
        <v>3</v>
      </c>
    </row>
    <row r="568" spans="1:19" ht="30" hidden="1">
      <c r="A568" s="8" t="s">
        <v>104</v>
      </c>
      <c r="B568" s="8" t="s">
        <v>17</v>
      </c>
      <c r="C568" s="8" t="s">
        <v>29</v>
      </c>
      <c r="D568" s="9">
        <f t="shared" ca="1" si="198"/>
        <v>44943</v>
      </c>
      <c r="E568" s="8">
        <f t="shared" ca="1" si="195"/>
        <v>3</v>
      </c>
      <c r="F568" s="8">
        <f t="shared" ca="1" si="196"/>
        <v>1</v>
      </c>
      <c r="G568" s="8">
        <v>2020</v>
      </c>
      <c r="H568" s="8" t="s">
        <v>58</v>
      </c>
      <c r="I568" s="8" t="s">
        <v>76</v>
      </c>
      <c r="J568" s="8" t="s">
        <v>71</v>
      </c>
      <c r="K568" s="8" t="s">
        <v>15</v>
      </c>
      <c r="L568" s="8" t="s">
        <v>72</v>
      </c>
      <c r="M568" s="8">
        <v>1</v>
      </c>
      <c r="N568" s="8" t="s">
        <v>11</v>
      </c>
      <c r="P568" s="8">
        <v>1</v>
      </c>
      <c r="Q568" s="8" t="s">
        <v>18</v>
      </c>
      <c r="R568" s="8">
        <f>SUMIF($I$24:$I$30,Table2[[#This Row],[Name]],$J$24:$J$30)</f>
        <v>3</v>
      </c>
      <c r="S568" s="8">
        <f t="shared" si="197"/>
        <v>3</v>
      </c>
    </row>
    <row r="569" spans="1:19" ht="30" hidden="1">
      <c r="A569" s="8" t="s">
        <v>104</v>
      </c>
      <c r="B569" s="8" t="s">
        <v>17</v>
      </c>
      <c r="C569" s="8" t="s">
        <v>29</v>
      </c>
      <c r="D569" s="9">
        <f t="shared" ca="1" si="198"/>
        <v>44944</v>
      </c>
      <c r="E569" s="8">
        <f t="shared" ca="1" si="195"/>
        <v>3</v>
      </c>
      <c r="F569" s="8">
        <f t="shared" ca="1" si="196"/>
        <v>1</v>
      </c>
      <c r="G569" s="8">
        <v>2020</v>
      </c>
      <c r="H569" s="8" t="s">
        <v>55</v>
      </c>
      <c r="I569" s="8" t="s">
        <v>69</v>
      </c>
      <c r="J569" s="8" t="s">
        <v>71</v>
      </c>
      <c r="K569" s="8" t="s">
        <v>15</v>
      </c>
      <c r="L569" s="8" t="s">
        <v>72</v>
      </c>
      <c r="M569" s="8">
        <v>2.5</v>
      </c>
      <c r="N569" s="8" t="s">
        <v>10</v>
      </c>
      <c r="P569" s="8">
        <v>1</v>
      </c>
      <c r="Q569" s="8" t="s">
        <v>18</v>
      </c>
      <c r="R569" s="8">
        <f>SUMIF($I$24:$I$30,Table2[[#This Row],[Name]],$J$24:$J$30)</f>
        <v>1.5</v>
      </c>
      <c r="S569" s="8">
        <f t="shared" si="197"/>
        <v>3.75</v>
      </c>
    </row>
    <row r="570" spans="1:19" ht="30" hidden="1">
      <c r="A570" s="8" t="s">
        <v>104</v>
      </c>
      <c r="B570" s="8" t="s">
        <v>17</v>
      </c>
      <c r="C570" s="8" t="s">
        <v>29</v>
      </c>
      <c r="D570" s="9">
        <f t="shared" ca="1" si="198"/>
        <v>44945</v>
      </c>
      <c r="E570" s="8">
        <f t="shared" ca="1" si="195"/>
        <v>3</v>
      </c>
      <c r="F570" s="8">
        <f t="shared" ca="1" si="196"/>
        <v>1</v>
      </c>
      <c r="G570" s="8">
        <v>2020</v>
      </c>
      <c r="H570" s="8" t="s">
        <v>55</v>
      </c>
      <c r="I570" s="8" t="s">
        <v>69</v>
      </c>
      <c r="J570" s="8" t="s">
        <v>71</v>
      </c>
      <c r="K570" s="8" t="s">
        <v>15</v>
      </c>
      <c r="L570" s="8" t="s">
        <v>72</v>
      </c>
      <c r="M570" s="8">
        <v>2.5</v>
      </c>
      <c r="N570" s="8" t="s">
        <v>12</v>
      </c>
      <c r="P570" s="8">
        <v>1</v>
      </c>
      <c r="Q570" s="8" t="s">
        <v>18</v>
      </c>
      <c r="R570" s="8">
        <f>SUMIF($I$24:$I$30,Table2[[#This Row],[Name]],$J$24:$J$30)</f>
        <v>1.5</v>
      </c>
      <c r="S570" s="8">
        <f t="shared" si="197"/>
        <v>3.75</v>
      </c>
    </row>
    <row r="571" spans="1:19" ht="30" hidden="1">
      <c r="A571" s="8" t="s">
        <v>104</v>
      </c>
      <c r="B571" s="8" t="s">
        <v>17</v>
      </c>
      <c r="C571" s="8" t="s">
        <v>29</v>
      </c>
      <c r="D571" s="9">
        <f t="shared" ca="1" si="198"/>
        <v>44946</v>
      </c>
      <c r="E571" s="8">
        <f t="shared" ca="1" si="195"/>
        <v>3</v>
      </c>
      <c r="F571" s="8">
        <f t="shared" ca="1" si="196"/>
        <v>1</v>
      </c>
      <c r="G571" s="8">
        <v>2020</v>
      </c>
      <c r="H571" s="8" t="s">
        <v>55</v>
      </c>
      <c r="I571" s="8" t="s">
        <v>69</v>
      </c>
      <c r="J571" s="8" t="s">
        <v>71</v>
      </c>
      <c r="K571" s="8" t="s">
        <v>15</v>
      </c>
      <c r="L571" s="8" t="s">
        <v>72</v>
      </c>
      <c r="M571" s="8">
        <v>2.5</v>
      </c>
      <c r="N571" s="8" t="s">
        <v>11</v>
      </c>
      <c r="P571" s="8">
        <v>1</v>
      </c>
      <c r="Q571" s="8" t="s">
        <v>18</v>
      </c>
      <c r="R571" s="8">
        <f>SUMIF($I$24:$I$30,Table2[[#This Row],[Name]],$J$24:$J$30)</f>
        <v>1.5</v>
      </c>
      <c r="S571" s="8">
        <f t="shared" si="197"/>
        <v>3.75</v>
      </c>
    </row>
    <row r="572" spans="1:19" ht="30" hidden="1">
      <c r="A572" s="8" t="s">
        <v>104</v>
      </c>
      <c r="B572" s="8" t="s">
        <v>17</v>
      </c>
      <c r="C572" s="8" t="s">
        <v>44</v>
      </c>
      <c r="D572" s="9">
        <f t="shared" ref="D572:D583" si="199">D202+30</f>
        <v>44060</v>
      </c>
      <c r="E572" s="8">
        <f t="shared" si="195"/>
        <v>34</v>
      </c>
      <c r="F572" s="8">
        <f t="shared" si="196"/>
        <v>8</v>
      </c>
      <c r="G572" s="8">
        <v>2020</v>
      </c>
      <c r="H572" s="8" t="s">
        <v>96</v>
      </c>
      <c r="I572" s="8" t="s">
        <v>70</v>
      </c>
      <c r="J572" s="8" t="s">
        <v>71</v>
      </c>
      <c r="K572" s="8" t="s">
        <v>15</v>
      </c>
      <c r="L572" s="8" t="s">
        <v>72</v>
      </c>
      <c r="M572" s="8">
        <v>5</v>
      </c>
      <c r="N572" s="8" t="s">
        <v>10</v>
      </c>
      <c r="P572" s="8">
        <v>1</v>
      </c>
      <c r="Q572" s="8" t="s">
        <v>18</v>
      </c>
      <c r="R572" s="8">
        <f>SUMIF($I$24:$I$30,Table2[[#This Row],[Name]],$J$24:$J$30)</f>
        <v>3</v>
      </c>
      <c r="S572" s="8">
        <f t="shared" si="197"/>
        <v>15</v>
      </c>
    </row>
    <row r="573" spans="1:19" ht="30" hidden="1">
      <c r="A573" s="8" t="s">
        <v>104</v>
      </c>
      <c r="B573" s="8" t="s">
        <v>17</v>
      </c>
      <c r="C573" s="8" t="s">
        <v>44</v>
      </c>
      <c r="D573" s="9">
        <f t="shared" si="199"/>
        <v>44061</v>
      </c>
      <c r="E573" s="8">
        <f t="shared" si="195"/>
        <v>34</v>
      </c>
      <c r="F573" s="8">
        <f t="shared" si="196"/>
        <v>8</v>
      </c>
      <c r="G573" s="8">
        <v>2020</v>
      </c>
      <c r="H573" s="8" t="s">
        <v>96</v>
      </c>
      <c r="I573" s="8" t="s">
        <v>70</v>
      </c>
      <c r="J573" s="8" t="s">
        <v>71</v>
      </c>
      <c r="K573" s="8" t="s">
        <v>15</v>
      </c>
      <c r="L573" s="8" t="s">
        <v>72</v>
      </c>
      <c r="M573" s="8">
        <v>5</v>
      </c>
      <c r="N573" s="8" t="s">
        <v>12</v>
      </c>
      <c r="P573" s="8">
        <v>1</v>
      </c>
      <c r="Q573" s="8" t="s">
        <v>18</v>
      </c>
      <c r="R573" s="8">
        <f>SUMIF($I$24:$I$30,Table2[[#This Row],[Name]],$J$24:$J$30)</f>
        <v>3</v>
      </c>
      <c r="S573" s="8">
        <f t="shared" si="197"/>
        <v>15</v>
      </c>
    </row>
    <row r="574" spans="1:19" ht="30" hidden="1">
      <c r="A574" s="8" t="s">
        <v>104</v>
      </c>
      <c r="B574" s="8" t="s">
        <v>17</v>
      </c>
      <c r="C574" s="8" t="s">
        <v>44</v>
      </c>
      <c r="D574" s="9">
        <f t="shared" si="199"/>
        <v>44062</v>
      </c>
      <c r="E574" s="8">
        <f t="shared" si="195"/>
        <v>34</v>
      </c>
      <c r="F574" s="8">
        <f t="shared" si="196"/>
        <v>8</v>
      </c>
      <c r="G574" s="8">
        <v>2020</v>
      </c>
      <c r="H574" s="8" t="s">
        <v>96</v>
      </c>
      <c r="I574" s="8" t="s">
        <v>70</v>
      </c>
      <c r="J574" s="8" t="s">
        <v>71</v>
      </c>
      <c r="K574" s="8" t="s">
        <v>15</v>
      </c>
      <c r="L574" s="8" t="s">
        <v>72</v>
      </c>
      <c r="M574" s="8">
        <v>3</v>
      </c>
      <c r="N574" s="8" t="s">
        <v>11</v>
      </c>
      <c r="P574" s="8">
        <v>1</v>
      </c>
      <c r="Q574" s="8" t="s">
        <v>18</v>
      </c>
      <c r="R574" s="8">
        <f>SUMIF($I$24:$I$30,Table2[[#This Row],[Name]],$J$24:$J$30)</f>
        <v>3</v>
      </c>
      <c r="S574" s="8">
        <f t="shared" si="197"/>
        <v>9</v>
      </c>
    </row>
    <row r="575" spans="1:19" ht="30" hidden="1">
      <c r="A575" s="8" t="s">
        <v>104</v>
      </c>
      <c r="B575" s="8" t="s">
        <v>17</v>
      </c>
      <c r="C575" s="8" t="s">
        <v>44</v>
      </c>
      <c r="D575" s="9">
        <f t="shared" si="199"/>
        <v>44063</v>
      </c>
      <c r="E575" s="8">
        <f t="shared" si="195"/>
        <v>34</v>
      </c>
      <c r="F575" s="8">
        <f t="shared" si="196"/>
        <v>8</v>
      </c>
      <c r="G575" s="8">
        <v>2020</v>
      </c>
      <c r="H575" s="8" t="s">
        <v>58</v>
      </c>
      <c r="I575" s="8" t="s">
        <v>76</v>
      </c>
      <c r="J575" s="8" t="s">
        <v>71</v>
      </c>
      <c r="K575" s="8" t="s">
        <v>15</v>
      </c>
      <c r="L575" s="8" t="s">
        <v>72</v>
      </c>
      <c r="M575" s="8">
        <v>1</v>
      </c>
      <c r="N575" s="8" t="s">
        <v>10</v>
      </c>
      <c r="P575" s="8">
        <v>1</v>
      </c>
      <c r="Q575" s="8" t="s">
        <v>18</v>
      </c>
      <c r="R575" s="8">
        <f>SUMIF($I$24:$I$30,Table2[[#This Row],[Name]],$J$24:$J$30)</f>
        <v>3</v>
      </c>
      <c r="S575" s="8">
        <f t="shared" si="197"/>
        <v>3</v>
      </c>
    </row>
    <row r="576" spans="1:19" ht="30" hidden="1">
      <c r="A576" s="8" t="s">
        <v>104</v>
      </c>
      <c r="B576" s="8" t="s">
        <v>17</v>
      </c>
      <c r="C576" s="8" t="s">
        <v>44</v>
      </c>
      <c r="D576" s="9">
        <f t="shared" si="199"/>
        <v>44064</v>
      </c>
      <c r="E576" s="8">
        <f t="shared" si="195"/>
        <v>34</v>
      </c>
      <c r="F576" s="8">
        <f t="shared" si="196"/>
        <v>8</v>
      </c>
      <c r="G576" s="8">
        <v>2020</v>
      </c>
      <c r="H576" s="8" t="s">
        <v>101</v>
      </c>
      <c r="I576" s="8" t="s">
        <v>66</v>
      </c>
      <c r="J576" s="8" t="s">
        <v>71</v>
      </c>
      <c r="K576" s="8" t="s">
        <v>15</v>
      </c>
      <c r="L576" s="8" t="s">
        <v>72</v>
      </c>
      <c r="M576" s="8">
        <v>2.4</v>
      </c>
      <c r="N576" s="8" t="s">
        <v>12</v>
      </c>
      <c r="P576" s="8">
        <v>1</v>
      </c>
      <c r="Q576" s="8" t="s">
        <v>18</v>
      </c>
      <c r="R576" s="8">
        <f>SUMIF($I$24:$I$30,Table2[[#This Row],[Name]],$J$24:$J$30)</f>
        <v>0</v>
      </c>
      <c r="S576" s="8">
        <f t="shared" si="197"/>
        <v>0</v>
      </c>
    </row>
    <row r="577" spans="1:19" ht="30" hidden="1">
      <c r="A577" s="8" t="s">
        <v>104</v>
      </c>
      <c r="B577" s="8" t="s">
        <v>17</v>
      </c>
      <c r="C577" s="8" t="s">
        <v>44</v>
      </c>
      <c r="D577" s="9">
        <f t="shared" si="199"/>
        <v>44065</v>
      </c>
      <c r="E577" s="8">
        <f t="shared" si="195"/>
        <v>34</v>
      </c>
      <c r="F577" s="8">
        <f t="shared" si="196"/>
        <v>8</v>
      </c>
      <c r="G577" s="8">
        <v>2020</v>
      </c>
      <c r="H577" s="8" t="s">
        <v>101</v>
      </c>
      <c r="I577" s="8" t="s">
        <v>66</v>
      </c>
      <c r="J577" s="8" t="s">
        <v>71</v>
      </c>
      <c r="K577" s="8" t="s">
        <v>15</v>
      </c>
      <c r="L577" s="8" t="s">
        <v>72</v>
      </c>
      <c r="M577" s="8">
        <v>2.4</v>
      </c>
      <c r="N577" s="8" t="s">
        <v>11</v>
      </c>
      <c r="P577" s="8">
        <v>1</v>
      </c>
      <c r="Q577" s="8" t="s">
        <v>18</v>
      </c>
      <c r="R577" s="8">
        <f>SUMIF($I$24:$I$30,Table2[[#This Row],[Name]],$J$24:$J$30)</f>
        <v>0</v>
      </c>
      <c r="S577" s="8">
        <f t="shared" si="197"/>
        <v>0</v>
      </c>
    </row>
    <row r="578" spans="1:19" ht="30" hidden="1">
      <c r="A578" s="8" t="s">
        <v>104</v>
      </c>
      <c r="B578" s="8" t="s">
        <v>17</v>
      </c>
      <c r="C578" s="8" t="s">
        <v>44</v>
      </c>
      <c r="D578" s="9">
        <f t="shared" si="199"/>
        <v>44066</v>
      </c>
      <c r="E578" s="8">
        <f t="shared" si="195"/>
        <v>35</v>
      </c>
      <c r="F578" s="8">
        <f t="shared" si="196"/>
        <v>8</v>
      </c>
      <c r="G578" s="8">
        <v>2020</v>
      </c>
      <c r="H578" s="8" t="s">
        <v>58</v>
      </c>
      <c r="I578" s="8" t="s">
        <v>76</v>
      </c>
      <c r="J578" s="8" t="s">
        <v>71</v>
      </c>
      <c r="K578" s="8" t="s">
        <v>15</v>
      </c>
      <c r="L578" s="8" t="s">
        <v>72</v>
      </c>
      <c r="M578" s="8">
        <v>1</v>
      </c>
      <c r="N578" s="8" t="s">
        <v>10</v>
      </c>
      <c r="P578" s="8">
        <v>1</v>
      </c>
      <c r="Q578" s="8" t="s">
        <v>18</v>
      </c>
      <c r="R578" s="8">
        <f>SUMIF($I$24:$I$30,Table2[[#This Row],[Name]],$J$24:$J$30)</f>
        <v>3</v>
      </c>
      <c r="S578" s="8">
        <f t="shared" si="197"/>
        <v>3</v>
      </c>
    </row>
    <row r="579" spans="1:19" ht="30" hidden="1">
      <c r="A579" s="8" t="s">
        <v>104</v>
      </c>
      <c r="B579" s="8" t="s">
        <v>17</v>
      </c>
      <c r="C579" s="8" t="s">
        <v>44</v>
      </c>
      <c r="D579" s="9">
        <f t="shared" si="199"/>
        <v>44067</v>
      </c>
      <c r="E579" s="8">
        <f t="shared" si="195"/>
        <v>35</v>
      </c>
      <c r="F579" s="8">
        <f t="shared" si="196"/>
        <v>8</v>
      </c>
      <c r="G579" s="8">
        <v>2020</v>
      </c>
      <c r="H579" s="8" t="s">
        <v>58</v>
      </c>
      <c r="I579" s="8" t="s">
        <v>76</v>
      </c>
      <c r="J579" s="8" t="s">
        <v>71</v>
      </c>
      <c r="K579" s="8" t="s">
        <v>15</v>
      </c>
      <c r="L579" s="8" t="s">
        <v>72</v>
      </c>
      <c r="M579" s="8">
        <v>1</v>
      </c>
      <c r="N579" s="8" t="s">
        <v>12</v>
      </c>
      <c r="P579" s="8">
        <v>1</v>
      </c>
      <c r="Q579" s="8" t="s">
        <v>18</v>
      </c>
      <c r="R579" s="8">
        <f>SUMIF($I$24:$I$30,Table2[[#This Row],[Name]],$J$24:$J$30)</f>
        <v>3</v>
      </c>
      <c r="S579" s="8">
        <f t="shared" si="197"/>
        <v>3</v>
      </c>
    </row>
    <row r="580" spans="1:19" ht="30" hidden="1">
      <c r="A580" s="8" t="s">
        <v>104</v>
      </c>
      <c r="B580" s="8" t="s">
        <v>17</v>
      </c>
      <c r="C580" s="8" t="s">
        <v>44</v>
      </c>
      <c r="D580" s="9">
        <f t="shared" si="199"/>
        <v>44068</v>
      </c>
      <c r="E580" s="8">
        <f t="shared" si="195"/>
        <v>35</v>
      </c>
      <c r="F580" s="8">
        <f t="shared" si="196"/>
        <v>8</v>
      </c>
      <c r="G580" s="8">
        <v>2020</v>
      </c>
      <c r="H580" s="8" t="s">
        <v>58</v>
      </c>
      <c r="I580" s="8" t="s">
        <v>76</v>
      </c>
      <c r="J580" s="8" t="s">
        <v>71</v>
      </c>
      <c r="K580" s="8" t="s">
        <v>15</v>
      </c>
      <c r="L580" s="8" t="s">
        <v>72</v>
      </c>
      <c r="M580" s="8">
        <v>1</v>
      </c>
      <c r="N580" s="8" t="s">
        <v>11</v>
      </c>
      <c r="P580" s="8">
        <v>1</v>
      </c>
      <c r="Q580" s="8" t="s">
        <v>18</v>
      </c>
      <c r="R580" s="8">
        <f>SUMIF($I$24:$I$30,Table2[[#This Row],[Name]],$J$24:$J$30)</f>
        <v>3</v>
      </c>
      <c r="S580" s="8">
        <f t="shared" si="197"/>
        <v>3</v>
      </c>
    </row>
    <row r="581" spans="1:19" ht="30" hidden="1">
      <c r="A581" s="8" t="s">
        <v>104</v>
      </c>
      <c r="B581" s="8" t="s">
        <v>17</v>
      </c>
      <c r="C581" s="8" t="s">
        <v>44</v>
      </c>
      <c r="D581" s="9">
        <f t="shared" si="199"/>
        <v>44069</v>
      </c>
      <c r="E581" s="8">
        <f t="shared" si="195"/>
        <v>35</v>
      </c>
      <c r="F581" s="8">
        <f t="shared" si="196"/>
        <v>8</v>
      </c>
      <c r="G581" s="8">
        <v>2020</v>
      </c>
      <c r="H581" s="8" t="s">
        <v>55</v>
      </c>
      <c r="I581" s="8" t="s">
        <v>69</v>
      </c>
      <c r="J581" s="8" t="s">
        <v>71</v>
      </c>
      <c r="K581" s="8" t="s">
        <v>15</v>
      </c>
      <c r="L581" s="8" t="s">
        <v>72</v>
      </c>
      <c r="M581" s="8">
        <v>2.5</v>
      </c>
      <c r="N581" s="8" t="s">
        <v>10</v>
      </c>
      <c r="P581" s="8">
        <v>1</v>
      </c>
      <c r="Q581" s="8" t="s">
        <v>18</v>
      </c>
      <c r="R581" s="8">
        <f>SUMIF($I$24:$I$30,Table2[[#This Row],[Name]],$J$24:$J$30)</f>
        <v>1.5</v>
      </c>
      <c r="S581" s="8">
        <f t="shared" si="197"/>
        <v>3.75</v>
      </c>
    </row>
    <row r="582" spans="1:19" ht="30" hidden="1">
      <c r="A582" s="8" t="s">
        <v>104</v>
      </c>
      <c r="B582" s="8" t="s">
        <v>17</v>
      </c>
      <c r="C582" s="8" t="s">
        <v>44</v>
      </c>
      <c r="D582" s="9">
        <f t="shared" si="199"/>
        <v>44070</v>
      </c>
      <c r="E582" s="8">
        <f t="shared" si="195"/>
        <v>35</v>
      </c>
      <c r="F582" s="8">
        <f t="shared" si="196"/>
        <v>8</v>
      </c>
      <c r="G582" s="8">
        <v>2020</v>
      </c>
      <c r="H582" s="8" t="s">
        <v>55</v>
      </c>
      <c r="I582" s="8" t="s">
        <v>69</v>
      </c>
      <c r="J582" s="8" t="s">
        <v>71</v>
      </c>
      <c r="K582" s="8" t="s">
        <v>15</v>
      </c>
      <c r="L582" s="8" t="s">
        <v>72</v>
      </c>
      <c r="M582" s="8">
        <v>2.5</v>
      </c>
      <c r="N582" s="8" t="s">
        <v>12</v>
      </c>
      <c r="P582" s="8">
        <v>1</v>
      </c>
      <c r="Q582" s="8" t="s">
        <v>18</v>
      </c>
      <c r="R582" s="8">
        <f>SUMIF($I$24:$I$30,Table2[[#This Row],[Name]],$J$24:$J$30)</f>
        <v>1.5</v>
      </c>
      <c r="S582" s="8">
        <f t="shared" si="197"/>
        <v>3.75</v>
      </c>
    </row>
    <row r="583" spans="1:19" ht="30" hidden="1">
      <c r="A583" s="8" t="s">
        <v>104</v>
      </c>
      <c r="B583" s="8" t="s">
        <v>17</v>
      </c>
      <c r="C583" s="8" t="s">
        <v>44</v>
      </c>
      <c r="D583" s="9">
        <f t="shared" si="199"/>
        <v>44020</v>
      </c>
      <c r="E583" s="8">
        <f t="shared" si="195"/>
        <v>28</v>
      </c>
      <c r="F583" s="8">
        <f t="shared" si="196"/>
        <v>7</v>
      </c>
      <c r="G583" s="8">
        <v>2020</v>
      </c>
      <c r="H583" s="8" t="s">
        <v>55</v>
      </c>
      <c r="I583" s="8" t="s">
        <v>69</v>
      </c>
      <c r="J583" s="8" t="s">
        <v>71</v>
      </c>
      <c r="K583" s="8" t="s">
        <v>15</v>
      </c>
      <c r="L583" s="8" t="s">
        <v>72</v>
      </c>
      <c r="M583" s="8">
        <v>2.5</v>
      </c>
      <c r="N583" s="8" t="s">
        <v>11</v>
      </c>
      <c r="P583" s="8">
        <v>1</v>
      </c>
      <c r="Q583" s="8" t="s">
        <v>18</v>
      </c>
      <c r="R583" s="8">
        <f>SUMIF($I$24:$I$30,Table2[[#This Row],[Name]],$J$24:$J$30)</f>
        <v>1.5</v>
      </c>
      <c r="S583" s="8">
        <f t="shared" si="197"/>
        <v>3.75</v>
      </c>
    </row>
    <row r="584" spans="1:19" ht="30" hidden="1">
      <c r="A584" s="8" t="s">
        <v>104</v>
      </c>
      <c r="B584" s="8" t="s">
        <v>17</v>
      </c>
      <c r="C584" s="8" t="s">
        <v>28</v>
      </c>
      <c r="D584" s="9">
        <f>D214</f>
        <v>43991</v>
      </c>
      <c r="E584" s="8">
        <f t="shared" si="195"/>
        <v>24</v>
      </c>
      <c r="F584" s="8">
        <f t="shared" si="196"/>
        <v>6</v>
      </c>
      <c r="G584" s="8">
        <v>2020</v>
      </c>
      <c r="H584" s="8" t="s">
        <v>96</v>
      </c>
      <c r="I584" s="8" t="s">
        <v>70</v>
      </c>
      <c r="J584" s="8" t="s">
        <v>71</v>
      </c>
      <c r="K584" s="8" t="s">
        <v>15</v>
      </c>
      <c r="L584" s="8" t="s">
        <v>72</v>
      </c>
      <c r="M584" s="8">
        <v>3</v>
      </c>
      <c r="N584" s="8" t="s">
        <v>10</v>
      </c>
      <c r="P584" s="8">
        <v>1</v>
      </c>
      <c r="Q584" s="8" t="s">
        <v>18</v>
      </c>
      <c r="R584" s="8">
        <f>SUMIF($I$24:$I$30,Table2[[#This Row],[Name]],$J$24:$J$30)</f>
        <v>3</v>
      </c>
      <c r="S584" s="8">
        <f t="shared" si="197"/>
        <v>9</v>
      </c>
    </row>
    <row r="585" spans="1:19" ht="30" hidden="1">
      <c r="A585" s="8" t="s">
        <v>104</v>
      </c>
      <c r="B585" s="8" t="s">
        <v>17</v>
      </c>
      <c r="C585" s="8" t="s">
        <v>28</v>
      </c>
      <c r="D585" s="9">
        <f t="shared" ref="D585:D595" si="200">D215+1</f>
        <v>43993</v>
      </c>
      <c r="E585" s="8">
        <f t="shared" si="195"/>
        <v>24</v>
      </c>
      <c r="F585" s="8">
        <f t="shared" si="196"/>
        <v>6</v>
      </c>
      <c r="G585" s="8">
        <v>2020</v>
      </c>
      <c r="H585" s="8" t="s">
        <v>96</v>
      </c>
      <c r="I585" s="8" t="s">
        <v>70</v>
      </c>
      <c r="J585" s="8" t="s">
        <v>71</v>
      </c>
      <c r="K585" s="8" t="s">
        <v>15</v>
      </c>
      <c r="L585" s="8" t="s">
        <v>72</v>
      </c>
      <c r="M585" s="8">
        <v>3</v>
      </c>
      <c r="N585" s="8" t="s">
        <v>12</v>
      </c>
      <c r="P585" s="8">
        <v>1</v>
      </c>
      <c r="Q585" s="8" t="s">
        <v>18</v>
      </c>
      <c r="R585" s="8">
        <f>SUMIF($I$24:$I$30,Table2[[#This Row],[Name]],$J$24:$J$30)</f>
        <v>3</v>
      </c>
      <c r="S585" s="8">
        <f t="shared" si="197"/>
        <v>9</v>
      </c>
    </row>
    <row r="586" spans="1:19" ht="30" hidden="1">
      <c r="A586" s="8" t="s">
        <v>104</v>
      </c>
      <c r="B586" s="8" t="s">
        <v>17</v>
      </c>
      <c r="C586" s="8" t="s">
        <v>28</v>
      </c>
      <c r="D586" s="9">
        <f t="shared" si="200"/>
        <v>43994</v>
      </c>
      <c r="E586" s="8">
        <f t="shared" si="195"/>
        <v>24</v>
      </c>
      <c r="F586" s="8">
        <f t="shared" si="196"/>
        <v>6</v>
      </c>
      <c r="G586" s="8">
        <v>2020</v>
      </c>
      <c r="H586" s="8" t="s">
        <v>96</v>
      </c>
      <c r="I586" s="8" t="s">
        <v>70</v>
      </c>
      <c r="J586" s="8" t="s">
        <v>71</v>
      </c>
      <c r="K586" s="8" t="s">
        <v>15</v>
      </c>
      <c r="L586" s="8" t="s">
        <v>72</v>
      </c>
      <c r="M586" s="8">
        <v>3</v>
      </c>
      <c r="N586" s="8" t="s">
        <v>11</v>
      </c>
      <c r="P586" s="8">
        <v>1</v>
      </c>
      <c r="Q586" s="8" t="s">
        <v>18</v>
      </c>
      <c r="R586" s="8">
        <f>SUMIF($I$24:$I$30,Table2[[#This Row],[Name]],$J$24:$J$30)</f>
        <v>3</v>
      </c>
      <c r="S586" s="8">
        <f t="shared" si="197"/>
        <v>9</v>
      </c>
    </row>
    <row r="587" spans="1:19" ht="30" hidden="1">
      <c r="A587" s="8" t="s">
        <v>104</v>
      </c>
      <c r="B587" s="8" t="s">
        <v>17</v>
      </c>
      <c r="C587" s="8" t="s">
        <v>28</v>
      </c>
      <c r="D587" s="9">
        <f t="shared" si="200"/>
        <v>43995</v>
      </c>
      <c r="E587" s="8">
        <f t="shared" si="195"/>
        <v>24</v>
      </c>
      <c r="F587" s="8">
        <f t="shared" si="196"/>
        <v>6</v>
      </c>
      <c r="G587" s="8">
        <v>2020</v>
      </c>
      <c r="H587" s="8" t="s">
        <v>58</v>
      </c>
      <c r="I587" s="8" t="s">
        <v>76</v>
      </c>
      <c r="J587" s="8" t="s">
        <v>71</v>
      </c>
      <c r="K587" s="8" t="s">
        <v>15</v>
      </c>
      <c r="L587" s="8" t="s">
        <v>72</v>
      </c>
      <c r="M587" s="8">
        <v>2.4</v>
      </c>
      <c r="N587" s="8" t="s">
        <v>10</v>
      </c>
      <c r="P587" s="8">
        <v>1</v>
      </c>
      <c r="Q587" s="8" t="s">
        <v>18</v>
      </c>
      <c r="R587" s="8">
        <f>SUMIF($I$24:$I$30,Table2[[#This Row],[Name]],$J$24:$J$30)</f>
        <v>3</v>
      </c>
      <c r="S587" s="8">
        <f t="shared" si="197"/>
        <v>7.1999999999999993</v>
      </c>
    </row>
    <row r="588" spans="1:19" ht="30" hidden="1">
      <c r="A588" s="8" t="s">
        <v>104</v>
      </c>
      <c r="B588" s="8" t="s">
        <v>17</v>
      </c>
      <c r="C588" s="8" t="s">
        <v>28</v>
      </c>
      <c r="D588" s="9">
        <f t="shared" si="200"/>
        <v>43996</v>
      </c>
      <c r="E588" s="8">
        <f t="shared" si="195"/>
        <v>25</v>
      </c>
      <c r="F588" s="8">
        <f t="shared" si="196"/>
        <v>6</v>
      </c>
      <c r="G588" s="8">
        <v>2020</v>
      </c>
      <c r="H588" s="8" t="s">
        <v>101</v>
      </c>
      <c r="I588" s="8" t="s">
        <v>66</v>
      </c>
      <c r="J588" s="8" t="s">
        <v>71</v>
      </c>
      <c r="K588" s="8" t="s">
        <v>15</v>
      </c>
      <c r="L588" s="8" t="s">
        <v>72</v>
      </c>
      <c r="M588" s="8">
        <v>2.4</v>
      </c>
      <c r="N588" s="8" t="s">
        <v>12</v>
      </c>
      <c r="P588" s="8">
        <v>1</v>
      </c>
      <c r="Q588" s="8" t="s">
        <v>18</v>
      </c>
      <c r="R588" s="8">
        <f>SUMIF($I$24:$I$30,Table2[[#This Row],[Name]],$J$24:$J$30)</f>
        <v>0</v>
      </c>
      <c r="S588" s="8">
        <f t="shared" si="197"/>
        <v>0</v>
      </c>
    </row>
    <row r="589" spans="1:19" ht="30" hidden="1">
      <c r="A589" s="8" t="s">
        <v>104</v>
      </c>
      <c r="B589" s="8" t="s">
        <v>17</v>
      </c>
      <c r="C589" s="8" t="s">
        <v>28</v>
      </c>
      <c r="D589" s="9">
        <f t="shared" si="200"/>
        <v>43997</v>
      </c>
      <c r="E589" s="8">
        <f t="shared" si="195"/>
        <v>25</v>
      </c>
      <c r="F589" s="8">
        <f t="shared" si="196"/>
        <v>6</v>
      </c>
      <c r="G589" s="8">
        <v>2020</v>
      </c>
      <c r="H589" s="8" t="s">
        <v>101</v>
      </c>
      <c r="I589" s="8" t="s">
        <v>66</v>
      </c>
      <c r="J589" s="8" t="s">
        <v>71</v>
      </c>
      <c r="K589" s="8" t="s">
        <v>15</v>
      </c>
      <c r="L589" s="8" t="s">
        <v>72</v>
      </c>
      <c r="M589" s="8">
        <v>2.4</v>
      </c>
      <c r="N589" s="8" t="s">
        <v>11</v>
      </c>
      <c r="P589" s="8">
        <v>1</v>
      </c>
      <c r="Q589" s="8" t="s">
        <v>18</v>
      </c>
      <c r="R589" s="8">
        <f>SUMIF($I$24:$I$30,Table2[[#This Row],[Name]],$J$24:$J$30)</f>
        <v>0</v>
      </c>
      <c r="S589" s="8">
        <f t="shared" si="197"/>
        <v>0</v>
      </c>
    </row>
    <row r="590" spans="1:19" ht="30" hidden="1">
      <c r="A590" s="8" t="s">
        <v>104</v>
      </c>
      <c r="B590" s="8" t="s">
        <v>17</v>
      </c>
      <c r="C590" s="8" t="s">
        <v>28</v>
      </c>
      <c r="D590" s="9">
        <f t="shared" si="200"/>
        <v>43998</v>
      </c>
      <c r="E590" s="8">
        <f t="shared" si="195"/>
        <v>25</v>
      </c>
      <c r="F590" s="8">
        <f t="shared" si="196"/>
        <v>6</v>
      </c>
      <c r="G590" s="8">
        <v>2020</v>
      </c>
      <c r="H590" s="8" t="s">
        <v>58</v>
      </c>
      <c r="I590" s="8" t="s">
        <v>66</v>
      </c>
      <c r="J590" s="8" t="s">
        <v>71</v>
      </c>
      <c r="K590" s="8" t="s">
        <v>15</v>
      </c>
      <c r="L590" s="8" t="s">
        <v>72</v>
      </c>
      <c r="M590" s="8">
        <v>2.4</v>
      </c>
      <c r="N590" s="8" t="s">
        <v>10</v>
      </c>
      <c r="P590" s="8">
        <v>1</v>
      </c>
      <c r="Q590" s="8" t="s">
        <v>18</v>
      </c>
      <c r="R590" s="8">
        <f>SUMIF($I$24:$I$30,Table2[[#This Row],[Name]],$J$24:$J$30)</f>
        <v>0</v>
      </c>
      <c r="S590" s="8">
        <f t="shared" si="197"/>
        <v>0</v>
      </c>
    </row>
    <row r="591" spans="1:19" ht="30" hidden="1">
      <c r="A591" s="8" t="s">
        <v>104</v>
      </c>
      <c r="B591" s="8" t="s">
        <v>17</v>
      </c>
      <c r="C591" s="8" t="s">
        <v>28</v>
      </c>
      <c r="D591" s="9">
        <f t="shared" si="200"/>
        <v>43999</v>
      </c>
      <c r="E591" s="8">
        <f t="shared" si="195"/>
        <v>25</v>
      </c>
      <c r="F591" s="8">
        <f t="shared" si="196"/>
        <v>6</v>
      </c>
      <c r="G591" s="8">
        <v>2020</v>
      </c>
      <c r="H591" s="8" t="s">
        <v>58</v>
      </c>
      <c r="I591" s="8" t="s">
        <v>76</v>
      </c>
      <c r="J591" s="8" t="s">
        <v>71</v>
      </c>
      <c r="K591" s="8" t="s">
        <v>15</v>
      </c>
      <c r="L591" s="8" t="s">
        <v>72</v>
      </c>
      <c r="M591" s="8">
        <v>2.4</v>
      </c>
      <c r="N591" s="8" t="s">
        <v>12</v>
      </c>
      <c r="P591" s="8">
        <v>1</v>
      </c>
      <c r="Q591" s="8" t="s">
        <v>18</v>
      </c>
      <c r="R591" s="8">
        <f>SUMIF($I$24:$I$30,Table2[[#This Row],[Name]],$J$24:$J$30)</f>
        <v>3</v>
      </c>
      <c r="S591" s="8">
        <f t="shared" si="197"/>
        <v>7.1999999999999993</v>
      </c>
    </row>
    <row r="592" spans="1:19" ht="30" hidden="1">
      <c r="A592" s="8" t="s">
        <v>104</v>
      </c>
      <c r="B592" s="8" t="s">
        <v>17</v>
      </c>
      <c r="C592" s="8" t="s">
        <v>28</v>
      </c>
      <c r="D592" s="9">
        <f t="shared" si="200"/>
        <v>44000</v>
      </c>
      <c r="E592" s="8">
        <f t="shared" si="195"/>
        <v>25</v>
      </c>
      <c r="F592" s="8">
        <f t="shared" si="196"/>
        <v>6</v>
      </c>
      <c r="G592" s="8">
        <v>2020</v>
      </c>
      <c r="H592" s="8" t="s">
        <v>58</v>
      </c>
      <c r="I592" s="8" t="s">
        <v>66</v>
      </c>
      <c r="J592" s="8" t="s">
        <v>71</v>
      </c>
      <c r="K592" s="8" t="s">
        <v>15</v>
      </c>
      <c r="L592" s="8" t="s">
        <v>72</v>
      </c>
      <c r="M592" s="8">
        <v>2.4</v>
      </c>
      <c r="N592" s="8" t="s">
        <v>11</v>
      </c>
      <c r="P592" s="8">
        <v>1</v>
      </c>
      <c r="Q592" s="8" t="s">
        <v>18</v>
      </c>
      <c r="R592" s="8">
        <f>SUMIF($I$24:$I$30,Table2[[#This Row],[Name]],$J$24:$J$30)</f>
        <v>0</v>
      </c>
      <c r="S592" s="8">
        <f t="shared" si="197"/>
        <v>0</v>
      </c>
    </row>
    <row r="593" spans="1:19" ht="30" hidden="1">
      <c r="A593" s="8" t="s">
        <v>104</v>
      </c>
      <c r="B593" s="8" t="s">
        <v>17</v>
      </c>
      <c r="C593" s="8" t="s">
        <v>28</v>
      </c>
      <c r="D593" s="9">
        <f t="shared" si="200"/>
        <v>44001</v>
      </c>
      <c r="E593" s="8">
        <f t="shared" si="195"/>
        <v>25</v>
      </c>
      <c r="F593" s="8">
        <f t="shared" si="196"/>
        <v>6</v>
      </c>
      <c r="G593" s="8">
        <v>2020</v>
      </c>
      <c r="H593" s="8" t="s">
        <v>55</v>
      </c>
      <c r="I593" s="8" t="s">
        <v>69</v>
      </c>
      <c r="J593" s="8" t="s">
        <v>71</v>
      </c>
      <c r="K593" s="8" t="s">
        <v>15</v>
      </c>
      <c r="L593" s="8" t="s">
        <v>72</v>
      </c>
      <c r="M593" s="8">
        <v>2.5</v>
      </c>
      <c r="N593" s="8" t="s">
        <v>10</v>
      </c>
      <c r="P593" s="8">
        <v>1</v>
      </c>
      <c r="Q593" s="8" t="s">
        <v>18</v>
      </c>
      <c r="R593" s="8">
        <f>SUMIF($I$24:$I$30,Table2[[#This Row],[Name]],$J$24:$J$30)</f>
        <v>1.5</v>
      </c>
      <c r="S593" s="8">
        <f t="shared" si="197"/>
        <v>3.75</v>
      </c>
    </row>
    <row r="594" spans="1:19" ht="30" hidden="1">
      <c r="A594" s="8" t="s">
        <v>104</v>
      </c>
      <c r="B594" s="8" t="s">
        <v>17</v>
      </c>
      <c r="C594" s="8" t="s">
        <v>28</v>
      </c>
      <c r="D594" s="9">
        <f t="shared" si="200"/>
        <v>44002</v>
      </c>
      <c r="E594" s="8">
        <f t="shared" si="195"/>
        <v>25</v>
      </c>
      <c r="F594" s="8">
        <f t="shared" si="196"/>
        <v>6</v>
      </c>
      <c r="G594" s="8">
        <v>2020</v>
      </c>
      <c r="H594" s="8" t="s">
        <v>55</v>
      </c>
      <c r="I594" s="8" t="s">
        <v>69</v>
      </c>
      <c r="J594" s="8" t="s">
        <v>71</v>
      </c>
      <c r="K594" s="8" t="s">
        <v>15</v>
      </c>
      <c r="L594" s="8" t="s">
        <v>72</v>
      </c>
      <c r="M594" s="8">
        <v>2.5</v>
      </c>
      <c r="N594" s="8" t="s">
        <v>12</v>
      </c>
      <c r="P594" s="8">
        <v>1</v>
      </c>
      <c r="Q594" s="8" t="s">
        <v>18</v>
      </c>
      <c r="R594" s="8">
        <f>SUMIF($I$24:$I$30,Table2[[#This Row],[Name]],$J$24:$J$30)</f>
        <v>1.5</v>
      </c>
      <c r="S594" s="8">
        <f t="shared" si="197"/>
        <v>3.75</v>
      </c>
    </row>
    <row r="595" spans="1:19" ht="30" hidden="1">
      <c r="A595" s="8" t="s">
        <v>104</v>
      </c>
      <c r="B595" s="8" t="s">
        <v>17</v>
      </c>
      <c r="C595" s="8" t="s">
        <v>28</v>
      </c>
      <c r="D595" s="9">
        <f t="shared" si="200"/>
        <v>44003</v>
      </c>
      <c r="E595" s="8">
        <f t="shared" si="195"/>
        <v>26</v>
      </c>
      <c r="F595" s="8">
        <f t="shared" si="196"/>
        <v>6</v>
      </c>
      <c r="G595" s="8">
        <v>2020</v>
      </c>
      <c r="H595" s="8" t="s">
        <v>55</v>
      </c>
      <c r="I595" s="8" t="s">
        <v>69</v>
      </c>
      <c r="J595" s="8" t="s">
        <v>71</v>
      </c>
      <c r="K595" s="8" t="s">
        <v>15</v>
      </c>
      <c r="L595" s="8" t="s">
        <v>72</v>
      </c>
      <c r="M595" s="8">
        <v>2.5</v>
      </c>
      <c r="N595" s="8" t="s">
        <v>11</v>
      </c>
      <c r="P595" s="8">
        <v>1</v>
      </c>
      <c r="Q595" s="8" t="s">
        <v>18</v>
      </c>
      <c r="R595" s="8">
        <f>SUMIF($I$24:$I$30,Table2[[#This Row],[Name]],$J$24:$J$30)</f>
        <v>1.5</v>
      </c>
      <c r="S595" s="8">
        <f t="shared" si="197"/>
        <v>3.75</v>
      </c>
    </row>
    <row r="596" spans="1:19" ht="30" hidden="1">
      <c r="A596" s="8" t="s">
        <v>104</v>
      </c>
      <c r="B596" s="8" t="s">
        <v>17</v>
      </c>
      <c r="C596" s="8" t="s">
        <v>45</v>
      </c>
      <c r="D596" s="9">
        <f ca="1">D571+1</f>
        <v>44947</v>
      </c>
      <c r="E596" s="8">
        <f t="shared" ca="1" si="195"/>
        <v>3</v>
      </c>
      <c r="F596" s="8">
        <f t="shared" ca="1" si="196"/>
        <v>1</v>
      </c>
      <c r="G596" s="8">
        <v>2020</v>
      </c>
      <c r="H596" s="8" t="s">
        <v>96</v>
      </c>
      <c r="I596" s="8" t="s">
        <v>59</v>
      </c>
      <c r="J596" s="8" t="s">
        <v>60</v>
      </c>
      <c r="K596" s="8" t="s">
        <v>13</v>
      </c>
      <c r="L596" s="8" t="s">
        <v>100</v>
      </c>
      <c r="M596" s="8">
        <v>2</v>
      </c>
      <c r="N596" s="8" t="s">
        <v>10</v>
      </c>
      <c r="P596" s="8">
        <v>1</v>
      </c>
      <c r="Q596" s="8" t="s">
        <v>18</v>
      </c>
      <c r="R596" s="8">
        <f>SUMIF($I$24:$I$30,Table2[[#This Row],[Name]],$J$24:$J$30)</f>
        <v>3</v>
      </c>
      <c r="S596" s="8">
        <f t="shared" si="197"/>
        <v>6</v>
      </c>
    </row>
    <row r="597" spans="1:19" ht="30" hidden="1">
      <c r="A597" s="8" t="s">
        <v>104</v>
      </c>
      <c r="B597" s="8" t="s">
        <v>17</v>
      </c>
      <c r="C597" s="8" t="s">
        <v>45</v>
      </c>
      <c r="D597" s="9">
        <f>D572+1</f>
        <v>44061</v>
      </c>
      <c r="E597" s="8">
        <f t="shared" si="195"/>
        <v>34</v>
      </c>
      <c r="F597" s="8">
        <f t="shared" si="196"/>
        <v>8</v>
      </c>
      <c r="G597" s="8">
        <v>2020</v>
      </c>
      <c r="H597" s="8" t="s">
        <v>96</v>
      </c>
      <c r="I597" s="8" t="s">
        <v>59</v>
      </c>
      <c r="J597" s="8" t="s">
        <v>60</v>
      </c>
      <c r="K597" s="8" t="s">
        <v>13</v>
      </c>
      <c r="L597" s="8" t="s">
        <v>100</v>
      </c>
      <c r="M597" s="8">
        <v>5</v>
      </c>
      <c r="N597" s="8" t="s">
        <v>12</v>
      </c>
      <c r="P597" s="8">
        <v>1</v>
      </c>
      <c r="Q597" s="8" t="s">
        <v>18</v>
      </c>
      <c r="R597" s="8">
        <f>SUMIF($I$24:$I$30,Table2[[#This Row],[Name]],$J$24:$J$30)</f>
        <v>3</v>
      </c>
      <c r="S597" s="8">
        <f t="shared" si="197"/>
        <v>15</v>
      </c>
    </row>
    <row r="598" spans="1:19" ht="30" hidden="1">
      <c r="A598" s="8" t="s">
        <v>104</v>
      </c>
      <c r="B598" s="8" t="s">
        <v>17</v>
      </c>
      <c r="C598" s="8" t="s">
        <v>45</v>
      </c>
      <c r="D598" s="9">
        <f>D573+1</f>
        <v>44062</v>
      </c>
      <c r="E598" s="8">
        <f t="shared" si="195"/>
        <v>34</v>
      </c>
      <c r="F598" s="8">
        <f t="shared" si="196"/>
        <v>8</v>
      </c>
      <c r="G598" s="8">
        <v>2020</v>
      </c>
      <c r="H598" s="8" t="s">
        <v>96</v>
      </c>
      <c r="I598" s="8" t="s">
        <v>59</v>
      </c>
      <c r="J598" s="8" t="s">
        <v>60</v>
      </c>
      <c r="K598" s="8" t="s">
        <v>13</v>
      </c>
      <c r="L598" s="8" t="s">
        <v>100</v>
      </c>
      <c r="M598" s="8">
        <v>4</v>
      </c>
      <c r="N598" s="8" t="s">
        <v>11</v>
      </c>
      <c r="P598" s="8">
        <v>1</v>
      </c>
      <c r="Q598" s="8" t="s">
        <v>18</v>
      </c>
      <c r="R598" s="8">
        <f>SUMIF($I$24:$I$30,Table2[[#This Row],[Name]],$J$24:$J$30)</f>
        <v>3</v>
      </c>
      <c r="S598" s="8">
        <f t="shared" si="197"/>
        <v>12</v>
      </c>
    </row>
    <row r="599" spans="1:19" ht="30" hidden="1">
      <c r="A599" s="8" t="s">
        <v>104</v>
      </c>
      <c r="B599" s="8" t="s">
        <v>17</v>
      </c>
      <c r="C599" s="8" t="s">
        <v>45</v>
      </c>
      <c r="D599" s="9">
        <f>D574+1</f>
        <v>44063</v>
      </c>
      <c r="E599" s="8">
        <f t="shared" si="195"/>
        <v>34</v>
      </c>
      <c r="F599" s="8">
        <f t="shared" si="196"/>
        <v>8</v>
      </c>
      <c r="G599" s="8">
        <v>2020</v>
      </c>
      <c r="H599" s="8" t="s">
        <v>101</v>
      </c>
      <c r="I599" s="8" t="s">
        <v>66</v>
      </c>
      <c r="J599" s="8" t="s">
        <v>60</v>
      </c>
      <c r="K599" s="8" t="s">
        <v>13</v>
      </c>
      <c r="L599" s="8" t="s">
        <v>100</v>
      </c>
      <c r="M599" s="8">
        <v>2.4</v>
      </c>
      <c r="N599" s="8" t="s">
        <v>10</v>
      </c>
      <c r="P599" s="8">
        <v>1</v>
      </c>
      <c r="Q599" s="8" t="s">
        <v>18</v>
      </c>
      <c r="R599" s="8">
        <f>SUMIF($I$24:$I$30,Table2[[#This Row],[Name]],$J$24:$J$30)</f>
        <v>0</v>
      </c>
      <c r="S599" s="8">
        <f t="shared" si="197"/>
        <v>0</v>
      </c>
    </row>
    <row r="600" spans="1:19" ht="30" hidden="1">
      <c r="A600" s="8" t="s">
        <v>104</v>
      </c>
      <c r="B600" s="8" t="s">
        <v>17</v>
      </c>
      <c r="C600" s="8" t="s">
        <v>45</v>
      </c>
      <c r="D600" s="9">
        <f>D578+1</f>
        <v>44067</v>
      </c>
      <c r="E600" s="8">
        <f t="shared" si="195"/>
        <v>35</v>
      </c>
      <c r="F600" s="8">
        <f t="shared" si="196"/>
        <v>8</v>
      </c>
      <c r="G600" s="8">
        <v>2020</v>
      </c>
      <c r="H600" s="8" t="s">
        <v>58</v>
      </c>
      <c r="I600" s="8" t="s">
        <v>76</v>
      </c>
      <c r="J600" s="8" t="s">
        <v>60</v>
      </c>
      <c r="K600" s="8" t="s">
        <v>13</v>
      </c>
      <c r="L600" s="8" t="s">
        <v>100</v>
      </c>
      <c r="M600" s="8">
        <v>1</v>
      </c>
      <c r="N600" s="8" t="s">
        <v>12</v>
      </c>
      <c r="P600" s="8">
        <v>1</v>
      </c>
      <c r="Q600" s="8" t="s">
        <v>18</v>
      </c>
      <c r="R600" s="8">
        <f>SUMIF($I$24:$I$30,Table2[[#This Row],[Name]],$J$24:$J$30)</f>
        <v>3</v>
      </c>
      <c r="S600" s="8">
        <f t="shared" si="197"/>
        <v>3</v>
      </c>
    </row>
    <row r="601" spans="1:19" ht="30" hidden="1">
      <c r="A601" s="8" t="s">
        <v>104</v>
      </c>
      <c r="B601" s="8" t="s">
        <v>17</v>
      </c>
      <c r="C601" s="8" t="s">
        <v>45</v>
      </c>
      <c r="D601" s="9">
        <f>D579+1</f>
        <v>44068</v>
      </c>
      <c r="E601" s="8">
        <f t="shared" si="195"/>
        <v>35</v>
      </c>
      <c r="F601" s="8">
        <f t="shared" si="196"/>
        <v>8</v>
      </c>
      <c r="G601" s="8">
        <v>2020</v>
      </c>
      <c r="H601" s="8" t="s">
        <v>58</v>
      </c>
      <c r="I601" s="8" t="s">
        <v>66</v>
      </c>
      <c r="J601" s="8" t="s">
        <v>60</v>
      </c>
      <c r="K601" s="8" t="s">
        <v>13</v>
      </c>
      <c r="L601" s="8" t="s">
        <v>100</v>
      </c>
      <c r="M601" s="8">
        <v>2.4</v>
      </c>
      <c r="N601" s="8" t="s">
        <v>11</v>
      </c>
      <c r="P601" s="8">
        <v>1</v>
      </c>
      <c r="Q601" s="8" t="s">
        <v>18</v>
      </c>
      <c r="R601" s="8">
        <f>SUMIF($I$24:$I$30,Table2[[#This Row],[Name]],$J$24:$J$30)</f>
        <v>0</v>
      </c>
      <c r="S601" s="8">
        <f t="shared" si="197"/>
        <v>0</v>
      </c>
    </row>
    <row r="602" spans="1:19" ht="30" hidden="1">
      <c r="A602" s="8" t="s">
        <v>104</v>
      </c>
      <c r="B602" s="8" t="s">
        <v>17</v>
      </c>
      <c r="C602" s="8" t="s">
        <v>45</v>
      </c>
      <c r="D602" s="9">
        <f>D580+1</f>
        <v>44069</v>
      </c>
      <c r="E602" s="8">
        <f t="shared" si="195"/>
        <v>35</v>
      </c>
      <c r="F602" s="8">
        <f t="shared" si="196"/>
        <v>8</v>
      </c>
      <c r="G602" s="8">
        <v>2020</v>
      </c>
      <c r="H602" s="8" t="s">
        <v>55</v>
      </c>
      <c r="I602" s="8" t="s">
        <v>69</v>
      </c>
      <c r="J602" s="8" t="s">
        <v>60</v>
      </c>
      <c r="K602" s="8" t="s">
        <v>13</v>
      </c>
      <c r="L602" s="8" t="s">
        <v>100</v>
      </c>
      <c r="M602" s="8">
        <v>1</v>
      </c>
      <c r="N602" s="8" t="s">
        <v>10</v>
      </c>
      <c r="P602" s="8">
        <v>1</v>
      </c>
      <c r="Q602" s="8" t="s">
        <v>18</v>
      </c>
      <c r="R602" s="8">
        <f>SUMIF($I$24:$I$30,Table2[[#This Row],[Name]],$J$24:$J$30)</f>
        <v>1.5</v>
      </c>
      <c r="S602" s="8">
        <f t="shared" si="197"/>
        <v>1.5</v>
      </c>
    </row>
    <row r="603" spans="1:19" ht="30" hidden="1">
      <c r="A603" s="8" t="s">
        <v>104</v>
      </c>
      <c r="B603" s="8" t="s">
        <v>17</v>
      </c>
      <c r="C603" s="8" t="s">
        <v>45</v>
      </c>
      <c r="D603" s="9">
        <f>D581+1</f>
        <v>44070</v>
      </c>
      <c r="E603" s="8">
        <f t="shared" si="195"/>
        <v>35</v>
      </c>
      <c r="F603" s="8">
        <f t="shared" si="196"/>
        <v>8</v>
      </c>
      <c r="G603" s="8">
        <v>2020</v>
      </c>
      <c r="H603" s="8" t="s">
        <v>55</v>
      </c>
      <c r="I603" s="8" t="s">
        <v>69</v>
      </c>
      <c r="J603" s="8" t="s">
        <v>60</v>
      </c>
      <c r="K603" s="8" t="s">
        <v>13</v>
      </c>
      <c r="L603" s="8" t="s">
        <v>100</v>
      </c>
      <c r="M603" s="8">
        <v>1</v>
      </c>
      <c r="N603" s="8" t="s">
        <v>12</v>
      </c>
      <c r="P603" s="8">
        <v>1</v>
      </c>
      <c r="Q603" s="8" t="s">
        <v>18</v>
      </c>
      <c r="R603" s="8">
        <f>SUMIF($I$24:$I$30,Table2[[#This Row],[Name]],$J$24:$J$30)</f>
        <v>1.5</v>
      </c>
      <c r="S603" s="8">
        <f t="shared" si="197"/>
        <v>1.5</v>
      </c>
    </row>
    <row r="604" spans="1:19" ht="30" hidden="1">
      <c r="A604" s="8" t="s">
        <v>104</v>
      </c>
      <c r="B604" s="8" t="s">
        <v>17</v>
      </c>
      <c r="C604" s="8" t="s">
        <v>45</v>
      </c>
      <c r="D604" s="9">
        <f>D582+1</f>
        <v>44071</v>
      </c>
      <c r="E604" s="8">
        <f t="shared" si="195"/>
        <v>35</v>
      </c>
      <c r="F604" s="8">
        <f t="shared" si="196"/>
        <v>8</v>
      </c>
      <c r="G604" s="8">
        <v>2020</v>
      </c>
      <c r="H604" s="8" t="s">
        <v>55</v>
      </c>
      <c r="I604" s="8" t="s">
        <v>69</v>
      </c>
      <c r="J604" s="8" t="s">
        <v>60</v>
      </c>
      <c r="K604" s="8" t="s">
        <v>13</v>
      </c>
      <c r="L604" s="8" t="s">
        <v>100</v>
      </c>
      <c r="M604" s="8">
        <v>1</v>
      </c>
      <c r="N604" s="8" t="s">
        <v>11</v>
      </c>
      <c r="P604" s="8">
        <v>1</v>
      </c>
      <c r="Q604" s="8" t="s">
        <v>18</v>
      </c>
      <c r="R604" s="8">
        <f>SUMIF($I$24:$I$30,Table2[[#This Row],[Name]],$J$24:$J$30)</f>
        <v>1.5</v>
      </c>
      <c r="S604" s="8">
        <f t="shared" si="197"/>
        <v>1.5</v>
      </c>
    </row>
    <row r="605" spans="1:19" ht="30" hidden="1">
      <c r="A605" s="8" t="s">
        <v>104</v>
      </c>
      <c r="B605" s="8" t="s">
        <v>17</v>
      </c>
      <c r="C605" s="8" t="s">
        <v>29</v>
      </c>
      <c r="D605" s="9">
        <f>D583</f>
        <v>44020</v>
      </c>
      <c r="E605" s="8">
        <f t="shared" si="195"/>
        <v>28</v>
      </c>
      <c r="F605" s="8">
        <f t="shared" si="196"/>
        <v>7</v>
      </c>
      <c r="G605" s="8">
        <v>2020</v>
      </c>
      <c r="H605" s="8" t="s">
        <v>96</v>
      </c>
      <c r="I605" s="8" t="s">
        <v>59</v>
      </c>
      <c r="J605" s="8" t="s">
        <v>60</v>
      </c>
      <c r="K605" s="8" t="s">
        <v>13</v>
      </c>
      <c r="L605" s="8" t="s">
        <v>100</v>
      </c>
      <c r="M605" s="8">
        <v>3</v>
      </c>
      <c r="N605" s="8" t="s">
        <v>10</v>
      </c>
      <c r="P605" s="8">
        <v>1</v>
      </c>
      <c r="Q605" s="8" t="s">
        <v>18</v>
      </c>
      <c r="R605" s="8">
        <f>SUMIF($I$24:$I$30,Table2[[#This Row],[Name]],$J$24:$J$30)</f>
        <v>3</v>
      </c>
      <c r="S605" s="8">
        <f t="shared" si="197"/>
        <v>9</v>
      </c>
    </row>
    <row r="606" spans="1:19" ht="30" hidden="1">
      <c r="A606" s="8" t="s">
        <v>104</v>
      </c>
      <c r="B606" s="8" t="s">
        <v>17</v>
      </c>
      <c r="C606" s="8" t="s">
        <v>29</v>
      </c>
      <c r="D606" s="9">
        <f t="shared" ref="D606:D619" si="201">D584+1</f>
        <v>43992</v>
      </c>
      <c r="E606" s="8">
        <f t="shared" si="195"/>
        <v>24</v>
      </c>
      <c r="F606" s="8">
        <f t="shared" si="196"/>
        <v>6</v>
      </c>
      <c r="G606" s="8">
        <v>2020</v>
      </c>
      <c r="H606" s="8" t="s">
        <v>96</v>
      </c>
      <c r="I606" s="8" t="s">
        <v>59</v>
      </c>
      <c r="J606" s="8" t="s">
        <v>60</v>
      </c>
      <c r="K606" s="8" t="s">
        <v>13</v>
      </c>
      <c r="L606" s="8" t="s">
        <v>100</v>
      </c>
      <c r="M606" s="8">
        <v>3</v>
      </c>
      <c r="N606" s="8" t="s">
        <v>12</v>
      </c>
      <c r="P606" s="8">
        <v>1</v>
      </c>
      <c r="Q606" s="8" t="s">
        <v>18</v>
      </c>
      <c r="R606" s="8">
        <f>SUMIF($I$24:$I$30,Table2[[#This Row],[Name]],$J$24:$J$30)</f>
        <v>3</v>
      </c>
      <c r="S606" s="8">
        <f t="shared" si="197"/>
        <v>9</v>
      </c>
    </row>
    <row r="607" spans="1:19" ht="30" hidden="1">
      <c r="A607" s="8" t="s">
        <v>104</v>
      </c>
      <c r="B607" s="8" t="s">
        <v>17</v>
      </c>
      <c r="C607" s="8" t="s">
        <v>29</v>
      </c>
      <c r="D607" s="9">
        <f t="shared" si="201"/>
        <v>43994</v>
      </c>
      <c r="E607" s="8">
        <f t="shared" si="195"/>
        <v>24</v>
      </c>
      <c r="F607" s="8">
        <f t="shared" si="196"/>
        <v>6</v>
      </c>
      <c r="G607" s="8">
        <v>2020</v>
      </c>
      <c r="H607" s="8" t="s">
        <v>96</v>
      </c>
      <c r="I607" s="8" t="s">
        <v>59</v>
      </c>
      <c r="J607" s="8" t="s">
        <v>60</v>
      </c>
      <c r="K607" s="8" t="s">
        <v>13</v>
      </c>
      <c r="L607" s="8" t="s">
        <v>100</v>
      </c>
      <c r="M607" s="8">
        <v>4</v>
      </c>
      <c r="N607" s="8" t="s">
        <v>11</v>
      </c>
      <c r="P607" s="8">
        <v>1</v>
      </c>
      <c r="Q607" s="8" t="s">
        <v>18</v>
      </c>
      <c r="R607" s="8">
        <f>SUMIF($I$24:$I$30,Table2[[#This Row],[Name]],$J$24:$J$30)</f>
        <v>3</v>
      </c>
      <c r="S607" s="8">
        <f t="shared" si="197"/>
        <v>12</v>
      </c>
    </row>
    <row r="608" spans="1:19" ht="30" hidden="1">
      <c r="A608" s="8" t="s">
        <v>104</v>
      </c>
      <c r="B608" s="8" t="s">
        <v>17</v>
      </c>
      <c r="C608" s="8" t="s">
        <v>29</v>
      </c>
      <c r="D608" s="9">
        <f t="shared" si="201"/>
        <v>43995</v>
      </c>
      <c r="E608" s="8">
        <f t="shared" ref="E608:E671" si="202">WEEKNUM(D608)</f>
        <v>24</v>
      </c>
      <c r="F608" s="8">
        <f t="shared" ref="F608:F671" si="203">MONTH(D608)</f>
        <v>6</v>
      </c>
      <c r="G608" s="8">
        <v>2020</v>
      </c>
      <c r="H608" s="8" t="s">
        <v>58</v>
      </c>
      <c r="I608" s="8" t="s">
        <v>76</v>
      </c>
      <c r="J608" s="8" t="s">
        <v>60</v>
      </c>
      <c r="K608" s="8" t="s">
        <v>13</v>
      </c>
      <c r="L608" s="8" t="s">
        <v>100</v>
      </c>
      <c r="M608" s="8">
        <v>2.4</v>
      </c>
      <c r="N608" s="8" t="s">
        <v>10</v>
      </c>
      <c r="P608" s="8">
        <v>1</v>
      </c>
      <c r="Q608" s="8" t="s">
        <v>18</v>
      </c>
      <c r="R608" s="8">
        <f>SUMIF($I$24:$I$30,Table2[[#This Row],[Name]],$J$24:$J$30)</f>
        <v>3</v>
      </c>
      <c r="S608" s="8">
        <f t="shared" ref="S608:S671" si="204">M608*R608</f>
        <v>7.1999999999999993</v>
      </c>
    </row>
    <row r="609" spans="1:19" ht="30" hidden="1">
      <c r="A609" s="8" t="s">
        <v>104</v>
      </c>
      <c r="B609" s="8" t="s">
        <v>17</v>
      </c>
      <c r="C609" s="8" t="s">
        <v>29</v>
      </c>
      <c r="D609" s="9">
        <f t="shared" si="201"/>
        <v>43996</v>
      </c>
      <c r="E609" s="8">
        <f t="shared" si="202"/>
        <v>25</v>
      </c>
      <c r="F609" s="8">
        <f t="shared" si="203"/>
        <v>6</v>
      </c>
      <c r="G609" s="8">
        <v>2020</v>
      </c>
      <c r="H609" s="8" t="s">
        <v>101</v>
      </c>
      <c r="I609" s="8" t="s">
        <v>66</v>
      </c>
      <c r="J609" s="8" t="s">
        <v>60</v>
      </c>
      <c r="K609" s="8" t="s">
        <v>13</v>
      </c>
      <c r="L609" s="8" t="s">
        <v>100</v>
      </c>
      <c r="M609" s="8">
        <v>2.4</v>
      </c>
      <c r="N609" s="8" t="s">
        <v>12</v>
      </c>
      <c r="P609" s="8">
        <v>1</v>
      </c>
      <c r="Q609" s="8" t="s">
        <v>18</v>
      </c>
      <c r="R609" s="8">
        <f>SUMIF($I$24:$I$30,Table2[[#This Row],[Name]],$J$24:$J$30)</f>
        <v>0</v>
      </c>
      <c r="S609" s="8">
        <f t="shared" si="204"/>
        <v>0</v>
      </c>
    </row>
    <row r="610" spans="1:19" ht="30" hidden="1">
      <c r="A610" s="8" t="s">
        <v>104</v>
      </c>
      <c r="B610" s="8" t="s">
        <v>17</v>
      </c>
      <c r="C610" s="8" t="s">
        <v>29</v>
      </c>
      <c r="D610" s="9">
        <f t="shared" si="201"/>
        <v>43997</v>
      </c>
      <c r="E610" s="8">
        <f t="shared" si="202"/>
        <v>25</v>
      </c>
      <c r="F610" s="8">
        <f t="shared" si="203"/>
        <v>6</v>
      </c>
      <c r="G610" s="8">
        <v>2020</v>
      </c>
      <c r="H610" s="8" t="s">
        <v>58</v>
      </c>
      <c r="I610" s="8" t="s">
        <v>76</v>
      </c>
      <c r="J610" s="8" t="s">
        <v>60</v>
      </c>
      <c r="K610" s="8" t="s">
        <v>13</v>
      </c>
      <c r="L610" s="8" t="s">
        <v>100</v>
      </c>
      <c r="M610" s="8">
        <v>2.4</v>
      </c>
      <c r="N610" s="8" t="s">
        <v>11</v>
      </c>
      <c r="P610" s="8">
        <v>1</v>
      </c>
      <c r="Q610" s="8" t="s">
        <v>18</v>
      </c>
      <c r="R610" s="8">
        <f>SUMIF($I$24:$I$30,Table2[[#This Row],[Name]],$J$24:$J$30)</f>
        <v>3</v>
      </c>
      <c r="S610" s="8">
        <f t="shared" si="204"/>
        <v>7.1999999999999993</v>
      </c>
    </row>
    <row r="611" spans="1:19" ht="30" hidden="1">
      <c r="A611" s="8" t="s">
        <v>104</v>
      </c>
      <c r="B611" s="8" t="s">
        <v>17</v>
      </c>
      <c r="C611" s="8" t="s">
        <v>29</v>
      </c>
      <c r="D611" s="9">
        <f t="shared" si="201"/>
        <v>43998</v>
      </c>
      <c r="E611" s="8">
        <f t="shared" si="202"/>
        <v>25</v>
      </c>
      <c r="F611" s="8">
        <f t="shared" si="203"/>
        <v>6</v>
      </c>
      <c r="G611" s="8">
        <v>2020</v>
      </c>
      <c r="H611" s="8" t="s">
        <v>58</v>
      </c>
      <c r="I611" s="8" t="s">
        <v>66</v>
      </c>
      <c r="J611" s="8" t="s">
        <v>60</v>
      </c>
      <c r="K611" s="8" t="s">
        <v>13</v>
      </c>
      <c r="L611" s="8" t="s">
        <v>100</v>
      </c>
      <c r="M611" s="8">
        <v>2.4</v>
      </c>
      <c r="N611" s="8" t="s">
        <v>10</v>
      </c>
      <c r="P611" s="8">
        <v>1</v>
      </c>
      <c r="Q611" s="8" t="s">
        <v>18</v>
      </c>
      <c r="R611" s="8">
        <f>SUMIF($I$24:$I$30,Table2[[#This Row],[Name]],$J$24:$J$30)</f>
        <v>0</v>
      </c>
      <c r="S611" s="8">
        <f t="shared" si="204"/>
        <v>0</v>
      </c>
    </row>
    <row r="612" spans="1:19" ht="30" hidden="1">
      <c r="A612" s="8" t="s">
        <v>104</v>
      </c>
      <c r="B612" s="8" t="s">
        <v>17</v>
      </c>
      <c r="C612" s="8" t="s">
        <v>29</v>
      </c>
      <c r="D612" s="9">
        <f t="shared" si="201"/>
        <v>43999</v>
      </c>
      <c r="E612" s="8">
        <f t="shared" si="202"/>
        <v>25</v>
      </c>
      <c r="F612" s="8">
        <f t="shared" si="203"/>
        <v>6</v>
      </c>
      <c r="G612" s="8">
        <v>2020</v>
      </c>
      <c r="H612" s="8" t="s">
        <v>58</v>
      </c>
      <c r="I612" s="8" t="s">
        <v>76</v>
      </c>
      <c r="J612" s="8" t="s">
        <v>60</v>
      </c>
      <c r="K612" s="8" t="s">
        <v>13</v>
      </c>
      <c r="L612" s="8" t="s">
        <v>100</v>
      </c>
      <c r="M612" s="8">
        <v>2.4</v>
      </c>
      <c r="N612" s="8" t="s">
        <v>12</v>
      </c>
      <c r="P612" s="8">
        <v>1</v>
      </c>
      <c r="Q612" s="8" t="s">
        <v>18</v>
      </c>
      <c r="R612" s="8">
        <f>SUMIF($I$24:$I$30,Table2[[#This Row],[Name]],$J$24:$J$30)</f>
        <v>3</v>
      </c>
      <c r="S612" s="8">
        <f t="shared" si="204"/>
        <v>7.1999999999999993</v>
      </c>
    </row>
    <row r="613" spans="1:19" ht="30" hidden="1">
      <c r="A613" s="8" t="s">
        <v>104</v>
      </c>
      <c r="B613" s="8" t="s">
        <v>17</v>
      </c>
      <c r="C613" s="8" t="s">
        <v>29</v>
      </c>
      <c r="D613" s="9">
        <f t="shared" si="201"/>
        <v>44000</v>
      </c>
      <c r="E613" s="8">
        <f t="shared" si="202"/>
        <v>25</v>
      </c>
      <c r="F613" s="8">
        <f t="shared" si="203"/>
        <v>6</v>
      </c>
      <c r="G613" s="8">
        <v>2020</v>
      </c>
      <c r="H613" s="8" t="s">
        <v>58</v>
      </c>
      <c r="I613" s="8" t="s">
        <v>76</v>
      </c>
      <c r="J613" s="8" t="s">
        <v>60</v>
      </c>
      <c r="K613" s="8" t="s">
        <v>13</v>
      </c>
      <c r="L613" s="8" t="s">
        <v>100</v>
      </c>
      <c r="M613" s="8">
        <v>2.4</v>
      </c>
      <c r="N613" s="8" t="s">
        <v>11</v>
      </c>
      <c r="P613" s="8">
        <v>1</v>
      </c>
      <c r="Q613" s="8" t="s">
        <v>18</v>
      </c>
      <c r="R613" s="8">
        <f>SUMIF($I$24:$I$30,Table2[[#This Row],[Name]],$J$24:$J$30)</f>
        <v>3</v>
      </c>
      <c r="S613" s="8">
        <f t="shared" si="204"/>
        <v>7.1999999999999993</v>
      </c>
    </row>
    <row r="614" spans="1:19" ht="30" hidden="1">
      <c r="A614" s="8" t="s">
        <v>104</v>
      </c>
      <c r="B614" s="8" t="s">
        <v>17</v>
      </c>
      <c r="C614" s="8" t="s">
        <v>29</v>
      </c>
      <c r="D614" s="9">
        <f t="shared" si="201"/>
        <v>44001</v>
      </c>
      <c r="E614" s="8">
        <f t="shared" si="202"/>
        <v>25</v>
      </c>
      <c r="F614" s="8">
        <f t="shared" si="203"/>
        <v>6</v>
      </c>
      <c r="G614" s="8">
        <v>2020</v>
      </c>
      <c r="H614" s="8" t="s">
        <v>55</v>
      </c>
      <c r="I614" s="8" t="s">
        <v>69</v>
      </c>
      <c r="J614" s="8" t="s">
        <v>60</v>
      </c>
      <c r="K614" s="8" t="s">
        <v>13</v>
      </c>
      <c r="L614" s="8" t="s">
        <v>100</v>
      </c>
      <c r="M614" s="8">
        <v>1</v>
      </c>
      <c r="N614" s="8" t="s">
        <v>10</v>
      </c>
      <c r="P614" s="8">
        <v>1</v>
      </c>
      <c r="Q614" s="8" t="s">
        <v>18</v>
      </c>
      <c r="R614" s="8">
        <f>SUMIF($I$24:$I$30,Table2[[#This Row],[Name]],$J$24:$J$30)</f>
        <v>1.5</v>
      </c>
      <c r="S614" s="8">
        <f t="shared" si="204"/>
        <v>1.5</v>
      </c>
    </row>
    <row r="615" spans="1:19" ht="30" hidden="1">
      <c r="A615" s="8" t="s">
        <v>104</v>
      </c>
      <c r="B615" s="8" t="s">
        <v>17</v>
      </c>
      <c r="C615" s="8" t="s">
        <v>29</v>
      </c>
      <c r="D615" s="9">
        <f t="shared" si="201"/>
        <v>44002</v>
      </c>
      <c r="E615" s="8">
        <f t="shared" si="202"/>
        <v>25</v>
      </c>
      <c r="F615" s="8">
        <f t="shared" si="203"/>
        <v>6</v>
      </c>
      <c r="G615" s="8">
        <v>2020</v>
      </c>
      <c r="H615" s="8" t="s">
        <v>55</v>
      </c>
      <c r="I615" s="8" t="s">
        <v>69</v>
      </c>
      <c r="J615" s="8" t="s">
        <v>60</v>
      </c>
      <c r="K615" s="8" t="s">
        <v>13</v>
      </c>
      <c r="L615" s="8" t="s">
        <v>100</v>
      </c>
      <c r="M615" s="8">
        <v>1</v>
      </c>
      <c r="N615" s="8" t="s">
        <v>12</v>
      </c>
      <c r="P615" s="8">
        <v>1</v>
      </c>
      <c r="Q615" s="8" t="s">
        <v>18</v>
      </c>
      <c r="R615" s="8">
        <f>SUMIF($I$24:$I$30,Table2[[#This Row],[Name]],$J$24:$J$30)</f>
        <v>1.5</v>
      </c>
      <c r="S615" s="8">
        <f t="shared" si="204"/>
        <v>1.5</v>
      </c>
    </row>
    <row r="616" spans="1:19" ht="30" hidden="1">
      <c r="A616" s="8" t="s">
        <v>104</v>
      </c>
      <c r="B616" s="8" t="s">
        <v>17</v>
      </c>
      <c r="C616" s="8" t="s">
        <v>29</v>
      </c>
      <c r="D616" s="9">
        <f t="shared" si="201"/>
        <v>44003</v>
      </c>
      <c r="E616" s="8">
        <f t="shared" si="202"/>
        <v>26</v>
      </c>
      <c r="F616" s="8">
        <f t="shared" si="203"/>
        <v>6</v>
      </c>
      <c r="G616" s="8">
        <v>2020</v>
      </c>
      <c r="H616" s="8" t="s">
        <v>55</v>
      </c>
      <c r="I616" s="8" t="s">
        <v>69</v>
      </c>
      <c r="J616" s="8" t="s">
        <v>60</v>
      </c>
      <c r="K616" s="8" t="s">
        <v>13</v>
      </c>
      <c r="L616" s="8" t="s">
        <v>100</v>
      </c>
      <c r="M616" s="8">
        <v>1</v>
      </c>
      <c r="N616" s="8" t="s">
        <v>11</v>
      </c>
      <c r="P616" s="8">
        <v>1</v>
      </c>
      <c r="Q616" s="8" t="s">
        <v>18</v>
      </c>
      <c r="R616" s="8">
        <f>SUMIF($I$24:$I$30,Table2[[#This Row],[Name]],$J$24:$J$30)</f>
        <v>1.5</v>
      </c>
      <c r="S616" s="8">
        <f t="shared" si="204"/>
        <v>1.5</v>
      </c>
    </row>
    <row r="617" spans="1:19" ht="30" hidden="1">
      <c r="A617" s="8" t="s">
        <v>104</v>
      </c>
      <c r="B617" s="8" t="s">
        <v>17</v>
      </c>
      <c r="C617" s="8" t="s">
        <v>44</v>
      </c>
      <c r="D617" s="9">
        <f t="shared" si="201"/>
        <v>44004</v>
      </c>
      <c r="E617" s="8">
        <f t="shared" si="202"/>
        <v>26</v>
      </c>
      <c r="F617" s="8">
        <f t="shared" si="203"/>
        <v>6</v>
      </c>
      <c r="G617" s="8">
        <v>2020</v>
      </c>
      <c r="H617" s="8" t="s">
        <v>96</v>
      </c>
      <c r="I617" s="8" t="s">
        <v>59</v>
      </c>
      <c r="J617" s="8" t="s">
        <v>60</v>
      </c>
      <c r="K617" s="8" t="s">
        <v>13</v>
      </c>
      <c r="L617" s="8" t="s">
        <v>100</v>
      </c>
      <c r="M617" s="8">
        <v>4</v>
      </c>
      <c r="N617" s="8" t="s">
        <v>10</v>
      </c>
      <c r="P617" s="8">
        <v>1</v>
      </c>
      <c r="Q617" s="8" t="s">
        <v>18</v>
      </c>
      <c r="R617" s="8">
        <f>SUMIF($I$24:$I$30,Table2[[#This Row],[Name]],$J$24:$J$30)</f>
        <v>3</v>
      </c>
      <c r="S617" s="8">
        <f t="shared" si="204"/>
        <v>12</v>
      </c>
    </row>
    <row r="618" spans="1:19" ht="30" hidden="1">
      <c r="A618" s="8" t="s">
        <v>104</v>
      </c>
      <c r="B618" s="8" t="s">
        <v>17</v>
      </c>
      <c r="C618" s="8" t="s">
        <v>44</v>
      </c>
      <c r="D618" s="9">
        <f t="shared" ca="1" si="201"/>
        <v>44948</v>
      </c>
      <c r="E618" s="8">
        <f t="shared" ca="1" si="202"/>
        <v>4</v>
      </c>
      <c r="F618" s="8">
        <f t="shared" ca="1" si="203"/>
        <v>1</v>
      </c>
      <c r="G618" s="8">
        <v>2020</v>
      </c>
      <c r="H618" s="8" t="s">
        <v>96</v>
      </c>
      <c r="I618" s="8" t="s">
        <v>59</v>
      </c>
      <c r="J618" s="8" t="s">
        <v>60</v>
      </c>
      <c r="K618" s="8" t="s">
        <v>13</v>
      </c>
      <c r="L618" s="8" t="s">
        <v>100</v>
      </c>
      <c r="M618" s="8">
        <v>4</v>
      </c>
      <c r="N618" s="8" t="s">
        <v>12</v>
      </c>
      <c r="P618" s="8">
        <v>1</v>
      </c>
      <c r="Q618" s="8" t="s">
        <v>18</v>
      </c>
      <c r="R618" s="8">
        <f>SUMIF($I$24:$I$30,Table2[[#This Row],[Name]],$J$24:$J$30)</f>
        <v>3</v>
      </c>
      <c r="S618" s="8">
        <f t="shared" si="204"/>
        <v>12</v>
      </c>
    </row>
    <row r="619" spans="1:19" ht="30" hidden="1">
      <c r="A619" s="8" t="s">
        <v>104</v>
      </c>
      <c r="B619" s="8" t="s">
        <v>17</v>
      </c>
      <c r="C619" s="8" t="s">
        <v>44</v>
      </c>
      <c r="D619" s="9">
        <f t="shared" si="201"/>
        <v>44062</v>
      </c>
      <c r="E619" s="8">
        <f t="shared" si="202"/>
        <v>34</v>
      </c>
      <c r="F619" s="8">
        <f t="shared" si="203"/>
        <v>8</v>
      </c>
      <c r="G619" s="8">
        <v>2020</v>
      </c>
      <c r="H619" s="8" t="s">
        <v>96</v>
      </c>
      <c r="I619" s="8" t="s">
        <v>59</v>
      </c>
      <c r="J619" s="8" t="s">
        <v>60</v>
      </c>
      <c r="K619" s="8" t="s">
        <v>13</v>
      </c>
      <c r="L619" s="8" t="s">
        <v>100</v>
      </c>
      <c r="M619" s="8">
        <v>4</v>
      </c>
      <c r="N619" s="8" t="s">
        <v>11</v>
      </c>
      <c r="P619" s="8">
        <v>1</v>
      </c>
      <c r="Q619" s="8" t="s">
        <v>18</v>
      </c>
      <c r="R619" s="8">
        <f>SUMIF($I$24:$I$30,Table2[[#This Row],[Name]],$J$24:$J$30)</f>
        <v>3</v>
      </c>
      <c r="S619" s="8">
        <f t="shared" si="204"/>
        <v>12</v>
      </c>
    </row>
    <row r="620" spans="1:19" ht="30" hidden="1">
      <c r="A620" s="8" t="s">
        <v>104</v>
      </c>
      <c r="B620" s="8" t="s">
        <v>17</v>
      </c>
      <c r="C620" s="8" t="s">
        <v>44</v>
      </c>
      <c r="D620" s="9">
        <f>D253+30</f>
        <v>44052</v>
      </c>
      <c r="E620" s="8">
        <f t="shared" si="202"/>
        <v>33</v>
      </c>
      <c r="F620" s="8">
        <f t="shared" si="203"/>
        <v>8</v>
      </c>
      <c r="G620" s="8">
        <v>2020</v>
      </c>
      <c r="H620" s="8" t="s">
        <v>58</v>
      </c>
      <c r="I620" s="8" t="s">
        <v>76</v>
      </c>
      <c r="J620" s="8" t="s">
        <v>60</v>
      </c>
      <c r="K620" s="8" t="s">
        <v>13</v>
      </c>
      <c r="L620" s="8" t="s">
        <v>100</v>
      </c>
      <c r="M620" s="8">
        <v>1</v>
      </c>
      <c r="N620" s="8" t="s">
        <v>10</v>
      </c>
      <c r="P620" s="8">
        <v>1</v>
      </c>
      <c r="Q620" s="8" t="s">
        <v>18</v>
      </c>
      <c r="R620" s="8">
        <f>SUMIF($I$24:$I$30,Table2[[#This Row],[Name]],$J$24:$J$30)</f>
        <v>3</v>
      </c>
      <c r="S620" s="8">
        <f t="shared" si="204"/>
        <v>3</v>
      </c>
    </row>
    <row r="621" spans="1:19" ht="30" hidden="1">
      <c r="A621" s="8" t="s">
        <v>104</v>
      </c>
      <c r="B621" s="8" t="s">
        <v>17</v>
      </c>
      <c r="C621" s="8" t="s">
        <v>44</v>
      </c>
      <c r="D621" s="9">
        <f>D254+30</f>
        <v>44053</v>
      </c>
      <c r="E621" s="8">
        <f t="shared" si="202"/>
        <v>33</v>
      </c>
      <c r="F621" s="8">
        <f t="shared" si="203"/>
        <v>8</v>
      </c>
      <c r="G621" s="8">
        <v>2020</v>
      </c>
      <c r="H621" s="8" t="s">
        <v>58</v>
      </c>
      <c r="I621" s="8" t="s">
        <v>76</v>
      </c>
      <c r="J621" s="8" t="s">
        <v>60</v>
      </c>
      <c r="K621" s="8" t="s">
        <v>13</v>
      </c>
      <c r="L621" s="8" t="s">
        <v>100</v>
      </c>
      <c r="M621" s="8">
        <v>1</v>
      </c>
      <c r="N621" s="8" t="s">
        <v>12</v>
      </c>
      <c r="P621" s="8">
        <v>1</v>
      </c>
      <c r="Q621" s="8" t="s">
        <v>18</v>
      </c>
      <c r="R621" s="8">
        <f>SUMIF($I$24:$I$30,Table2[[#This Row],[Name]],$J$24:$J$30)</f>
        <v>3</v>
      </c>
      <c r="S621" s="8">
        <f t="shared" si="204"/>
        <v>3</v>
      </c>
    </row>
    <row r="622" spans="1:19" ht="30" hidden="1">
      <c r="A622" s="8" t="s">
        <v>104</v>
      </c>
      <c r="B622" s="8" t="s">
        <v>17</v>
      </c>
      <c r="C622" s="8" t="s">
        <v>44</v>
      </c>
      <c r="D622" s="9">
        <f>D255+30</f>
        <v>44054</v>
      </c>
      <c r="E622" s="8">
        <f t="shared" si="202"/>
        <v>33</v>
      </c>
      <c r="F622" s="8">
        <f t="shared" si="203"/>
        <v>8</v>
      </c>
      <c r="G622" s="8">
        <v>2020</v>
      </c>
      <c r="H622" s="8" t="s">
        <v>101</v>
      </c>
      <c r="I622" s="8" t="s">
        <v>66</v>
      </c>
      <c r="J622" s="8" t="s">
        <v>60</v>
      </c>
      <c r="K622" s="8" t="s">
        <v>13</v>
      </c>
      <c r="L622" s="8" t="s">
        <v>100</v>
      </c>
      <c r="M622" s="8">
        <v>2.4</v>
      </c>
      <c r="N622" s="8" t="s">
        <v>11</v>
      </c>
      <c r="P622" s="8">
        <v>1</v>
      </c>
      <c r="Q622" s="8" t="s">
        <v>18</v>
      </c>
      <c r="R622" s="8">
        <f>SUMIF($I$24:$I$30,Table2[[#This Row],[Name]],$J$24:$J$30)</f>
        <v>0</v>
      </c>
      <c r="S622" s="8">
        <f t="shared" si="204"/>
        <v>0</v>
      </c>
    </row>
    <row r="623" spans="1:19" ht="30" hidden="1">
      <c r="A623" s="8" t="s">
        <v>104</v>
      </c>
      <c r="B623" s="8" t="s">
        <v>17</v>
      </c>
      <c r="C623" s="8" t="s">
        <v>44</v>
      </c>
      <c r="D623" s="9">
        <f>D256+30</f>
        <v>44055</v>
      </c>
      <c r="E623" s="8">
        <f t="shared" si="202"/>
        <v>33</v>
      </c>
      <c r="F623" s="8">
        <f t="shared" si="203"/>
        <v>8</v>
      </c>
      <c r="G623" s="8">
        <v>2020</v>
      </c>
      <c r="H623" s="8" t="s">
        <v>58</v>
      </c>
      <c r="I623" s="8" t="s">
        <v>66</v>
      </c>
      <c r="J623" s="8" t="s">
        <v>60</v>
      </c>
      <c r="K623" s="8" t="s">
        <v>13</v>
      </c>
      <c r="L623" s="8" t="s">
        <v>100</v>
      </c>
      <c r="M623" s="8">
        <v>2.4</v>
      </c>
      <c r="N623" s="8" t="s">
        <v>10</v>
      </c>
      <c r="P623" s="8">
        <v>1</v>
      </c>
      <c r="Q623" s="8" t="s">
        <v>18</v>
      </c>
      <c r="R623" s="8">
        <f>SUMIF($I$24:$I$30,Table2[[#This Row],[Name]],$J$24:$J$30)</f>
        <v>0</v>
      </c>
      <c r="S623" s="8">
        <f t="shared" si="204"/>
        <v>0</v>
      </c>
    </row>
    <row r="624" spans="1:19" ht="30" hidden="1">
      <c r="A624" s="8" t="s">
        <v>104</v>
      </c>
      <c r="B624" s="8" t="s">
        <v>17</v>
      </c>
      <c r="C624" s="8" t="s">
        <v>44</v>
      </c>
      <c r="D624" s="9">
        <f>D257</f>
        <v>44026</v>
      </c>
      <c r="E624" s="8">
        <f t="shared" si="202"/>
        <v>29</v>
      </c>
      <c r="F624" s="8">
        <f t="shared" si="203"/>
        <v>7</v>
      </c>
      <c r="G624" s="8">
        <v>2020</v>
      </c>
      <c r="H624" s="8" t="s">
        <v>58</v>
      </c>
      <c r="I624" s="8" t="s">
        <v>76</v>
      </c>
      <c r="J624" s="8" t="s">
        <v>60</v>
      </c>
      <c r="K624" s="8" t="s">
        <v>13</v>
      </c>
      <c r="L624" s="8" t="s">
        <v>100</v>
      </c>
      <c r="M624" s="8">
        <v>2.4</v>
      </c>
      <c r="N624" s="8" t="s">
        <v>12</v>
      </c>
      <c r="P624" s="8">
        <v>1</v>
      </c>
      <c r="Q624" s="8" t="s">
        <v>18</v>
      </c>
      <c r="R624" s="8">
        <f>SUMIF($I$24:$I$30,Table2[[#This Row],[Name]],$J$24:$J$30)</f>
        <v>3</v>
      </c>
      <c r="S624" s="8">
        <f t="shared" si="204"/>
        <v>7.1999999999999993</v>
      </c>
    </row>
    <row r="625" spans="1:19" ht="30" hidden="1">
      <c r="A625" s="8" t="s">
        <v>104</v>
      </c>
      <c r="B625" s="8" t="s">
        <v>17</v>
      </c>
      <c r="C625" s="8" t="s">
        <v>44</v>
      </c>
      <c r="D625" s="9">
        <f t="shared" ref="D625:D640" si="205">D258+1</f>
        <v>44028</v>
      </c>
      <c r="E625" s="8">
        <f t="shared" si="202"/>
        <v>29</v>
      </c>
      <c r="F625" s="8">
        <f t="shared" si="203"/>
        <v>7</v>
      </c>
      <c r="G625" s="8">
        <v>2020</v>
      </c>
      <c r="H625" s="8" t="s">
        <v>58</v>
      </c>
      <c r="I625" s="8" t="s">
        <v>66</v>
      </c>
      <c r="J625" s="8" t="s">
        <v>60</v>
      </c>
      <c r="K625" s="8" t="s">
        <v>13</v>
      </c>
      <c r="L625" s="8" t="s">
        <v>100</v>
      </c>
      <c r="M625" s="8">
        <v>2.4</v>
      </c>
      <c r="N625" s="8" t="s">
        <v>11</v>
      </c>
      <c r="P625" s="8">
        <v>1</v>
      </c>
      <c r="Q625" s="8" t="s">
        <v>18</v>
      </c>
      <c r="R625" s="8">
        <f>SUMIF($I$24:$I$30,Table2[[#This Row],[Name]],$J$24:$J$30)</f>
        <v>0</v>
      </c>
      <c r="S625" s="8">
        <f t="shared" si="204"/>
        <v>0</v>
      </c>
    </row>
    <row r="626" spans="1:19" ht="30" hidden="1">
      <c r="A626" s="8" t="s">
        <v>104</v>
      </c>
      <c r="B626" s="8" t="s">
        <v>17</v>
      </c>
      <c r="C626" s="8" t="s">
        <v>44</v>
      </c>
      <c r="D626" s="9">
        <f t="shared" si="205"/>
        <v>43993</v>
      </c>
      <c r="E626" s="8">
        <f t="shared" si="202"/>
        <v>24</v>
      </c>
      <c r="F626" s="8">
        <f t="shared" si="203"/>
        <v>6</v>
      </c>
      <c r="G626" s="8">
        <v>2020</v>
      </c>
      <c r="H626" s="8" t="s">
        <v>55</v>
      </c>
      <c r="I626" s="8" t="s">
        <v>69</v>
      </c>
      <c r="J626" s="8" t="s">
        <v>60</v>
      </c>
      <c r="K626" s="8" t="s">
        <v>13</v>
      </c>
      <c r="L626" s="8" t="s">
        <v>100</v>
      </c>
      <c r="M626" s="8">
        <v>2.5</v>
      </c>
      <c r="N626" s="8" t="s">
        <v>10</v>
      </c>
      <c r="P626" s="8">
        <v>1</v>
      </c>
      <c r="Q626" s="8" t="s">
        <v>18</v>
      </c>
      <c r="R626" s="8">
        <f>SUMIF($I$24:$I$30,Table2[[#This Row],[Name]],$J$24:$J$30)</f>
        <v>1.5</v>
      </c>
      <c r="S626" s="8">
        <f t="shared" si="204"/>
        <v>3.75</v>
      </c>
    </row>
    <row r="627" spans="1:19" ht="30" hidden="1">
      <c r="A627" s="8" t="s">
        <v>104</v>
      </c>
      <c r="B627" s="8" t="s">
        <v>17</v>
      </c>
      <c r="C627" s="8" t="s">
        <v>44</v>
      </c>
      <c r="D627" s="9">
        <f t="shared" si="205"/>
        <v>43994</v>
      </c>
      <c r="E627" s="8">
        <f t="shared" si="202"/>
        <v>24</v>
      </c>
      <c r="F627" s="8">
        <f t="shared" si="203"/>
        <v>6</v>
      </c>
      <c r="G627" s="8">
        <v>2020</v>
      </c>
      <c r="H627" s="8" t="s">
        <v>55</v>
      </c>
      <c r="I627" s="8" t="s">
        <v>69</v>
      </c>
      <c r="J627" s="8" t="s">
        <v>60</v>
      </c>
      <c r="K627" s="8" t="s">
        <v>13</v>
      </c>
      <c r="L627" s="8" t="s">
        <v>100</v>
      </c>
      <c r="M627" s="8">
        <v>2.5</v>
      </c>
      <c r="N627" s="8" t="s">
        <v>12</v>
      </c>
      <c r="P627" s="8">
        <v>1</v>
      </c>
      <c r="Q627" s="8" t="s">
        <v>18</v>
      </c>
      <c r="R627" s="8">
        <f>SUMIF($I$24:$I$30,Table2[[#This Row],[Name]],$J$24:$J$30)</f>
        <v>1.5</v>
      </c>
      <c r="S627" s="8">
        <f t="shared" si="204"/>
        <v>3.75</v>
      </c>
    </row>
    <row r="628" spans="1:19" ht="30" hidden="1">
      <c r="A628" s="8" t="s">
        <v>104</v>
      </c>
      <c r="B628" s="8" t="s">
        <v>17</v>
      </c>
      <c r="C628" s="8" t="s">
        <v>44</v>
      </c>
      <c r="D628" s="9">
        <f t="shared" si="205"/>
        <v>43993</v>
      </c>
      <c r="E628" s="8">
        <f t="shared" si="202"/>
        <v>24</v>
      </c>
      <c r="F628" s="8">
        <f t="shared" si="203"/>
        <v>6</v>
      </c>
      <c r="G628" s="8">
        <v>2020</v>
      </c>
      <c r="H628" s="8" t="s">
        <v>55</v>
      </c>
      <c r="I628" s="8" t="s">
        <v>69</v>
      </c>
      <c r="J628" s="8" t="s">
        <v>60</v>
      </c>
      <c r="K628" s="8" t="s">
        <v>13</v>
      </c>
      <c r="L628" s="8" t="s">
        <v>100</v>
      </c>
      <c r="M628" s="8">
        <v>2.5</v>
      </c>
      <c r="N628" s="8" t="s">
        <v>11</v>
      </c>
      <c r="P628" s="8">
        <v>1</v>
      </c>
      <c r="Q628" s="8" t="s">
        <v>18</v>
      </c>
      <c r="R628" s="8">
        <f>SUMIF($I$24:$I$30,Table2[[#This Row],[Name]],$J$24:$J$30)</f>
        <v>1.5</v>
      </c>
      <c r="S628" s="8">
        <f t="shared" si="204"/>
        <v>3.75</v>
      </c>
    </row>
    <row r="629" spans="1:19" ht="30" hidden="1">
      <c r="A629" s="8" t="s">
        <v>104</v>
      </c>
      <c r="B629" s="8" t="s">
        <v>17</v>
      </c>
      <c r="C629" s="8" t="s">
        <v>28</v>
      </c>
      <c r="D629" s="9">
        <f t="shared" si="205"/>
        <v>43994</v>
      </c>
      <c r="E629" s="8">
        <f t="shared" si="202"/>
        <v>24</v>
      </c>
      <c r="F629" s="8">
        <f t="shared" si="203"/>
        <v>6</v>
      </c>
      <c r="G629" s="8">
        <v>2020</v>
      </c>
      <c r="H629" s="8" t="s">
        <v>96</v>
      </c>
      <c r="I629" s="8" t="s">
        <v>59</v>
      </c>
      <c r="J629" s="8" t="s">
        <v>60</v>
      </c>
      <c r="K629" s="8" t="s">
        <v>13</v>
      </c>
      <c r="L629" s="8" t="s">
        <v>100</v>
      </c>
      <c r="M629" s="8">
        <v>4</v>
      </c>
      <c r="N629" s="8" t="s">
        <v>10</v>
      </c>
      <c r="P629" s="8">
        <v>1</v>
      </c>
      <c r="Q629" s="8" t="s">
        <v>18</v>
      </c>
      <c r="R629" s="8">
        <f>SUMIF($I$24:$I$30,Table2[[#This Row],[Name]],$J$24:$J$30)</f>
        <v>3</v>
      </c>
      <c r="S629" s="8">
        <f t="shared" si="204"/>
        <v>12</v>
      </c>
    </row>
    <row r="630" spans="1:19" ht="30" hidden="1">
      <c r="A630" s="8" t="s">
        <v>104</v>
      </c>
      <c r="B630" s="8" t="s">
        <v>17</v>
      </c>
      <c r="C630" s="8" t="s">
        <v>28</v>
      </c>
      <c r="D630" s="9">
        <f t="shared" si="205"/>
        <v>43995</v>
      </c>
      <c r="E630" s="8">
        <f t="shared" si="202"/>
        <v>24</v>
      </c>
      <c r="F630" s="8">
        <f t="shared" si="203"/>
        <v>6</v>
      </c>
      <c r="G630" s="8">
        <v>2020</v>
      </c>
      <c r="H630" s="8" t="s">
        <v>96</v>
      </c>
      <c r="I630" s="8" t="s">
        <v>59</v>
      </c>
      <c r="J630" s="8" t="s">
        <v>60</v>
      </c>
      <c r="K630" s="8" t="s">
        <v>13</v>
      </c>
      <c r="L630" s="8" t="s">
        <v>100</v>
      </c>
      <c r="M630" s="8">
        <v>4</v>
      </c>
      <c r="N630" s="8" t="s">
        <v>12</v>
      </c>
      <c r="P630" s="8">
        <v>1</v>
      </c>
      <c r="Q630" s="8" t="s">
        <v>18</v>
      </c>
      <c r="R630" s="8">
        <f>SUMIF($I$24:$I$30,Table2[[#This Row],[Name]],$J$24:$J$30)</f>
        <v>3</v>
      </c>
      <c r="S630" s="8">
        <f t="shared" si="204"/>
        <v>12</v>
      </c>
    </row>
    <row r="631" spans="1:19" ht="30" hidden="1">
      <c r="A631" s="8" t="s">
        <v>104</v>
      </c>
      <c r="B631" s="8" t="s">
        <v>17</v>
      </c>
      <c r="C631" s="8" t="s">
        <v>28</v>
      </c>
      <c r="D631" s="9">
        <f t="shared" si="205"/>
        <v>43996</v>
      </c>
      <c r="E631" s="8">
        <f t="shared" si="202"/>
        <v>25</v>
      </c>
      <c r="F631" s="8">
        <f t="shared" si="203"/>
        <v>6</v>
      </c>
      <c r="G631" s="8">
        <v>2020</v>
      </c>
      <c r="H631" s="8" t="s">
        <v>96</v>
      </c>
      <c r="I631" s="8" t="s">
        <v>59</v>
      </c>
      <c r="J631" s="8" t="s">
        <v>60</v>
      </c>
      <c r="K631" s="8" t="s">
        <v>13</v>
      </c>
      <c r="L631" s="8" t="s">
        <v>100</v>
      </c>
      <c r="M631" s="8">
        <v>4</v>
      </c>
      <c r="N631" s="8" t="s">
        <v>11</v>
      </c>
      <c r="P631" s="8">
        <v>1</v>
      </c>
      <c r="Q631" s="8" t="s">
        <v>18</v>
      </c>
      <c r="R631" s="8">
        <f>SUMIF($I$24:$I$30,Table2[[#This Row],[Name]],$J$24:$J$30)</f>
        <v>3</v>
      </c>
      <c r="S631" s="8">
        <f t="shared" si="204"/>
        <v>12</v>
      </c>
    </row>
    <row r="632" spans="1:19" ht="30" hidden="1">
      <c r="A632" s="8" t="s">
        <v>104</v>
      </c>
      <c r="B632" s="8" t="s">
        <v>17</v>
      </c>
      <c r="C632" s="8" t="s">
        <v>28</v>
      </c>
      <c r="D632" s="9">
        <f t="shared" si="205"/>
        <v>43997</v>
      </c>
      <c r="E632" s="8">
        <f t="shared" si="202"/>
        <v>25</v>
      </c>
      <c r="F632" s="8">
        <f t="shared" si="203"/>
        <v>6</v>
      </c>
      <c r="G632" s="8">
        <v>2020</v>
      </c>
      <c r="H632" s="8" t="s">
        <v>101</v>
      </c>
      <c r="I632" s="8" t="s">
        <v>66</v>
      </c>
      <c r="J632" s="8" t="s">
        <v>60</v>
      </c>
      <c r="K632" s="8" t="s">
        <v>13</v>
      </c>
      <c r="L632" s="8" t="s">
        <v>100</v>
      </c>
      <c r="M632" s="8">
        <v>2.4</v>
      </c>
      <c r="N632" s="8" t="s">
        <v>10</v>
      </c>
      <c r="P632" s="8">
        <v>1</v>
      </c>
      <c r="Q632" s="8" t="s">
        <v>18</v>
      </c>
      <c r="R632" s="8">
        <f>SUMIF($I$24:$I$30,Table2[[#This Row],[Name]],$J$24:$J$30)</f>
        <v>0</v>
      </c>
      <c r="S632" s="8">
        <f t="shared" si="204"/>
        <v>0</v>
      </c>
    </row>
    <row r="633" spans="1:19" ht="30" hidden="1">
      <c r="A633" s="8" t="s">
        <v>104</v>
      </c>
      <c r="B633" s="8" t="s">
        <v>17</v>
      </c>
      <c r="C633" s="8" t="s">
        <v>28</v>
      </c>
      <c r="D633" s="9">
        <f t="shared" si="205"/>
        <v>43998</v>
      </c>
      <c r="E633" s="8">
        <f t="shared" si="202"/>
        <v>25</v>
      </c>
      <c r="F633" s="8">
        <f t="shared" si="203"/>
        <v>6</v>
      </c>
      <c r="G633" s="8">
        <v>2020</v>
      </c>
      <c r="H633" s="8" t="s">
        <v>101</v>
      </c>
      <c r="I633" s="8" t="s">
        <v>66</v>
      </c>
      <c r="J633" s="8" t="s">
        <v>60</v>
      </c>
      <c r="K633" s="8" t="s">
        <v>13</v>
      </c>
      <c r="L633" s="8" t="s">
        <v>100</v>
      </c>
      <c r="M633" s="8">
        <v>2.4</v>
      </c>
      <c r="N633" s="8" t="s">
        <v>12</v>
      </c>
      <c r="P633" s="8">
        <v>1</v>
      </c>
      <c r="Q633" s="8" t="s">
        <v>18</v>
      </c>
      <c r="R633" s="8">
        <f>SUMIF($I$24:$I$30,Table2[[#This Row],[Name]],$J$24:$J$30)</f>
        <v>0</v>
      </c>
      <c r="S633" s="8">
        <f t="shared" si="204"/>
        <v>0</v>
      </c>
    </row>
    <row r="634" spans="1:19" ht="30" hidden="1">
      <c r="A634" s="8" t="s">
        <v>104</v>
      </c>
      <c r="B634" s="8" t="s">
        <v>17</v>
      </c>
      <c r="C634" s="8" t="s">
        <v>28</v>
      </c>
      <c r="D634" s="9">
        <f t="shared" si="205"/>
        <v>43991</v>
      </c>
      <c r="E634" s="8">
        <f t="shared" si="202"/>
        <v>24</v>
      </c>
      <c r="F634" s="8">
        <f t="shared" si="203"/>
        <v>6</v>
      </c>
      <c r="G634" s="8">
        <v>2020</v>
      </c>
      <c r="H634" s="8" t="s">
        <v>101</v>
      </c>
      <c r="I634" s="8" t="s">
        <v>66</v>
      </c>
      <c r="J634" s="8" t="s">
        <v>60</v>
      </c>
      <c r="K634" s="8" t="s">
        <v>13</v>
      </c>
      <c r="L634" s="8" t="s">
        <v>100</v>
      </c>
      <c r="M634" s="8">
        <v>2.4</v>
      </c>
      <c r="N634" s="8" t="s">
        <v>11</v>
      </c>
      <c r="P634" s="8">
        <v>1</v>
      </c>
      <c r="Q634" s="8" t="s">
        <v>18</v>
      </c>
      <c r="R634" s="8">
        <f>SUMIF($I$24:$I$30,Table2[[#This Row],[Name]],$J$24:$J$30)</f>
        <v>0</v>
      </c>
      <c r="S634" s="8">
        <f t="shared" si="204"/>
        <v>0</v>
      </c>
    </row>
    <row r="635" spans="1:19" ht="30" hidden="1">
      <c r="A635" s="8" t="s">
        <v>104</v>
      </c>
      <c r="B635" s="8" t="s">
        <v>17</v>
      </c>
      <c r="C635" s="8" t="s">
        <v>28</v>
      </c>
      <c r="D635" s="9">
        <f t="shared" si="205"/>
        <v>43992</v>
      </c>
      <c r="E635" s="8">
        <f t="shared" si="202"/>
        <v>24</v>
      </c>
      <c r="F635" s="8">
        <f t="shared" si="203"/>
        <v>6</v>
      </c>
      <c r="G635" s="8">
        <v>2020</v>
      </c>
      <c r="H635" s="8" t="s">
        <v>58</v>
      </c>
      <c r="I635" s="8" t="s">
        <v>76</v>
      </c>
      <c r="J635" s="8" t="s">
        <v>60</v>
      </c>
      <c r="K635" s="8" t="s">
        <v>13</v>
      </c>
      <c r="L635" s="8" t="s">
        <v>100</v>
      </c>
      <c r="M635" s="8">
        <v>2.4</v>
      </c>
      <c r="N635" s="8" t="s">
        <v>10</v>
      </c>
      <c r="P635" s="8">
        <v>1</v>
      </c>
      <c r="Q635" s="8" t="s">
        <v>18</v>
      </c>
      <c r="R635" s="8">
        <f>SUMIF($I$24:$I$30,Table2[[#This Row],[Name]],$J$24:$J$30)</f>
        <v>3</v>
      </c>
      <c r="S635" s="8">
        <f t="shared" si="204"/>
        <v>7.1999999999999993</v>
      </c>
    </row>
    <row r="636" spans="1:19" ht="30" hidden="1">
      <c r="A636" s="8" t="s">
        <v>104</v>
      </c>
      <c r="B636" s="8" t="s">
        <v>17</v>
      </c>
      <c r="C636" s="8" t="s">
        <v>28</v>
      </c>
      <c r="D636" s="9">
        <f t="shared" si="205"/>
        <v>43993</v>
      </c>
      <c r="E636" s="8">
        <f t="shared" si="202"/>
        <v>24</v>
      </c>
      <c r="F636" s="8">
        <f t="shared" si="203"/>
        <v>6</v>
      </c>
      <c r="G636" s="8">
        <v>2020</v>
      </c>
      <c r="H636" s="8" t="s">
        <v>58</v>
      </c>
      <c r="I636" s="8" t="s">
        <v>76</v>
      </c>
      <c r="J636" s="8" t="s">
        <v>60</v>
      </c>
      <c r="K636" s="8" t="s">
        <v>13</v>
      </c>
      <c r="L636" s="8" t="s">
        <v>100</v>
      </c>
      <c r="M636" s="8">
        <v>2.4</v>
      </c>
      <c r="N636" s="8" t="s">
        <v>12</v>
      </c>
      <c r="P636" s="8">
        <v>1</v>
      </c>
      <c r="Q636" s="8" t="s">
        <v>18</v>
      </c>
      <c r="R636" s="8">
        <f>SUMIF($I$24:$I$30,Table2[[#This Row],[Name]],$J$24:$J$30)</f>
        <v>3</v>
      </c>
      <c r="S636" s="8">
        <f t="shared" si="204"/>
        <v>7.1999999999999993</v>
      </c>
    </row>
    <row r="637" spans="1:19" ht="30" hidden="1">
      <c r="A637" s="8" t="s">
        <v>104</v>
      </c>
      <c r="B637" s="8" t="s">
        <v>17</v>
      </c>
      <c r="C637" s="8" t="s">
        <v>28</v>
      </c>
      <c r="D637" s="9">
        <f t="shared" si="205"/>
        <v>43994</v>
      </c>
      <c r="E637" s="8">
        <f t="shared" si="202"/>
        <v>24</v>
      </c>
      <c r="F637" s="8">
        <f t="shared" si="203"/>
        <v>6</v>
      </c>
      <c r="G637" s="8">
        <v>2020</v>
      </c>
      <c r="H637" s="8" t="s">
        <v>58</v>
      </c>
      <c r="I637" s="8" t="s">
        <v>66</v>
      </c>
      <c r="J637" s="8" t="s">
        <v>60</v>
      </c>
      <c r="K637" s="8" t="s">
        <v>13</v>
      </c>
      <c r="L637" s="8" t="s">
        <v>100</v>
      </c>
      <c r="M637" s="8">
        <v>2.4</v>
      </c>
      <c r="N637" s="8" t="s">
        <v>11</v>
      </c>
      <c r="P637" s="8">
        <v>1</v>
      </c>
      <c r="Q637" s="8" t="s">
        <v>18</v>
      </c>
      <c r="R637" s="8">
        <f>SUMIF($I$24:$I$30,Table2[[#This Row],[Name]],$J$24:$J$30)</f>
        <v>0</v>
      </c>
      <c r="S637" s="8">
        <f t="shared" si="204"/>
        <v>0</v>
      </c>
    </row>
    <row r="638" spans="1:19" ht="30" hidden="1">
      <c r="A638" s="8" t="s">
        <v>104</v>
      </c>
      <c r="B638" s="8" t="s">
        <v>17</v>
      </c>
      <c r="C638" s="8" t="s">
        <v>28</v>
      </c>
      <c r="D638" s="9">
        <f t="shared" si="205"/>
        <v>43989</v>
      </c>
      <c r="E638" s="8">
        <f t="shared" si="202"/>
        <v>24</v>
      </c>
      <c r="F638" s="8">
        <f t="shared" si="203"/>
        <v>6</v>
      </c>
      <c r="G638" s="8">
        <v>2020</v>
      </c>
      <c r="H638" s="8" t="s">
        <v>55</v>
      </c>
      <c r="I638" s="8" t="s">
        <v>69</v>
      </c>
      <c r="J638" s="8" t="s">
        <v>60</v>
      </c>
      <c r="K638" s="8" t="s">
        <v>13</v>
      </c>
      <c r="L638" s="8" t="s">
        <v>100</v>
      </c>
      <c r="M638" s="8">
        <v>2.5</v>
      </c>
      <c r="N638" s="8" t="s">
        <v>10</v>
      </c>
      <c r="P638" s="8">
        <v>1</v>
      </c>
      <c r="Q638" s="8" t="s">
        <v>18</v>
      </c>
      <c r="R638" s="8">
        <f>SUMIF($I$24:$I$30,Table2[[#This Row],[Name]],$J$24:$J$30)</f>
        <v>1.5</v>
      </c>
      <c r="S638" s="8">
        <f t="shared" si="204"/>
        <v>3.75</v>
      </c>
    </row>
    <row r="639" spans="1:19" ht="30" hidden="1">
      <c r="A639" s="8" t="s">
        <v>104</v>
      </c>
      <c r="B639" s="8" t="s">
        <v>17</v>
      </c>
      <c r="C639" s="8" t="s">
        <v>28</v>
      </c>
      <c r="D639" s="9">
        <f t="shared" si="205"/>
        <v>43990</v>
      </c>
      <c r="E639" s="8">
        <f t="shared" si="202"/>
        <v>24</v>
      </c>
      <c r="F639" s="8">
        <f t="shared" si="203"/>
        <v>6</v>
      </c>
      <c r="G639" s="8">
        <v>2020</v>
      </c>
      <c r="H639" s="8" t="s">
        <v>55</v>
      </c>
      <c r="I639" s="8" t="s">
        <v>69</v>
      </c>
      <c r="J639" s="8" t="s">
        <v>60</v>
      </c>
      <c r="K639" s="8" t="s">
        <v>13</v>
      </c>
      <c r="L639" s="8" t="s">
        <v>100</v>
      </c>
      <c r="M639" s="8">
        <v>2.5</v>
      </c>
      <c r="N639" s="8" t="s">
        <v>12</v>
      </c>
      <c r="P639" s="8">
        <v>1</v>
      </c>
      <c r="Q639" s="8" t="s">
        <v>18</v>
      </c>
      <c r="R639" s="8">
        <f>SUMIF($I$24:$I$30,Table2[[#This Row],[Name]],$J$24:$J$30)</f>
        <v>1.5</v>
      </c>
      <c r="S639" s="8">
        <f t="shared" si="204"/>
        <v>3.75</v>
      </c>
    </row>
    <row r="640" spans="1:19" ht="30" hidden="1">
      <c r="A640" s="8" t="s">
        <v>104</v>
      </c>
      <c r="B640" s="8" t="s">
        <v>17</v>
      </c>
      <c r="C640" s="8" t="s">
        <v>28</v>
      </c>
      <c r="D640" s="9">
        <f t="shared" si="205"/>
        <v>43991</v>
      </c>
      <c r="E640" s="8">
        <f t="shared" si="202"/>
        <v>24</v>
      </c>
      <c r="F640" s="8">
        <f t="shared" si="203"/>
        <v>6</v>
      </c>
      <c r="G640" s="8">
        <v>2020</v>
      </c>
      <c r="H640" s="8" t="s">
        <v>55</v>
      </c>
      <c r="I640" s="8" t="s">
        <v>69</v>
      </c>
      <c r="J640" s="8" t="s">
        <v>60</v>
      </c>
      <c r="K640" s="8" t="s">
        <v>13</v>
      </c>
      <c r="L640" s="8" t="s">
        <v>100</v>
      </c>
      <c r="M640" s="8">
        <v>2.5</v>
      </c>
      <c r="N640" s="8" t="s">
        <v>11</v>
      </c>
      <c r="P640" s="8">
        <v>1</v>
      </c>
      <c r="Q640" s="8" t="s">
        <v>18</v>
      </c>
      <c r="R640" s="8">
        <f>SUMIF($I$24:$I$30,Table2[[#This Row],[Name]],$J$24:$J$30)</f>
        <v>1.5</v>
      </c>
      <c r="S640" s="8">
        <f t="shared" si="204"/>
        <v>3.75</v>
      </c>
    </row>
    <row r="641" spans="1:19" ht="30" hidden="1">
      <c r="A641" s="8" t="s">
        <v>104</v>
      </c>
      <c r="B641" s="8" t="s">
        <v>17</v>
      </c>
      <c r="C641" s="8" t="s">
        <v>45</v>
      </c>
      <c r="D641" s="9">
        <f>D616+1</f>
        <v>44004</v>
      </c>
      <c r="E641" s="8">
        <f t="shared" si="202"/>
        <v>26</v>
      </c>
      <c r="F641" s="8">
        <f t="shared" si="203"/>
        <v>6</v>
      </c>
      <c r="G641" s="8">
        <v>2020</v>
      </c>
      <c r="H641" s="8" t="s">
        <v>96</v>
      </c>
      <c r="I641" s="8" t="s">
        <v>70</v>
      </c>
      <c r="J641" s="8" t="s">
        <v>71</v>
      </c>
      <c r="K641" s="8" t="s">
        <v>15</v>
      </c>
      <c r="L641" s="8" t="s">
        <v>72</v>
      </c>
      <c r="M641" s="8">
        <v>3</v>
      </c>
      <c r="N641" s="8" t="s">
        <v>10</v>
      </c>
      <c r="P641" s="8">
        <v>1</v>
      </c>
      <c r="Q641" s="8" t="s">
        <v>18</v>
      </c>
      <c r="R641" s="8">
        <f>SUMIF($I$24:$I$30,Table2[[#This Row],[Name]],$J$24:$J$30)</f>
        <v>3</v>
      </c>
      <c r="S641" s="8">
        <f t="shared" si="204"/>
        <v>9</v>
      </c>
    </row>
    <row r="642" spans="1:19" ht="30" hidden="1">
      <c r="A642" s="8" t="s">
        <v>104</v>
      </c>
      <c r="B642" s="8" t="s">
        <v>17</v>
      </c>
      <c r="C642" s="8" t="s">
        <v>45</v>
      </c>
      <c r="D642" s="9">
        <f>D617+1</f>
        <v>44005</v>
      </c>
      <c r="E642" s="8">
        <f t="shared" si="202"/>
        <v>26</v>
      </c>
      <c r="F642" s="8">
        <f t="shared" si="203"/>
        <v>6</v>
      </c>
      <c r="G642" s="8">
        <v>2020</v>
      </c>
      <c r="H642" s="8" t="s">
        <v>96</v>
      </c>
      <c r="I642" s="8" t="s">
        <v>70</v>
      </c>
      <c r="J642" s="8" t="s">
        <v>71</v>
      </c>
      <c r="K642" s="8" t="s">
        <v>15</v>
      </c>
      <c r="L642" s="8" t="s">
        <v>72</v>
      </c>
      <c r="M642" s="8">
        <v>3</v>
      </c>
      <c r="N642" s="8" t="s">
        <v>12</v>
      </c>
      <c r="P642" s="8">
        <v>1</v>
      </c>
      <c r="Q642" s="8" t="s">
        <v>18</v>
      </c>
      <c r="R642" s="8">
        <f>SUMIF($I$24:$I$30,Table2[[#This Row],[Name]],$J$24:$J$30)</f>
        <v>3</v>
      </c>
      <c r="S642" s="8">
        <f t="shared" si="204"/>
        <v>9</v>
      </c>
    </row>
    <row r="643" spans="1:19" ht="30" hidden="1">
      <c r="A643" s="8" t="s">
        <v>104</v>
      </c>
      <c r="B643" s="8" t="s">
        <v>17</v>
      </c>
      <c r="C643" s="8" t="s">
        <v>45</v>
      </c>
      <c r="D643" s="9">
        <f ca="1">D618+1</f>
        <v>44949</v>
      </c>
      <c r="E643" s="8">
        <f t="shared" ca="1" si="202"/>
        <v>4</v>
      </c>
      <c r="F643" s="8">
        <f t="shared" ca="1" si="203"/>
        <v>1</v>
      </c>
      <c r="G643" s="8">
        <v>2020</v>
      </c>
      <c r="H643" s="8" t="s">
        <v>96</v>
      </c>
      <c r="I643" s="8" t="s">
        <v>70</v>
      </c>
      <c r="J643" s="8" t="s">
        <v>71</v>
      </c>
      <c r="K643" s="8" t="s">
        <v>15</v>
      </c>
      <c r="L643" s="8" t="s">
        <v>72</v>
      </c>
      <c r="M643" s="8">
        <v>3</v>
      </c>
      <c r="N643" s="8" t="s">
        <v>11</v>
      </c>
      <c r="P643" s="8">
        <v>1</v>
      </c>
      <c r="Q643" s="8" t="s">
        <v>18</v>
      </c>
      <c r="R643" s="8">
        <f>SUMIF($I$24:$I$30,Table2[[#This Row],[Name]],$J$24:$J$30)</f>
        <v>3</v>
      </c>
      <c r="S643" s="8">
        <f t="shared" si="204"/>
        <v>9</v>
      </c>
    </row>
    <row r="644" spans="1:19" ht="30" hidden="1">
      <c r="A644" s="8" t="s">
        <v>104</v>
      </c>
      <c r="B644" s="8" t="s">
        <v>17</v>
      </c>
      <c r="C644" s="8" t="s">
        <v>45</v>
      </c>
      <c r="D644" s="9">
        <f>D619+1</f>
        <v>44063</v>
      </c>
      <c r="E644" s="8">
        <f t="shared" si="202"/>
        <v>34</v>
      </c>
      <c r="F644" s="8">
        <f t="shared" si="203"/>
        <v>8</v>
      </c>
      <c r="G644" s="8">
        <v>2020</v>
      </c>
      <c r="H644" s="8" t="s">
        <v>101</v>
      </c>
      <c r="I644" s="8" t="s">
        <v>66</v>
      </c>
      <c r="J644" s="8" t="s">
        <v>71</v>
      </c>
      <c r="K644" s="8" t="s">
        <v>15</v>
      </c>
      <c r="L644" s="8" t="s">
        <v>72</v>
      </c>
      <c r="M644" s="8">
        <v>2.4</v>
      </c>
      <c r="N644" s="8" t="s">
        <v>10</v>
      </c>
      <c r="P644" s="8">
        <v>1</v>
      </c>
      <c r="Q644" s="8" t="s">
        <v>18</v>
      </c>
      <c r="R644" s="8">
        <f>SUMIF($I$24:$I$30,Table2[[#This Row],[Name]],$J$24:$J$30)</f>
        <v>0</v>
      </c>
      <c r="S644" s="8">
        <f t="shared" si="204"/>
        <v>0</v>
      </c>
    </row>
    <row r="645" spans="1:19" ht="30" hidden="1">
      <c r="A645" s="8" t="s">
        <v>104</v>
      </c>
      <c r="B645" s="8" t="s">
        <v>17</v>
      </c>
      <c r="C645" s="8" t="s">
        <v>45</v>
      </c>
      <c r="D645" s="9">
        <f>D620+1</f>
        <v>44053</v>
      </c>
      <c r="E645" s="8">
        <f t="shared" si="202"/>
        <v>33</v>
      </c>
      <c r="F645" s="8">
        <f t="shared" si="203"/>
        <v>8</v>
      </c>
      <c r="G645" s="8">
        <v>2020</v>
      </c>
      <c r="H645" s="8" t="s">
        <v>101</v>
      </c>
      <c r="I645" s="8" t="s">
        <v>66</v>
      </c>
      <c r="J645" s="8" t="s">
        <v>71</v>
      </c>
      <c r="K645" s="8" t="s">
        <v>15</v>
      </c>
      <c r="L645" s="8" t="s">
        <v>72</v>
      </c>
      <c r="M645" s="8">
        <v>2.4</v>
      </c>
      <c r="N645" s="8" t="s">
        <v>12</v>
      </c>
      <c r="P645" s="8">
        <v>1</v>
      </c>
      <c r="Q645" s="8" t="s">
        <v>18</v>
      </c>
      <c r="R645" s="8">
        <f>SUMIF($I$24:$I$30,Table2[[#This Row],[Name]],$J$24:$J$30)</f>
        <v>0</v>
      </c>
      <c r="S645" s="8">
        <f t="shared" si="204"/>
        <v>0</v>
      </c>
    </row>
    <row r="646" spans="1:19" ht="30" hidden="1">
      <c r="A646" s="8" t="s">
        <v>104</v>
      </c>
      <c r="B646" s="8" t="s">
        <v>17</v>
      </c>
      <c r="C646" s="8" t="s">
        <v>45</v>
      </c>
      <c r="D646" s="9">
        <f ca="1">D279+15</f>
        <v>44883</v>
      </c>
      <c r="E646" s="8">
        <f t="shared" ca="1" si="202"/>
        <v>47</v>
      </c>
      <c r="F646" s="8">
        <f t="shared" ca="1" si="203"/>
        <v>11</v>
      </c>
      <c r="G646" s="8">
        <v>2020</v>
      </c>
      <c r="H646" s="8" t="s">
        <v>101</v>
      </c>
      <c r="I646" s="8" t="s">
        <v>66</v>
      </c>
      <c r="J646" s="8" t="s">
        <v>71</v>
      </c>
      <c r="K646" s="8" t="s">
        <v>15</v>
      </c>
      <c r="L646" s="8" t="s">
        <v>72</v>
      </c>
      <c r="M646" s="8">
        <v>2.4</v>
      </c>
      <c r="N646" s="8" t="s">
        <v>11</v>
      </c>
      <c r="P646" s="8">
        <v>1</v>
      </c>
      <c r="Q646" s="8" t="s">
        <v>18</v>
      </c>
      <c r="R646" s="8">
        <f>SUMIF($I$24:$I$30,Table2[[#This Row],[Name]],$J$24:$J$30)</f>
        <v>0</v>
      </c>
      <c r="S646" s="8">
        <f t="shared" si="204"/>
        <v>0</v>
      </c>
    </row>
    <row r="647" spans="1:19" ht="30" hidden="1">
      <c r="A647" s="8" t="s">
        <v>104</v>
      </c>
      <c r="B647" s="8" t="s">
        <v>17</v>
      </c>
      <c r="C647" s="8" t="s">
        <v>45</v>
      </c>
      <c r="D647" s="9">
        <f ca="1">D280+15</f>
        <v>44884</v>
      </c>
      <c r="E647" s="8">
        <f t="shared" ca="1" si="202"/>
        <v>47</v>
      </c>
      <c r="F647" s="8">
        <f t="shared" ca="1" si="203"/>
        <v>11</v>
      </c>
      <c r="G647" s="8">
        <v>2020</v>
      </c>
      <c r="H647" s="8" t="s">
        <v>58</v>
      </c>
      <c r="I647" s="8" t="s">
        <v>66</v>
      </c>
      <c r="J647" s="8" t="s">
        <v>71</v>
      </c>
      <c r="K647" s="8" t="s">
        <v>15</v>
      </c>
      <c r="L647" s="8" t="s">
        <v>72</v>
      </c>
      <c r="M647" s="8">
        <v>2.4</v>
      </c>
      <c r="N647" s="8" t="s">
        <v>10</v>
      </c>
      <c r="P647" s="8">
        <v>1</v>
      </c>
      <c r="Q647" s="8" t="s">
        <v>18</v>
      </c>
      <c r="R647" s="8">
        <f>SUMIF($I$24:$I$30,Table2[[#This Row],[Name]],$J$24:$J$30)</f>
        <v>0</v>
      </c>
      <c r="S647" s="8">
        <f t="shared" si="204"/>
        <v>0</v>
      </c>
    </row>
    <row r="648" spans="1:19" ht="30" hidden="1">
      <c r="A648" s="8" t="s">
        <v>104</v>
      </c>
      <c r="B648" s="8" t="s">
        <v>17</v>
      </c>
      <c r="C648" s="8" t="s">
        <v>45</v>
      </c>
      <c r="D648" s="9">
        <f ca="1">D281+30</f>
        <v>44900</v>
      </c>
      <c r="E648" s="8">
        <f t="shared" ca="1" si="202"/>
        <v>50</v>
      </c>
      <c r="F648" s="8">
        <f t="shared" ca="1" si="203"/>
        <v>12</v>
      </c>
      <c r="G648" s="8">
        <v>2020</v>
      </c>
      <c r="H648" s="8" t="s">
        <v>58</v>
      </c>
      <c r="I648" s="8" t="s">
        <v>76</v>
      </c>
      <c r="J648" s="8" t="s">
        <v>71</v>
      </c>
      <c r="K648" s="8" t="s">
        <v>15</v>
      </c>
      <c r="L648" s="8" t="s">
        <v>72</v>
      </c>
      <c r="M648" s="8">
        <v>1</v>
      </c>
      <c r="N648" s="8" t="s">
        <v>12</v>
      </c>
      <c r="P648" s="8">
        <v>1</v>
      </c>
      <c r="Q648" s="8" t="s">
        <v>18</v>
      </c>
      <c r="R648" s="8">
        <f>SUMIF($I$24:$I$30,Table2[[#This Row],[Name]],$J$24:$J$30)</f>
        <v>3</v>
      </c>
      <c r="S648" s="8">
        <f t="shared" si="204"/>
        <v>3</v>
      </c>
    </row>
    <row r="649" spans="1:19" ht="30" hidden="1">
      <c r="A649" s="8" t="s">
        <v>104</v>
      </c>
      <c r="B649" s="8" t="s">
        <v>17</v>
      </c>
      <c r="C649" s="8" t="s">
        <v>45</v>
      </c>
      <c r="D649" s="9">
        <f ca="1">D282+45</f>
        <v>44916</v>
      </c>
      <c r="E649" s="8">
        <f t="shared" ca="1" si="202"/>
        <v>52</v>
      </c>
      <c r="F649" s="8">
        <f t="shared" ca="1" si="203"/>
        <v>12</v>
      </c>
      <c r="G649" s="8">
        <v>2020</v>
      </c>
      <c r="H649" s="8" t="s">
        <v>58</v>
      </c>
      <c r="I649" s="8" t="s">
        <v>66</v>
      </c>
      <c r="J649" s="8" t="s">
        <v>71</v>
      </c>
      <c r="K649" s="8" t="s">
        <v>15</v>
      </c>
      <c r="L649" s="8" t="s">
        <v>72</v>
      </c>
      <c r="M649" s="8">
        <v>2.4</v>
      </c>
      <c r="N649" s="8" t="s">
        <v>11</v>
      </c>
      <c r="P649" s="8">
        <v>1</v>
      </c>
      <c r="Q649" s="8" t="s">
        <v>18</v>
      </c>
      <c r="R649" s="8">
        <f>SUMIF($I$24:$I$30,Table2[[#This Row],[Name]],$J$24:$J$30)</f>
        <v>0</v>
      </c>
      <c r="S649" s="8">
        <f t="shared" si="204"/>
        <v>0</v>
      </c>
    </row>
    <row r="650" spans="1:19" ht="30" hidden="1">
      <c r="A650" s="8" t="s">
        <v>104</v>
      </c>
      <c r="B650" s="8" t="s">
        <v>17</v>
      </c>
      <c r="C650" s="8" t="s">
        <v>45</v>
      </c>
      <c r="D650" s="9">
        <f t="shared" ref="D650:D681" ca="1" si="206">D283+30</f>
        <v>44902</v>
      </c>
      <c r="E650" s="8">
        <f t="shared" ca="1" si="202"/>
        <v>50</v>
      </c>
      <c r="F650" s="8">
        <f t="shared" ca="1" si="203"/>
        <v>12</v>
      </c>
      <c r="G650" s="8">
        <v>2020</v>
      </c>
      <c r="H650" s="8" t="s">
        <v>55</v>
      </c>
      <c r="I650" s="8" t="s">
        <v>69</v>
      </c>
      <c r="J650" s="8" t="s">
        <v>71</v>
      </c>
      <c r="K650" s="8" t="s">
        <v>15</v>
      </c>
      <c r="L650" s="8" t="s">
        <v>72</v>
      </c>
      <c r="M650" s="8">
        <v>2.5</v>
      </c>
      <c r="N650" s="8" t="s">
        <v>10</v>
      </c>
      <c r="P650" s="8">
        <v>1</v>
      </c>
      <c r="Q650" s="8" t="s">
        <v>18</v>
      </c>
      <c r="R650" s="8">
        <f>SUMIF($I$24:$I$30,Table2[[#This Row],[Name]],$J$24:$J$30)</f>
        <v>1.5</v>
      </c>
      <c r="S650" s="8">
        <f t="shared" si="204"/>
        <v>3.75</v>
      </c>
    </row>
    <row r="651" spans="1:19" ht="30" hidden="1">
      <c r="A651" s="8" t="s">
        <v>104</v>
      </c>
      <c r="B651" s="8" t="s">
        <v>17</v>
      </c>
      <c r="C651" s="8" t="s">
        <v>45</v>
      </c>
      <c r="D651" s="9">
        <f t="shared" ca="1" si="206"/>
        <v>44903</v>
      </c>
      <c r="E651" s="8">
        <f t="shared" ca="1" si="202"/>
        <v>50</v>
      </c>
      <c r="F651" s="8">
        <f t="shared" ca="1" si="203"/>
        <v>12</v>
      </c>
      <c r="G651" s="8">
        <v>2020</v>
      </c>
      <c r="H651" s="8" t="s">
        <v>55</v>
      </c>
      <c r="I651" s="8" t="s">
        <v>69</v>
      </c>
      <c r="J651" s="8" t="s">
        <v>71</v>
      </c>
      <c r="K651" s="8" t="s">
        <v>15</v>
      </c>
      <c r="L651" s="8" t="s">
        <v>72</v>
      </c>
      <c r="M651" s="8">
        <v>2.5</v>
      </c>
      <c r="N651" s="8" t="s">
        <v>12</v>
      </c>
      <c r="P651" s="8">
        <v>1</v>
      </c>
      <c r="Q651" s="8" t="s">
        <v>18</v>
      </c>
      <c r="R651" s="8">
        <f>SUMIF($I$24:$I$30,Table2[[#This Row],[Name]],$J$24:$J$30)</f>
        <v>1.5</v>
      </c>
      <c r="S651" s="8">
        <f t="shared" si="204"/>
        <v>3.75</v>
      </c>
    </row>
    <row r="652" spans="1:19" ht="30" hidden="1">
      <c r="A652" s="8" t="s">
        <v>104</v>
      </c>
      <c r="B652" s="8" t="s">
        <v>17</v>
      </c>
      <c r="C652" s="8" t="s">
        <v>45</v>
      </c>
      <c r="D652" s="9">
        <f t="shared" ca="1" si="206"/>
        <v>44904</v>
      </c>
      <c r="E652" s="8">
        <f t="shared" ca="1" si="202"/>
        <v>50</v>
      </c>
      <c r="F652" s="8">
        <f t="shared" ca="1" si="203"/>
        <v>12</v>
      </c>
      <c r="G652" s="8">
        <v>2020</v>
      </c>
      <c r="H652" s="8" t="s">
        <v>55</v>
      </c>
      <c r="I652" s="8" t="s">
        <v>69</v>
      </c>
      <c r="J652" s="8" t="s">
        <v>71</v>
      </c>
      <c r="K652" s="8" t="s">
        <v>15</v>
      </c>
      <c r="L652" s="8" t="s">
        <v>72</v>
      </c>
      <c r="M652" s="8">
        <v>2.5</v>
      </c>
      <c r="N652" s="8" t="s">
        <v>11</v>
      </c>
      <c r="P652" s="8">
        <v>1</v>
      </c>
      <c r="Q652" s="8" t="s">
        <v>18</v>
      </c>
      <c r="R652" s="8">
        <f>SUMIF($I$24:$I$30,Table2[[#This Row],[Name]],$J$24:$J$30)</f>
        <v>1.5</v>
      </c>
      <c r="S652" s="8">
        <f t="shared" si="204"/>
        <v>3.75</v>
      </c>
    </row>
    <row r="653" spans="1:19" ht="30" hidden="1">
      <c r="A653" s="8" t="s">
        <v>104</v>
      </c>
      <c r="B653" s="8" t="s">
        <v>17</v>
      </c>
      <c r="C653" s="8" t="s">
        <v>29</v>
      </c>
      <c r="D653" s="9">
        <f t="shared" ca="1" si="206"/>
        <v>44905</v>
      </c>
      <c r="E653" s="8">
        <f t="shared" ca="1" si="202"/>
        <v>50</v>
      </c>
      <c r="F653" s="8">
        <f t="shared" ca="1" si="203"/>
        <v>12</v>
      </c>
      <c r="G653" s="8">
        <v>2020</v>
      </c>
      <c r="H653" s="8" t="s">
        <v>96</v>
      </c>
      <c r="I653" s="8" t="s">
        <v>70</v>
      </c>
      <c r="J653" s="8" t="s">
        <v>71</v>
      </c>
      <c r="K653" s="8" t="s">
        <v>15</v>
      </c>
      <c r="L653" s="8" t="s">
        <v>72</v>
      </c>
      <c r="M653" s="8">
        <v>3</v>
      </c>
      <c r="N653" s="8" t="s">
        <v>10</v>
      </c>
      <c r="P653" s="8">
        <v>1</v>
      </c>
      <c r="Q653" s="8" t="s">
        <v>18</v>
      </c>
      <c r="R653" s="8">
        <f>SUMIF($I$24:$I$30,Table2[[#This Row],[Name]],$J$24:$J$30)</f>
        <v>3</v>
      </c>
      <c r="S653" s="8">
        <f t="shared" si="204"/>
        <v>9</v>
      </c>
    </row>
    <row r="654" spans="1:19" ht="30" hidden="1">
      <c r="A654" s="8" t="s">
        <v>104</v>
      </c>
      <c r="B654" s="8" t="s">
        <v>17</v>
      </c>
      <c r="C654" s="8" t="s">
        <v>29</v>
      </c>
      <c r="D654" s="9">
        <f t="shared" ca="1" si="206"/>
        <v>44906</v>
      </c>
      <c r="E654" s="8">
        <f t="shared" ca="1" si="202"/>
        <v>51</v>
      </c>
      <c r="F654" s="8">
        <f t="shared" ca="1" si="203"/>
        <v>12</v>
      </c>
      <c r="G654" s="8">
        <v>2020</v>
      </c>
      <c r="H654" s="8" t="s">
        <v>96</v>
      </c>
      <c r="I654" s="8" t="s">
        <v>70</v>
      </c>
      <c r="J654" s="8" t="s">
        <v>71</v>
      </c>
      <c r="K654" s="8" t="s">
        <v>15</v>
      </c>
      <c r="L654" s="8" t="s">
        <v>72</v>
      </c>
      <c r="M654" s="8">
        <v>3</v>
      </c>
      <c r="N654" s="8" t="s">
        <v>12</v>
      </c>
      <c r="P654" s="8">
        <v>1</v>
      </c>
      <c r="Q654" s="8" t="s">
        <v>18</v>
      </c>
      <c r="R654" s="8">
        <f>SUMIF($I$24:$I$30,Table2[[#This Row],[Name]],$J$24:$J$30)</f>
        <v>3</v>
      </c>
      <c r="S654" s="8">
        <f t="shared" si="204"/>
        <v>9</v>
      </c>
    </row>
    <row r="655" spans="1:19" ht="30" hidden="1">
      <c r="A655" s="8" t="s">
        <v>104</v>
      </c>
      <c r="B655" s="8" t="s">
        <v>17</v>
      </c>
      <c r="C655" s="8" t="s">
        <v>29</v>
      </c>
      <c r="D655" s="9">
        <f t="shared" ca="1" si="206"/>
        <v>44907</v>
      </c>
      <c r="E655" s="8">
        <f t="shared" ca="1" si="202"/>
        <v>51</v>
      </c>
      <c r="F655" s="8">
        <f t="shared" ca="1" si="203"/>
        <v>12</v>
      </c>
      <c r="G655" s="8">
        <v>2020</v>
      </c>
      <c r="H655" s="8" t="s">
        <v>96</v>
      </c>
      <c r="I655" s="8" t="s">
        <v>70</v>
      </c>
      <c r="J655" s="8" t="s">
        <v>71</v>
      </c>
      <c r="K655" s="8" t="s">
        <v>15</v>
      </c>
      <c r="L655" s="8" t="s">
        <v>72</v>
      </c>
      <c r="M655" s="8">
        <v>3</v>
      </c>
      <c r="N655" s="8" t="s">
        <v>11</v>
      </c>
      <c r="P655" s="8">
        <v>1</v>
      </c>
      <c r="Q655" s="8" t="s">
        <v>18</v>
      </c>
      <c r="R655" s="8">
        <f>SUMIF($I$24:$I$30,Table2[[#This Row],[Name]],$J$24:$J$30)</f>
        <v>3</v>
      </c>
      <c r="S655" s="8">
        <f t="shared" si="204"/>
        <v>9</v>
      </c>
    </row>
    <row r="656" spans="1:19" ht="30" hidden="1">
      <c r="A656" s="8" t="s">
        <v>104</v>
      </c>
      <c r="B656" s="8" t="s">
        <v>17</v>
      </c>
      <c r="C656" s="8" t="s">
        <v>29</v>
      </c>
      <c r="D656" s="9">
        <f t="shared" ca="1" si="206"/>
        <v>44908</v>
      </c>
      <c r="E656" s="8">
        <f t="shared" ca="1" si="202"/>
        <v>51</v>
      </c>
      <c r="F656" s="8">
        <f t="shared" ca="1" si="203"/>
        <v>12</v>
      </c>
      <c r="G656" s="8">
        <v>2020</v>
      </c>
      <c r="H656" s="8" t="s">
        <v>101</v>
      </c>
      <c r="I656" s="8" t="s">
        <v>66</v>
      </c>
      <c r="J656" s="8" t="s">
        <v>71</v>
      </c>
      <c r="K656" s="8" t="s">
        <v>15</v>
      </c>
      <c r="L656" s="8" t="s">
        <v>72</v>
      </c>
      <c r="M656" s="8">
        <v>2.4</v>
      </c>
      <c r="N656" s="8" t="s">
        <v>10</v>
      </c>
      <c r="P656" s="8">
        <v>1</v>
      </c>
      <c r="Q656" s="8" t="s">
        <v>18</v>
      </c>
      <c r="R656" s="8">
        <f>SUMIF($I$24:$I$30,Table2[[#This Row],[Name]],$J$24:$J$30)</f>
        <v>0</v>
      </c>
      <c r="S656" s="8">
        <f t="shared" si="204"/>
        <v>0</v>
      </c>
    </row>
    <row r="657" spans="1:19" ht="30" hidden="1">
      <c r="A657" s="8" t="s">
        <v>104</v>
      </c>
      <c r="B657" s="8" t="s">
        <v>17</v>
      </c>
      <c r="C657" s="8" t="s">
        <v>29</v>
      </c>
      <c r="D657" s="9">
        <f t="shared" ca="1" si="206"/>
        <v>44909</v>
      </c>
      <c r="E657" s="8">
        <f t="shared" ca="1" si="202"/>
        <v>51</v>
      </c>
      <c r="F657" s="8">
        <f t="shared" ca="1" si="203"/>
        <v>12</v>
      </c>
      <c r="G657" s="8">
        <v>2020</v>
      </c>
      <c r="H657" s="8" t="s">
        <v>101</v>
      </c>
      <c r="I657" s="8" t="s">
        <v>66</v>
      </c>
      <c r="J657" s="8" t="s">
        <v>71</v>
      </c>
      <c r="K657" s="8" t="s">
        <v>15</v>
      </c>
      <c r="L657" s="8" t="s">
        <v>72</v>
      </c>
      <c r="M657" s="8">
        <v>2.4</v>
      </c>
      <c r="N657" s="8" t="s">
        <v>12</v>
      </c>
      <c r="P657" s="8">
        <v>1</v>
      </c>
      <c r="Q657" s="8" t="s">
        <v>18</v>
      </c>
      <c r="R657" s="8">
        <f>SUMIF($I$24:$I$30,Table2[[#This Row],[Name]],$J$24:$J$30)</f>
        <v>0</v>
      </c>
      <c r="S657" s="8">
        <f t="shared" si="204"/>
        <v>0</v>
      </c>
    </row>
    <row r="658" spans="1:19" ht="30" hidden="1">
      <c r="A658" s="8" t="s">
        <v>104</v>
      </c>
      <c r="B658" s="8" t="s">
        <v>17</v>
      </c>
      <c r="C658" s="8" t="s">
        <v>29</v>
      </c>
      <c r="D658" s="9">
        <f t="shared" ca="1" si="206"/>
        <v>44910</v>
      </c>
      <c r="E658" s="8">
        <f t="shared" ca="1" si="202"/>
        <v>51</v>
      </c>
      <c r="F658" s="8">
        <f t="shared" ca="1" si="203"/>
        <v>12</v>
      </c>
      <c r="G658" s="8">
        <v>2020</v>
      </c>
      <c r="H658" s="8" t="s">
        <v>101</v>
      </c>
      <c r="I658" s="8" t="s">
        <v>66</v>
      </c>
      <c r="J658" s="8" t="s">
        <v>71</v>
      </c>
      <c r="K658" s="8" t="s">
        <v>15</v>
      </c>
      <c r="L658" s="8" t="s">
        <v>72</v>
      </c>
      <c r="M658" s="8">
        <v>2.4</v>
      </c>
      <c r="N658" s="8" t="s">
        <v>11</v>
      </c>
      <c r="P658" s="8">
        <v>1</v>
      </c>
      <c r="Q658" s="8" t="s">
        <v>18</v>
      </c>
      <c r="R658" s="8">
        <f>SUMIF($I$24:$I$30,Table2[[#This Row],[Name]],$J$24:$J$30)</f>
        <v>0</v>
      </c>
      <c r="S658" s="8">
        <f t="shared" si="204"/>
        <v>0</v>
      </c>
    </row>
    <row r="659" spans="1:19" ht="30" hidden="1">
      <c r="A659" s="8" t="s">
        <v>104</v>
      </c>
      <c r="B659" s="8" t="s">
        <v>17</v>
      </c>
      <c r="C659" s="8" t="s">
        <v>29</v>
      </c>
      <c r="D659" s="9">
        <f t="shared" ca="1" si="206"/>
        <v>44911</v>
      </c>
      <c r="E659" s="8">
        <f t="shared" ca="1" si="202"/>
        <v>51</v>
      </c>
      <c r="F659" s="8">
        <f t="shared" ca="1" si="203"/>
        <v>12</v>
      </c>
      <c r="G659" s="8">
        <v>2020</v>
      </c>
      <c r="H659" s="8" t="s">
        <v>58</v>
      </c>
      <c r="I659" s="8" t="s">
        <v>66</v>
      </c>
      <c r="J659" s="8" t="s">
        <v>71</v>
      </c>
      <c r="K659" s="8" t="s">
        <v>15</v>
      </c>
      <c r="L659" s="8" t="s">
        <v>72</v>
      </c>
      <c r="M659" s="8">
        <v>2.4</v>
      </c>
      <c r="N659" s="8" t="s">
        <v>10</v>
      </c>
      <c r="P659" s="8">
        <v>1</v>
      </c>
      <c r="Q659" s="8" t="s">
        <v>18</v>
      </c>
      <c r="R659" s="8">
        <f>SUMIF($I$24:$I$30,Table2[[#This Row],[Name]],$J$24:$J$30)</f>
        <v>0</v>
      </c>
      <c r="S659" s="8">
        <f t="shared" si="204"/>
        <v>0</v>
      </c>
    </row>
    <row r="660" spans="1:19" ht="30" hidden="1">
      <c r="A660" s="8" t="s">
        <v>104</v>
      </c>
      <c r="B660" s="8" t="s">
        <v>17</v>
      </c>
      <c r="C660" s="8" t="s">
        <v>29</v>
      </c>
      <c r="D660" s="9">
        <f t="shared" ca="1" si="206"/>
        <v>44912</v>
      </c>
      <c r="E660" s="8">
        <f t="shared" ca="1" si="202"/>
        <v>51</v>
      </c>
      <c r="F660" s="8">
        <f t="shared" ca="1" si="203"/>
        <v>12</v>
      </c>
      <c r="G660" s="8">
        <v>2020</v>
      </c>
      <c r="H660" s="8" t="s">
        <v>58</v>
      </c>
      <c r="I660" s="8" t="s">
        <v>76</v>
      </c>
      <c r="J660" s="8" t="s">
        <v>71</v>
      </c>
      <c r="K660" s="8" t="s">
        <v>15</v>
      </c>
      <c r="L660" s="8" t="s">
        <v>72</v>
      </c>
      <c r="M660" s="8">
        <v>2.4</v>
      </c>
      <c r="N660" s="8" t="s">
        <v>12</v>
      </c>
      <c r="P660" s="8">
        <v>1</v>
      </c>
      <c r="Q660" s="8" t="s">
        <v>18</v>
      </c>
      <c r="R660" s="8">
        <f>SUMIF($I$24:$I$30,Table2[[#This Row],[Name]],$J$24:$J$30)</f>
        <v>3</v>
      </c>
      <c r="S660" s="8">
        <f t="shared" si="204"/>
        <v>7.1999999999999993</v>
      </c>
    </row>
    <row r="661" spans="1:19" ht="30" hidden="1">
      <c r="A661" s="8" t="s">
        <v>104</v>
      </c>
      <c r="B661" s="8" t="s">
        <v>17</v>
      </c>
      <c r="C661" s="8" t="s">
        <v>29</v>
      </c>
      <c r="D661" s="9">
        <f t="shared" ca="1" si="206"/>
        <v>44913</v>
      </c>
      <c r="E661" s="8">
        <f t="shared" ca="1" si="202"/>
        <v>52</v>
      </c>
      <c r="F661" s="8">
        <f t="shared" ca="1" si="203"/>
        <v>12</v>
      </c>
      <c r="G661" s="8">
        <v>2020</v>
      </c>
      <c r="H661" s="8" t="s">
        <v>58</v>
      </c>
      <c r="I661" s="8" t="s">
        <v>76</v>
      </c>
      <c r="J661" s="8" t="s">
        <v>71</v>
      </c>
      <c r="K661" s="8" t="s">
        <v>15</v>
      </c>
      <c r="L661" s="8" t="s">
        <v>72</v>
      </c>
      <c r="M661" s="8">
        <v>2.4</v>
      </c>
      <c r="N661" s="8" t="s">
        <v>11</v>
      </c>
      <c r="P661" s="8">
        <v>1</v>
      </c>
      <c r="Q661" s="8" t="s">
        <v>18</v>
      </c>
      <c r="R661" s="8">
        <f>SUMIF($I$24:$I$30,Table2[[#This Row],[Name]],$J$24:$J$30)</f>
        <v>3</v>
      </c>
      <c r="S661" s="8">
        <f t="shared" si="204"/>
        <v>7.1999999999999993</v>
      </c>
    </row>
    <row r="662" spans="1:19" ht="30" hidden="1">
      <c r="A662" s="8" t="s">
        <v>104</v>
      </c>
      <c r="B662" s="8" t="s">
        <v>17</v>
      </c>
      <c r="C662" s="8" t="s">
        <v>29</v>
      </c>
      <c r="D662" s="9">
        <f t="shared" ca="1" si="206"/>
        <v>44914</v>
      </c>
      <c r="E662" s="8">
        <f t="shared" ca="1" si="202"/>
        <v>52</v>
      </c>
      <c r="F662" s="8">
        <f t="shared" ca="1" si="203"/>
        <v>12</v>
      </c>
      <c r="G662" s="8">
        <v>2020</v>
      </c>
      <c r="H662" s="8" t="s">
        <v>55</v>
      </c>
      <c r="I662" s="8" t="s">
        <v>69</v>
      </c>
      <c r="J662" s="8" t="s">
        <v>71</v>
      </c>
      <c r="K662" s="8" t="s">
        <v>15</v>
      </c>
      <c r="L662" s="8" t="s">
        <v>72</v>
      </c>
      <c r="M662" s="8">
        <v>2.5</v>
      </c>
      <c r="N662" s="8" t="s">
        <v>10</v>
      </c>
      <c r="P662" s="8">
        <v>1</v>
      </c>
      <c r="Q662" s="8" t="s">
        <v>18</v>
      </c>
      <c r="R662" s="8">
        <f>SUMIF($I$24:$I$30,Table2[[#This Row],[Name]],$J$24:$J$30)</f>
        <v>1.5</v>
      </c>
      <c r="S662" s="8">
        <f t="shared" si="204"/>
        <v>3.75</v>
      </c>
    </row>
    <row r="663" spans="1:19" ht="30" hidden="1">
      <c r="A663" s="8" t="s">
        <v>104</v>
      </c>
      <c r="B663" s="8" t="s">
        <v>17</v>
      </c>
      <c r="C663" s="8" t="s">
        <v>29</v>
      </c>
      <c r="D663" s="9">
        <f t="shared" ca="1" si="206"/>
        <v>44915</v>
      </c>
      <c r="E663" s="8">
        <f t="shared" ca="1" si="202"/>
        <v>52</v>
      </c>
      <c r="F663" s="8">
        <f t="shared" ca="1" si="203"/>
        <v>12</v>
      </c>
      <c r="G663" s="8">
        <v>2020</v>
      </c>
      <c r="H663" s="8" t="s">
        <v>55</v>
      </c>
      <c r="I663" s="8" t="s">
        <v>69</v>
      </c>
      <c r="J663" s="8" t="s">
        <v>71</v>
      </c>
      <c r="K663" s="8" t="s">
        <v>15</v>
      </c>
      <c r="L663" s="8" t="s">
        <v>72</v>
      </c>
      <c r="M663" s="8">
        <v>2.5</v>
      </c>
      <c r="N663" s="8" t="s">
        <v>12</v>
      </c>
      <c r="P663" s="8">
        <v>1</v>
      </c>
      <c r="Q663" s="8" t="s">
        <v>18</v>
      </c>
      <c r="R663" s="8">
        <f>SUMIF($I$24:$I$30,Table2[[#This Row],[Name]],$J$24:$J$30)</f>
        <v>1.5</v>
      </c>
      <c r="S663" s="8">
        <f t="shared" si="204"/>
        <v>3.75</v>
      </c>
    </row>
    <row r="664" spans="1:19" ht="30" hidden="1">
      <c r="A664" s="8" t="s">
        <v>104</v>
      </c>
      <c r="B664" s="8" t="s">
        <v>17</v>
      </c>
      <c r="C664" s="8" t="s">
        <v>29</v>
      </c>
      <c r="D664" s="9">
        <f t="shared" ca="1" si="206"/>
        <v>44916</v>
      </c>
      <c r="E664" s="8">
        <f t="shared" ca="1" si="202"/>
        <v>52</v>
      </c>
      <c r="F664" s="8">
        <f t="shared" ca="1" si="203"/>
        <v>12</v>
      </c>
      <c r="G664" s="8">
        <v>2020</v>
      </c>
      <c r="H664" s="8" t="s">
        <v>55</v>
      </c>
      <c r="I664" s="8" t="s">
        <v>69</v>
      </c>
      <c r="J664" s="8" t="s">
        <v>71</v>
      </c>
      <c r="K664" s="8" t="s">
        <v>15</v>
      </c>
      <c r="L664" s="8" t="s">
        <v>72</v>
      </c>
      <c r="M664" s="8">
        <v>2.5</v>
      </c>
      <c r="N664" s="8" t="s">
        <v>11</v>
      </c>
      <c r="P664" s="8">
        <v>1</v>
      </c>
      <c r="Q664" s="8" t="s">
        <v>18</v>
      </c>
      <c r="R664" s="8">
        <f>SUMIF($I$24:$I$30,Table2[[#This Row],[Name]],$J$24:$J$30)</f>
        <v>1.5</v>
      </c>
      <c r="S664" s="8">
        <f t="shared" si="204"/>
        <v>3.75</v>
      </c>
    </row>
    <row r="665" spans="1:19" ht="30" hidden="1">
      <c r="A665" s="8" t="s">
        <v>104</v>
      </c>
      <c r="B665" s="8" t="s">
        <v>17</v>
      </c>
      <c r="C665" s="8" t="s">
        <v>44</v>
      </c>
      <c r="D665" s="9">
        <f t="shared" ca="1" si="206"/>
        <v>44917</v>
      </c>
      <c r="E665" s="8">
        <f t="shared" ca="1" si="202"/>
        <v>52</v>
      </c>
      <c r="F665" s="8">
        <f t="shared" ca="1" si="203"/>
        <v>12</v>
      </c>
      <c r="G665" s="8">
        <v>2020</v>
      </c>
      <c r="H665" s="8" t="s">
        <v>96</v>
      </c>
      <c r="I665" s="8" t="s">
        <v>70</v>
      </c>
      <c r="J665" s="8" t="s">
        <v>71</v>
      </c>
      <c r="K665" s="8" t="s">
        <v>15</v>
      </c>
      <c r="L665" s="8" t="s">
        <v>72</v>
      </c>
      <c r="M665" s="8">
        <v>3</v>
      </c>
      <c r="N665" s="8" t="s">
        <v>10</v>
      </c>
      <c r="P665" s="8">
        <v>1</v>
      </c>
      <c r="Q665" s="8" t="s">
        <v>18</v>
      </c>
      <c r="R665" s="8">
        <f>SUMIF($I$24:$I$30,Table2[[#This Row],[Name]],$J$24:$J$30)</f>
        <v>3</v>
      </c>
      <c r="S665" s="8">
        <f t="shared" si="204"/>
        <v>9</v>
      </c>
    </row>
    <row r="666" spans="1:19" ht="30" hidden="1">
      <c r="A666" s="8" t="s">
        <v>104</v>
      </c>
      <c r="B666" s="8" t="s">
        <v>17</v>
      </c>
      <c r="C666" s="8" t="s">
        <v>44</v>
      </c>
      <c r="D666" s="9">
        <f t="shared" ca="1" si="206"/>
        <v>44918</v>
      </c>
      <c r="E666" s="8">
        <f t="shared" ca="1" si="202"/>
        <v>52</v>
      </c>
      <c r="F666" s="8">
        <f t="shared" ca="1" si="203"/>
        <v>12</v>
      </c>
      <c r="G666" s="8">
        <v>2020</v>
      </c>
      <c r="H666" s="8" t="s">
        <v>96</v>
      </c>
      <c r="I666" s="8" t="s">
        <v>70</v>
      </c>
      <c r="J666" s="8" t="s">
        <v>71</v>
      </c>
      <c r="K666" s="8" t="s">
        <v>15</v>
      </c>
      <c r="L666" s="8" t="s">
        <v>72</v>
      </c>
      <c r="M666" s="8">
        <v>3</v>
      </c>
      <c r="N666" s="8" t="s">
        <v>12</v>
      </c>
      <c r="P666" s="8">
        <v>1</v>
      </c>
      <c r="Q666" s="8" t="s">
        <v>18</v>
      </c>
      <c r="R666" s="8">
        <f>SUMIF($I$24:$I$30,Table2[[#This Row],[Name]],$J$24:$J$30)</f>
        <v>3</v>
      </c>
      <c r="S666" s="8">
        <f t="shared" si="204"/>
        <v>9</v>
      </c>
    </row>
    <row r="667" spans="1:19" ht="30" hidden="1">
      <c r="A667" s="8" t="s">
        <v>104</v>
      </c>
      <c r="B667" s="8" t="s">
        <v>17</v>
      </c>
      <c r="C667" s="8" t="s">
        <v>44</v>
      </c>
      <c r="D667" s="9">
        <f t="shared" ca="1" si="206"/>
        <v>44919</v>
      </c>
      <c r="E667" s="8">
        <f t="shared" ca="1" si="202"/>
        <v>52</v>
      </c>
      <c r="F667" s="8">
        <f t="shared" ca="1" si="203"/>
        <v>12</v>
      </c>
      <c r="G667" s="8">
        <v>2020</v>
      </c>
      <c r="H667" s="8" t="s">
        <v>96</v>
      </c>
      <c r="I667" s="8" t="s">
        <v>70</v>
      </c>
      <c r="J667" s="8" t="s">
        <v>71</v>
      </c>
      <c r="K667" s="8" t="s">
        <v>15</v>
      </c>
      <c r="L667" s="8" t="s">
        <v>72</v>
      </c>
      <c r="M667" s="8">
        <v>3</v>
      </c>
      <c r="N667" s="8" t="s">
        <v>11</v>
      </c>
      <c r="P667" s="8">
        <v>1</v>
      </c>
      <c r="Q667" s="8" t="s">
        <v>18</v>
      </c>
      <c r="R667" s="8">
        <f>SUMIF($I$24:$I$30,Table2[[#This Row],[Name]],$J$24:$J$30)</f>
        <v>3</v>
      </c>
      <c r="S667" s="8">
        <f t="shared" si="204"/>
        <v>9</v>
      </c>
    </row>
    <row r="668" spans="1:19" ht="30" hidden="1">
      <c r="A668" s="8" t="s">
        <v>104</v>
      </c>
      <c r="B668" s="8" t="s">
        <v>17</v>
      </c>
      <c r="C668" s="8" t="s">
        <v>44</v>
      </c>
      <c r="D668" s="9">
        <f t="shared" ca="1" si="206"/>
        <v>44920</v>
      </c>
      <c r="E668" s="8">
        <f t="shared" ca="1" si="202"/>
        <v>53</v>
      </c>
      <c r="F668" s="8">
        <f t="shared" ca="1" si="203"/>
        <v>12</v>
      </c>
      <c r="G668" s="8">
        <v>2020</v>
      </c>
      <c r="H668" s="8" t="s">
        <v>101</v>
      </c>
      <c r="I668" s="8" t="s">
        <v>66</v>
      </c>
      <c r="J668" s="8" t="s">
        <v>71</v>
      </c>
      <c r="K668" s="8" t="s">
        <v>15</v>
      </c>
      <c r="L668" s="8" t="s">
        <v>72</v>
      </c>
      <c r="M668" s="8">
        <v>2.4</v>
      </c>
      <c r="N668" s="8" t="s">
        <v>10</v>
      </c>
      <c r="P668" s="8">
        <v>1</v>
      </c>
      <c r="Q668" s="8" t="s">
        <v>18</v>
      </c>
      <c r="R668" s="8">
        <f>SUMIF($I$24:$I$30,Table2[[#This Row],[Name]],$J$24:$J$30)</f>
        <v>0</v>
      </c>
      <c r="S668" s="8">
        <f t="shared" si="204"/>
        <v>0</v>
      </c>
    </row>
    <row r="669" spans="1:19" ht="30" hidden="1">
      <c r="A669" s="8" t="s">
        <v>104</v>
      </c>
      <c r="B669" s="8" t="s">
        <v>17</v>
      </c>
      <c r="C669" s="8" t="s">
        <v>44</v>
      </c>
      <c r="D669" s="9">
        <f t="shared" ca="1" si="206"/>
        <v>44923</v>
      </c>
      <c r="E669" s="8">
        <f t="shared" ca="1" si="202"/>
        <v>53</v>
      </c>
      <c r="F669" s="8">
        <f t="shared" ca="1" si="203"/>
        <v>12</v>
      </c>
      <c r="G669" s="8">
        <v>2020</v>
      </c>
      <c r="H669" s="8" t="s">
        <v>101</v>
      </c>
      <c r="I669" s="8" t="s">
        <v>66</v>
      </c>
      <c r="J669" s="8" t="s">
        <v>71</v>
      </c>
      <c r="K669" s="8" t="s">
        <v>15</v>
      </c>
      <c r="L669" s="8" t="s">
        <v>72</v>
      </c>
      <c r="M669" s="8">
        <v>2.4</v>
      </c>
      <c r="N669" s="8" t="s">
        <v>12</v>
      </c>
      <c r="P669" s="8">
        <v>1</v>
      </c>
      <c r="Q669" s="8" t="s">
        <v>18</v>
      </c>
      <c r="R669" s="8">
        <f>SUMIF($I$24:$I$30,Table2[[#This Row],[Name]],$J$24:$J$30)</f>
        <v>0</v>
      </c>
      <c r="S669" s="8">
        <f t="shared" si="204"/>
        <v>0</v>
      </c>
    </row>
    <row r="670" spans="1:19" ht="30" hidden="1">
      <c r="A670" s="8" t="s">
        <v>104</v>
      </c>
      <c r="B670" s="8" t="s">
        <v>17</v>
      </c>
      <c r="C670" s="8" t="s">
        <v>44</v>
      </c>
      <c r="D670" s="9">
        <f t="shared" ca="1" si="206"/>
        <v>44924</v>
      </c>
      <c r="E670" s="8">
        <f t="shared" ca="1" si="202"/>
        <v>53</v>
      </c>
      <c r="F670" s="8">
        <f t="shared" ca="1" si="203"/>
        <v>12</v>
      </c>
      <c r="G670" s="8">
        <v>2020</v>
      </c>
      <c r="H670" s="8" t="s">
        <v>101</v>
      </c>
      <c r="I670" s="8" t="s">
        <v>66</v>
      </c>
      <c r="J670" s="8" t="s">
        <v>71</v>
      </c>
      <c r="K670" s="8" t="s">
        <v>15</v>
      </c>
      <c r="L670" s="8" t="s">
        <v>72</v>
      </c>
      <c r="M670" s="8">
        <v>2.4</v>
      </c>
      <c r="N670" s="8" t="s">
        <v>11</v>
      </c>
      <c r="P670" s="8">
        <v>1</v>
      </c>
      <c r="Q670" s="8" t="s">
        <v>18</v>
      </c>
      <c r="R670" s="8">
        <f>SUMIF($I$24:$I$30,Table2[[#This Row],[Name]],$J$24:$J$30)</f>
        <v>0</v>
      </c>
      <c r="S670" s="8">
        <f t="shared" si="204"/>
        <v>0</v>
      </c>
    </row>
    <row r="671" spans="1:19" ht="30" hidden="1">
      <c r="A671" s="8" t="s">
        <v>104</v>
      </c>
      <c r="B671" s="8" t="s">
        <v>17</v>
      </c>
      <c r="C671" s="8" t="s">
        <v>44</v>
      </c>
      <c r="D671" s="9">
        <f t="shared" ca="1" si="206"/>
        <v>44925</v>
      </c>
      <c r="E671" s="8">
        <f t="shared" ca="1" si="202"/>
        <v>53</v>
      </c>
      <c r="F671" s="8">
        <f t="shared" ca="1" si="203"/>
        <v>12</v>
      </c>
      <c r="G671" s="8">
        <v>2020</v>
      </c>
      <c r="H671" s="8" t="s">
        <v>58</v>
      </c>
      <c r="I671" s="8" t="s">
        <v>66</v>
      </c>
      <c r="J671" s="8" t="s">
        <v>71</v>
      </c>
      <c r="K671" s="8" t="s">
        <v>15</v>
      </c>
      <c r="L671" s="8" t="s">
        <v>72</v>
      </c>
      <c r="M671" s="8">
        <v>2.4</v>
      </c>
      <c r="N671" s="8" t="s">
        <v>10</v>
      </c>
      <c r="P671" s="8">
        <v>1</v>
      </c>
      <c r="Q671" s="8" t="s">
        <v>18</v>
      </c>
      <c r="R671" s="8">
        <f>SUMIF($I$24:$I$30,Table2[[#This Row],[Name]],$J$24:$J$30)</f>
        <v>0</v>
      </c>
      <c r="S671" s="8">
        <f t="shared" si="204"/>
        <v>0</v>
      </c>
    </row>
    <row r="672" spans="1:19" ht="30" hidden="1">
      <c r="A672" s="8" t="s">
        <v>104</v>
      </c>
      <c r="B672" s="8" t="s">
        <v>17</v>
      </c>
      <c r="C672" s="8" t="s">
        <v>44</v>
      </c>
      <c r="D672" s="9">
        <f t="shared" ca="1" si="206"/>
        <v>44926</v>
      </c>
      <c r="E672" s="8">
        <f t="shared" ref="E672:E733" ca="1" si="207">WEEKNUM(D672)</f>
        <v>53</v>
      </c>
      <c r="F672" s="8">
        <f t="shared" ref="F672:F733" ca="1" si="208">MONTH(D672)</f>
        <v>12</v>
      </c>
      <c r="G672" s="8">
        <v>2020</v>
      </c>
      <c r="H672" s="8" t="s">
        <v>58</v>
      </c>
      <c r="I672" s="8" t="s">
        <v>76</v>
      </c>
      <c r="J672" s="8" t="s">
        <v>71</v>
      </c>
      <c r="K672" s="8" t="s">
        <v>15</v>
      </c>
      <c r="L672" s="8" t="s">
        <v>72</v>
      </c>
      <c r="M672" s="8">
        <v>1</v>
      </c>
      <c r="N672" s="8" t="s">
        <v>12</v>
      </c>
      <c r="P672" s="8">
        <v>1</v>
      </c>
      <c r="Q672" s="8" t="s">
        <v>18</v>
      </c>
      <c r="R672" s="8">
        <f>SUMIF($I$24:$I$30,Table2[[#This Row],[Name]],$J$24:$J$30)</f>
        <v>3</v>
      </c>
      <c r="S672" s="8">
        <f t="shared" ref="S672:S733" si="209">M672*R672</f>
        <v>3</v>
      </c>
    </row>
    <row r="673" spans="1:19" ht="30" hidden="1">
      <c r="A673" s="8" t="s">
        <v>104</v>
      </c>
      <c r="B673" s="8" t="s">
        <v>17</v>
      </c>
      <c r="C673" s="8" t="s">
        <v>44</v>
      </c>
      <c r="D673" s="9">
        <f t="shared" ca="1" si="206"/>
        <v>44927</v>
      </c>
      <c r="E673" s="8">
        <f t="shared" ca="1" si="207"/>
        <v>1</v>
      </c>
      <c r="F673" s="8">
        <f t="shared" ca="1" si="208"/>
        <v>1</v>
      </c>
      <c r="G673" s="8">
        <v>2020</v>
      </c>
      <c r="H673" s="8" t="s">
        <v>58</v>
      </c>
      <c r="I673" s="8" t="s">
        <v>76</v>
      </c>
      <c r="J673" s="8" t="s">
        <v>71</v>
      </c>
      <c r="K673" s="8" t="s">
        <v>15</v>
      </c>
      <c r="L673" s="8" t="s">
        <v>72</v>
      </c>
      <c r="M673" s="8">
        <v>1</v>
      </c>
      <c r="N673" s="8" t="s">
        <v>11</v>
      </c>
      <c r="P673" s="8">
        <v>1</v>
      </c>
      <c r="Q673" s="8" t="s">
        <v>18</v>
      </c>
      <c r="R673" s="8">
        <f>SUMIF($I$24:$I$30,Table2[[#This Row],[Name]],$J$24:$J$30)</f>
        <v>3</v>
      </c>
      <c r="S673" s="8">
        <f t="shared" si="209"/>
        <v>3</v>
      </c>
    </row>
    <row r="674" spans="1:19" ht="30" hidden="1">
      <c r="A674" s="8" t="s">
        <v>104</v>
      </c>
      <c r="B674" s="8" t="s">
        <v>17</v>
      </c>
      <c r="C674" s="8" t="s">
        <v>44</v>
      </c>
      <c r="D674" s="9">
        <f t="shared" ca="1" si="206"/>
        <v>44928</v>
      </c>
      <c r="E674" s="8">
        <f t="shared" ca="1" si="207"/>
        <v>1</v>
      </c>
      <c r="F674" s="8">
        <f t="shared" ca="1" si="208"/>
        <v>1</v>
      </c>
      <c r="G674" s="8">
        <v>2020</v>
      </c>
      <c r="H674" s="8" t="s">
        <v>55</v>
      </c>
      <c r="I674" s="8" t="s">
        <v>69</v>
      </c>
      <c r="J674" s="8" t="s">
        <v>71</v>
      </c>
      <c r="K674" s="8" t="s">
        <v>15</v>
      </c>
      <c r="L674" s="8" t="s">
        <v>72</v>
      </c>
      <c r="M674" s="8">
        <v>1</v>
      </c>
      <c r="N674" s="8" t="s">
        <v>10</v>
      </c>
      <c r="P674" s="8">
        <v>1</v>
      </c>
      <c r="Q674" s="8" t="s">
        <v>18</v>
      </c>
      <c r="R674" s="8">
        <f>SUMIF($I$24:$I$30,Table2[[#This Row],[Name]],$J$24:$J$30)</f>
        <v>1.5</v>
      </c>
      <c r="S674" s="8">
        <f t="shared" si="209"/>
        <v>1.5</v>
      </c>
    </row>
    <row r="675" spans="1:19" ht="30" hidden="1">
      <c r="A675" s="8" t="s">
        <v>104</v>
      </c>
      <c r="B675" s="8" t="s">
        <v>17</v>
      </c>
      <c r="C675" s="8" t="s">
        <v>44</v>
      </c>
      <c r="D675" s="9">
        <f t="shared" ca="1" si="206"/>
        <v>44929</v>
      </c>
      <c r="E675" s="8">
        <f t="shared" ca="1" si="207"/>
        <v>1</v>
      </c>
      <c r="F675" s="8">
        <f t="shared" ca="1" si="208"/>
        <v>1</v>
      </c>
      <c r="G675" s="8">
        <v>2020</v>
      </c>
      <c r="H675" s="8" t="s">
        <v>55</v>
      </c>
      <c r="I675" s="8" t="s">
        <v>69</v>
      </c>
      <c r="J675" s="8" t="s">
        <v>71</v>
      </c>
      <c r="K675" s="8" t="s">
        <v>15</v>
      </c>
      <c r="L675" s="8" t="s">
        <v>72</v>
      </c>
      <c r="M675" s="8">
        <v>1</v>
      </c>
      <c r="N675" s="8" t="s">
        <v>12</v>
      </c>
      <c r="P675" s="8">
        <v>1</v>
      </c>
      <c r="Q675" s="8" t="s">
        <v>18</v>
      </c>
      <c r="R675" s="8">
        <f>SUMIF($I$24:$I$30,Table2[[#This Row],[Name]],$J$24:$J$30)</f>
        <v>1.5</v>
      </c>
      <c r="S675" s="8">
        <f t="shared" si="209"/>
        <v>1.5</v>
      </c>
    </row>
    <row r="676" spans="1:19" ht="30" hidden="1">
      <c r="A676" s="8" t="s">
        <v>104</v>
      </c>
      <c r="B676" s="8" t="s">
        <v>17</v>
      </c>
      <c r="C676" s="8" t="s">
        <v>44</v>
      </c>
      <c r="D676" s="9">
        <f t="shared" ca="1" si="206"/>
        <v>44930</v>
      </c>
      <c r="E676" s="8">
        <f t="shared" ca="1" si="207"/>
        <v>1</v>
      </c>
      <c r="F676" s="8">
        <f t="shared" ca="1" si="208"/>
        <v>1</v>
      </c>
      <c r="G676" s="8">
        <v>2020</v>
      </c>
      <c r="H676" s="8" t="s">
        <v>55</v>
      </c>
      <c r="I676" s="8" t="s">
        <v>69</v>
      </c>
      <c r="J676" s="8" t="s">
        <v>71</v>
      </c>
      <c r="K676" s="8" t="s">
        <v>15</v>
      </c>
      <c r="L676" s="8" t="s">
        <v>72</v>
      </c>
      <c r="M676" s="8">
        <v>1</v>
      </c>
      <c r="N676" s="8" t="s">
        <v>11</v>
      </c>
      <c r="P676" s="8">
        <v>1</v>
      </c>
      <c r="Q676" s="8" t="s">
        <v>18</v>
      </c>
      <c r="R676" s="8">
        <f>SUMIF($I$24:$I$30,Table2[[#This Row],[Name]],$J$24:$J$30)</f>
        <v>1.5</v>
      </c>
      <c r="S676" s="8">
        <f t="shared" si="209"/>
        <v>1.5</v>
      </c>
    </row>
    <row r="677" spans="1:19" ht="30" hidden="1">
      <c r="A677" s="8" t="s">
        <v>104</v>
      </c>
      <c r="B677" s="8" t="s">
        <v>17</v>
      </c>
      <c r="C677" s="8" t="s">
        <v>28</v>
      </c>
      <c r="D677" s="9">
        <f t="shared" ca="1" si="206"/>
        <v>44931</v>
      </c>
      <c r="E677" s="8">
        <f t="shared" ca="1" si="207"/>
        <v>1</v>
      </c>
      <c r="F677" s="8">
        <f t="shared" ca="1" si="208"/>
        <v>1</v>
      </c>
      <c r="G677" s="8">
        <v>2020</v>
      </c>
      <c r="H677" s="8" t="s">
        <v>96</v>
      </c>
      <c r="I677" s="8" t="s">
        <v>70</v>
      </c>
      <c r="J677" s="8" t="s">
        <v>71</v>
      </c>
      <c r="K677" s="8" t="s">
        <v>15</v>
      </c>
      <c r="L677" s="8" t="s">
        <v>72</v>
      </c>
      <c r="M677" s="8">
        <v>5</v>
      </c>
      <c r="N677" s="8" t="s">
        <v>10</v>
      </c>
      <c r="P677" s="8">
        <v>1</v>
      </c>
      <c r="R677" s="8">
        <f>SUMIF($I$24:$I$30,Table2[[#This Row],[Name]],$J$24:$J$30)</f>
        <v>3</v>
      </c>
      <c r="S677" s="8">
        <f t="shared" si="209"/>
        <v>15</v>
      </c>
    </row>
    <row r="678" spans="1:19" ht="30" hidden="1">
      <c r="A678" s="8" t="s">
        <v>104</v>
      </c>
      <c r="B678" s="8" t="s">
        <v>17</v>
      </c>
      <c r="C678" s="8" t="s">
        <v>28</v>
      </c>
      <c r="D678" s="9">
        <f t="shared" ca="1" si="206"/>
        <v>44932</v>
      </c>
      <c r="E678" s="8">
        <f t="shared" ca="1" si="207"/>
        <v>1</v>
      </c>
      <c r="F678" s="8">
        <f t="shared" ca="1" si="208"/>
        <v>1</v>
      </c>
      <c r="G678" s="8">
        <v>2020</v>
      </c>
      <c r="H678" s="8" t="s">
        <v>96</v>
      </c>
      <c r="I678" s="8" t="s">
        <v>70</v>
      </c>
      <c r="J678" s="8" t="s">
        <v>71</v>
      </c>
      <c r="K678" s="8" t="s">
        <v>15</v>
      </c>
      <c r="L678" s="8" t="s">
        <v>72</v>
      </c>
      <c r="M678" s="8">
        <v>3</v>
      </c>
      <c r="N678" s="8" t="s">
        <v>12</v>
      </c>
      <c r="P678" s="8">
        <v>1</v>
      </c>
      <c r="R678" s="8">
        <f>SUMIF($I$24:$I$30,Table2[[#This Row],[Name]],$J$24:$J$30)</f>
        <v>3</v>
      </c>
      <c r="S678" s="8">
        <f t="shared" si="209"/>
        <v>9</v>
      </c>
    </row>
    <row r="679" spans="1:19" ht="30" hidden="1">
      <c r="A679" s="8" t="s">
        <v>104</v>
      </c>
      <c r="B679" s="8" t="s">
        <v>17</v>
      </c>
      <c r="C679" s="8" t="s">
        <v>28</v>
      </c>
      <c r="D679" s="9">
        <f t="shared" ca="1" si="206"/>
        <v>44933</v>
      </c>
      <c r="E679" s="8">
        <f t="shared" ca="1" si="207"/>
        <v>1</v>
      </c>
      <c r="F679" s="8">
        <f t="shared" ca="1" si="208"/>
        <v>1</v>
      </c>
      <c r="G679" s="8">
        <v>2020</v>
      </c>
      <c r="H679" s="8" t="s">
        <v>96</v>
      </c>
      <c r="I679" s="8" t="s">
        <v>70</v>
      </c>
      <c r="J679" s="8" t="s">
        <v>71</v>
      </c>
      <c r="K679" s="8" t="s">
        <v>15</v>
      </c>
      <c r="L679" s="8" t="s">
        <v>72</v>
      </c>
      <c r="M679" s="8">
        <v>3</v>
      </c>
      <c r="N679" s="8" t="s">
        <v>11</v>
      </c>
      <c r="P679" s="8">
        <v>1</v>
      </c>
      <c r="R679" s="8">
        <f>SUMIF($I$24:$I$30,Table2[[#This Row],[Name]],$J$24:$J$30)</f>
        <v>3</v>
      </c>
      <c r="S679" s="8">
        <f t="shared" si="209"/>
        <v>9</v>
      </c>
    </row>
    <row r="680" spans="1:19" ht="30" hidden="1">
      <c r="A680" s="8" t="s">
        <v>104</v>
      </c>
      <c r="B680" s="8" t="s">
        <v>17</v>
      </c>
      <c r="C680" s="8" t="s">
        <v>28</v>
      </c>
      <c r="D680" s="9">
        <f t="shared" ca="1" si="206"/>
        <v>44934</v>
      </c>
      <c r="E680" s="8">
        <f t="shared" ca="1" si="207"/>
        <v>2</v>
      </c>
      <c r="F680" s="8">
        <f t="shared" ca="1" si="208"/>
        <v>1</v>
      </c>
      <c r="G680" s="8">
        <v>2020</v>
      </c>
      <c r="H680" s="8" t="s">
        <v>101</v>
      </c>
      <c r="I680" s="8" t="s">
        <v>66</v>
      </c>
      <c r="J680" s="8" t="s">
        <v>71</v>
      </c>
      <c r="K680" s="8" t="s">
        <v>15</v>
      </c>
      <c r="L680" s="8" t="s">
        <v>72</v>
      </c>
      <c r="M680" s="8">
        <v>2.4</v>
      </c>
      <c r="N680" s="8" t="s">
        <v>10</v>
      </c>
      <c r="P680" s="8">
        <v>1</v>
      </c>
      <c r="R680" s="8">
        <f>SUMIF($I$24:$I$30,Table2[[#This Row],[Name]],$J$24:$J$30)</f>
        <v>0</v>
      </c>
      <c r="S680" s="8">
        <f t="shared" si="209"/>
        <v>0</v>
      </c>
    </row>
    <row r="681" spans="1:19" ht="30" hidden="1">
      <c r="A681" s="8" t="s">
        <v>104</v>
      </c>
      <c r="B681" s="8" t="s">
        <v>17</v>
      </c>
      <c r="C681" s="8" t="s">
        <v>28</v>
      </c>
      <c r="D681" s="9">
        <f t="shared" ca="1" si="206"/>
        <v>44935</v>
      </c>
      <c r="E681" s="8">
        <f t="shared" ca="1" si="207"/>
        <v>2</v>
      </c>
      <c r="F681" s="8">
        <f t="shared" ca="1" si="208"/>
        <v>1</v>
      </c>
      <c r="G681" s="8">
        <v>2020</v>
      </c>
      <c r="H681" s="8" t="s">
        <v>101</v>
      </c>
      <c r="I681" s="8" t="s">
        <v>66</v>
      </c>
      <c r="J681" s="8" t="s">
        <v>71</v>
      </c>
      <c r="K681" s="8" t="s">
        <v>15</v>
      </c>
      <c r="L681" s="8" t="s">
        <v>72</v>
      </c>
      <c r="M681" s="8">
        <v>2.4</v>
      </c>
      <c r="N681" s="8" t="s">
        <v>12</v>
      </c>
      <c r="P681" s="8">
        <v>1</v>
      </c>
      <c r="R681" s="8">
        <f>SUMIF($I$24:$I$30,Table2[[#This Row],[Name]],$J$24:$J$30)</f>
        <v>0</v>
      </c>
      <c r="S681" s="8">
        <f t="shared" si="209"/>
        <v>0</v>
      </c>
    </row>
    <row r="682" spans="1:19" ht="30" hidden="1">
      <c r="A682" s="8" t="s">
        <v>104</v>
      </c>
      <c r="B682" s="8" t="s">
        <v>17</v>
      </c>
      <c r="C682" s="8" t="s">
        <v>28</v>
      </c>
      <c r="D682" s="9">
        <f t="shared" ref="D682:D705" ca="1" si="210">D315+30</f>
        <v>44936</v>
      </c>
      <c r="E682" s="8">
        <f t="shared" ca="1" si="207"/>
        <v>2</v>
      </c>
      <c r="F682" s="8">
        <f t="shared" ca="1" si="208"/>
        <v>1</v>
      </c>
      <c r="G682" s="8">
        <v>2020</v>
      </c>
      <c r="H682" s="8" t="s">
        <v>101</v>
      </c>
      <c r="I682" s="8" t="s">
        <v>66</v>
      </c>
      <c r="J682" s="8" t="s">
        <v>71</v>
      </c>
      <c r="K682" s="8" t="s">
        <v>15</v>
      </c>
      <c r="L682" s="8" t="s">
        <v>72</v>
      </c>
      <c r="M682" s="8">
        <v>2.4</v>
      </c>
      <c r="N682" s="8" t="s">
        <v>11</v>
      </c>
      <c r="P682" s="8">
        <v>1</v>
      </c>
      <c r="R682" s="8">
        <f>SUMIF($I$24:$I$30,Table2[[#This Row],[Name]],$J$24:$J$30)</f>
        <v>0</v>
      </c>
      <c r="S682" s="8">
        <f t="shared" si="209"/>
        <v>0</v>
      </c>
    </row>
    <row r="683" spans="1:19" ht="30" hidden="1">
      <c r="A683" s="8" t="s">
        <v>104</v>
      </c>
      <c r="B683" s="8" t="s">
        <v>17</v>
      </c>
      <c r="C683" s="8" t="s">
        <v>28</v>
      </c>
      <c r="D683" s="9">
        <f t="shared" ca="1" si="210"/>
        <v>44937</v>
      </c>
      <c r="E683" s="8">
        <f t="shared" ca="1" si="207"/>
        <v>2</v>
      </c>
      <c r="F683" s="8">
        <f t="shared" ca="1" si="208"/>
        <v>1</v>
      </c>
      <c r="G683" s="8">
        <v>2020</v>
      </c>
      <c r="H683" s="8" t="s">
        <v>58</v>
      </c>
      <c r="I683" s="8" t="s">
        <v>66</v>
      </c>
      <c r="J683" s="8" t="s">
        <v>71</v>
      </c>
      <c r="K683" s="8" t="s">
        <v>15</v>
      </c>
      <c r="L683" s="8" t="s">
        <v>72</v>
      </c>
      <c r="M683" s="8">
        <v>2.4</v>
      </c>
      <c r="N683" s="8" t="s">
        <v>10</v>
      </c>
      <c r="P683" s="8">
        <v>1</v>
      </c>
      <c r="R683" s="8">
        <f>SUMIF($I$24:$I$30,Table2[[#This Row],[Name]],$J$24:$J$30)</f>
        <v>0</v>
      </c>
      <c r="S683" s="8">
        <f t="shared" si="209"/>
        <v>0</v>
      </c>
    </row>
    <row r="684" spans="1:19" ht="30" hidden="1">
      <c r="A684" s="8" t="s">
        <v>104</v>
      </c>
      <c r="B684" s="8" t="s">
        <v>17</v>
      </c>
      <c r="C684" s="8" t="s">
        <v>28</v>
      </c>
      <c r="D684" s="9">
        <f t="shared" ca="1" si="210"/>
        <v>44938</v>
      </c>
      <c r="E684" s="8">
        <f t="shared" ca="1" si="207"/>
        <v>2</v>
      </c>
      <c r="F684" s="8">
        <f t="shared" ca="1" si="208"/>
        <v>1</v>
      </c>
      <c r="G684" s="8">
        <v>2020</v>
      </c>
      <c r="H684" s="8" t="s">
        <v>58</v>
      </c>
      <c r="I684" s="8" t="s">
        <v>76</v>
      </c>
      <c r="J684" s="8" t="s">
        <v>71</v>
      </c>
      <c r="K684" s="8" t="s">
        <v>15</v>
      </c>
      <c r="L684" s="8" t="s">
        <v>72</v>
      </c>
      <c r="M684" s="8">
        <v>1</v>
      </c>
      <c r="N684" s="8" t="s">
        <v>12</v>
      </c>
      <c r="P684" s="8">
        <v>1</v>
      </c>
      <c r="R684" s="8">
        <f>SUMIF($I$24:$I$30,Table2[[#This Row],[Name]],$J$24:$J$30)</f>
        <v>3</v>
      </c>
      <c r="S684" s="8">
        <f t="shared" si="209"/>
        <v>3</v>
      </c>
    </row>
    <row r="685" spans="1:19" ht="30" hidden="1">
      <c r="A685" s="8" t="s">
        <v>104</v>
      </c>
      <c r="B685" s="8" t="s">
        <v>17</v>
      </c>
      <c r="C685" s="8" t="s">
        <v>28</v>
      </c>
      <c r="D685" s="9">
        <f t="shared" ca="1" si="210"/>
        <v>44939</v>
      </c>
      <c r="E685" s="8">
        <f t="shared" ca="1" si="207"/>
        <v>2</v>
      </c>
      <c r="F685" s="8">
        <f t="shared" ca="1" si="208"/>
        <v>1</v>
      </c>
      <c r="G685" s="8">
        <v>2020</v>
      </c>
      <c r="H685" s="8" t="s">
        <v>58</v>
      </c>
      <c r="I685" s="8" t="s">
        <v>76</v>
      </c>
      <c r="J685" s="8" t="s">
        <v>71</v>
      </c>
      <c r="K685" s="8" t="s">
        <v>15</v>
      </c>
      <c r="L685" s="8" t="s">
        <v>72</v>
      </c>
      <c r="M685" s="8">
        <v>1</v>
      </c>
      <c r="N685" s="8" t="s">
        <v>11</v>
      </c>
      <c r="P685" s="8">
        <v>1</v>
      </c>
      <c r="R685" s="8">
        <f>SUMIF($I$24:$I$30,Table2[[#This Row],[Name]],$J$24:$J$30)</f>
        <v>3</v>
      </c>
      <c r="S685" s="8">
        <f t="shared" si="209"/>
        <v>3</v>
      </c>
    </row>
    <row r="686" spans="1:19" ht="30" hidden="1">
      <c r="A686" s="8" t="s">
        <v>104</v>
      </c>
      <c r="B686" s="8" t="s">
        <v>17</v>
      </c>
      <c r="C686" s="8" t="s">
        <v>28</v>
      </c>
      <c r="D686" s="9">
        <f t="shared" ca="1" si="210"/>
        <v>44940</v>
      </c>
      <c r="E686" s="8">
        <f t="shared" ca="1" si="207"/>
        <v>2</v>
      </c>
      <c r="F686" s="8">
        <f t="shared" ca="1" si="208"/>
        <v>1</v>
      </c>
      <c r="G686" s="8">
        <v>2020</v>
      </c>
      <c r="H686" s="8" t="s">
        <v>55</v>
      </c>
      <c r="I686" s="8" t="s">
        <v>69</v>
      </c>
      <c r="J686" s="8" t="s">
        <v>71</v>
      </c>
      <c r="K686" s="8" t="s">
        <v>15</v>
      </c>
      <c r="L686" s="8" t="s">
        <v>72</v>
      </c>
      <c r="M686" s="8">
        <v>1</v>
      </c>
      <c r="N686" s="8" t="s">
        <v>10</v>
      </c>
      <c r="P686" s="8">
        <v>1</v>
      </c>
      <c r="R686" s="8">
        <f>SUMIF($I$24:$I$30,Table2[[#This Row],[Name]],$J$24:$J$30)</f>
        <v>1.5</v>
      </c>
      <c r="S686" s="8">
        <f t="shared" si="209"/>
        <v>1.5</v>
      </c>
    </row>
    <row r="687" spans="1:19" ht="30" hidden="1">
      <c r="A687" s="8" t="s">
        <v>104</v>
      </c>
      <c r="B687" s="8" t="s">
        <v>17</v>
      </c>
      <c r="C687" s="8" t="s">
        <v>28</v>
      </c>
      <c r="D687" s="9">
        <f t="shared" ca="1" si="210"/>
        <v>44941</v>
      </c>
      <c r="E687" s="8">
        <f t="shared" ca="1" si="207"/>
        <v>3</v>
      </c>
      <c r="F687" s="8">
        <f t="shared" ca="1" si="208"/>
        <v>1</v>
      </c>
      <c r="G687" s="8">
        <v>2020</v>
      </c>
      <c r="H687" s="8" t="s">
        <v>55</v>
      </c>
      <c r="I687" s="8" t="s">
        <v>69</v>
      </c>
      <c r="J687" s="8" t="s">
        <v>71</v>
      </c>
      <c r="K687" s="8" t="s">
        <v>15</v>
      </c>
      <c r="L687" s="8" t="s">
        <v>72</v>
      </c>
      <c r="M687" s="8">
        <v>1</v>
      </c>
      <c r="N687" s="8" t="s">
        <v>12</v>
      </c>
      <c r="P687" s="8">
        <v>1</v>
      </c>
      <c r="R687" s="8">
        <f>SUMIF($I$24:$I$30,Table2[[#This Row],[Name]],$J$24:$J$30)</f>
        <v>1.5</v>
      </c>
      <c r="S687" s="8">
        <f t="shared" si="209"/>
        <v>1.5</v>
      </c>
    </row>
    <row r="688" spans="1:19" ht="30" hidden="1">
      <c r="A688" s="8" t="s">
        <v>104</v>
      </c>
      <c r="B688" s="8" t="s">
        <v>17</v>
      </c>
      <c r="C688" s="8" t="s">
        <v>28</v>
      </c>
      <c r="D688" s="9">
        <f t="shared" ca="1" si="210"/>
        <v>44942</v>
      </c>
      <c r="E688" s="8">
        <f t="shared" ca="1" si="207"/>
        <v>3</v>
      </c>
      <c r="F688" s="8">
        <f t="shared" ca="1" si="208"/>
        <v>1</v>
      </c>
      <c r="G688" s="8">
        <v>2020</v>
      </c>
      <c r="H688" s="8" t="s">
        <v>55</v>
      </c>
      <c r="I688" s="8" t="s">
        <v>69</v>
      </c>
      <c r="J688" s="8" t="s">
        <v>71</v>
      </c>
      <c r="K688" s="8" t="s">
        <v>15</v>
      </c>
      <c r="L688" s="8" t="s">
        <v>72</v>
      </c>
      <c r="M688" s="8">
        <v>1</v>
      </c>
      <c r="N688" s="8" t="s">
        <v>11</v>
      </c>
      <c r="P688" s="8">
        <v>1</v>
      </c>
      <c r="R688" s="8">
        <f>SUMIF($I$24:$I$30,Table2[[#This Row],[Name]],$J$24:$J$30)</f>
        <v>1.5</v>
      </c>
      <c r="S688" s="8">
        <f t="shared" si="209"/>
        <v>1.5</v>
      </c>
    </row>
    <row r="689" spans="1:19" ht="30" hidden="1">
      <c r="A689" s="8" t="s">
        <v>104</v>
      </c>
      <c r="B689" s="8" t="s">
        <v>17</v>
      </c>
      <c r="C689" s="8" t="s">
        <v>45</v>
      </c>
      <c r="D689" s="9">
        <f t="shared" ca="1" si="210"/>
        <v>44893</v>
      </c>
      <c r="E689" s="8">
        <f t="shared" ca="1" si="207"/>
        <v>49</v>
      </c>
      <c r="F689" s="8">
        <f t="shared" ca="1" si="208"/>
        <v>11</v>
      </c>
      <c r="G689" s="8">
        <v>2020</v>
      </c>
      <c r="H689" s="8" t="s">
        <v>96</v>
      </c>
      <c r="I689" s="8" t="s">
        <v>59</v>
      </c>
      <c r="J689" s="8" t="s">
        <v>60</v>
      </c>
      <c r="K689" s="8" t="s">
        <v>13</v>
      </c>
      <c r="L689" s="8" t="s">
        <v>100</v>
      </c>
      <c r="M689" s="8">
        <v>4</v>
      </c>
      <c r="N689" s="8" t="s">
        <v>10</v>
      </c>
      <c r="P689" s="8">
        <v>1</v>
      </c>
      <c r="R689" s="8">
        <f>SUMIF($I$24:$I$30,Table2[[#This Row],[Name]],$J$24:$J$30)</f>
        <v>3</v>
      </c>
      <c r="S689" s="8">
        <f t="shared" si="209"/>
        <v>12</v>
      </c>
    </row>
    <row r="690" spans="1:19" ht="30" hidden="1">
      <c r="A690" s="8" t="s">
        <v>104</v>
      </c>
      <c r="B690" s="8" t="s">
        <v>17</v>
      </c>
      <c r="C690" s="8" t="s">
        <v>45</v>
      </c>
      <c r="D690" s="9">
        <f t="shared" ca="1" si="210"/>
        <v>44894</v>
      </c>
      <c r="E690" s="8">
        <f t="shared" ca="1" si="207"/>
        <v>49</v>
      </c>
      <c r="F690" s="8">
        <f t="shared" ca="1" si="208"/>
        <v>11</v>
      </c>
      <c r="G690" s="8">
        <v>2020</v>
      </c>
      <c r="H690" s="8" t="s">
        <v>96</v>
      </c>
      <c r="I690" s="8" t="s">
        <v>59</v>
      </c>
      <c r="J690" s="8" t="s">
        <v>60</v>
      </c>
      <c r="K690" s="8" t="s">
        <v>13</v>
      </c>
      <c r="L690" s="8" t="s">
        <v>100</v>
      </c>
      <c r="M690" s="8">
        <v>3</v>
      </c>
      <c r="N690" s="8" t="s">
        <v>12</v>
      </c>
      <c r="P690" s="8">
        <v>1</v>
      </c>
      <c r="R690" s="8">
        <f>SUMIF($I$24:$I$30,Table2[[#This Row],[Name]],$J$24:$J$30)</f>
        <v>3</v>
      </c>
      <c r="S690" s="8">
        <f t="shared" si="209"/>
        <v>9</v>
      </c>
    </row>
    <row r="691" spans="1:19" ht="30" hidden="1">
      <c r="A691" s="8" t="s">
        <v>104</v>
      </c>
      <c r="B691" s="8" t="s">
        <v>17</v>
      </c>
      <c r="C691" s="8" t="s">
        <v>45</v>
      </c>
      <c r="D691" s="9">
        <f t="shared" ca="1" si="210"/>
        <v>44895</v>
      </c>
      <c r="E691" s="8">
        <f t="shared" ca="1" si="207"/>
        <v>49</v>
      </c>
      <c r="F691" s="8">
        <f t="shared" ca="1" si="208"/>
        <v>11</v>
      </c>
      <c r="G691" s="8">
        <v>2020</v>
      </c>
      <c r="H691" s="8" t="s">
        <v>96</v>
      </c>
      <c r="I691" s="8" t="s">
        <v>59</v>
      </c>
      <c r="J691" s="8" t="s">
        <v>60</v>
      </c>
      <c r="K691" s="8" t="s">
        <v>13</v>
      </c>
      <c r="L691" s="8" t="s">
        <v>100</v>
      </c>
      <c r="M691" s="8">
        <v>4</v>
      </c>
      <c r="N691" s="8" t="s">
        <v>11</v>
      </c>
      <c r="P691" s="8">
        <v>1</v>
      </c>
      <c r="R691" s="8">
        <f>SUMIF($I$24:$I$30,Table2[[#This Row],[Name]],$J$24:$J$30)</f>
        <v>3</v>
      </c>
      <c r="S691" s="8">
        <f t="shared" si="209"/>
        <v>12</v>
      </c>
    </row>
    <row r="692" spans="1:19" ht="30" hidden="1">
      <c r="A692" s="8" t="s">
        <v>104</v>
      </c>
      <c r="B692" s="8" t="s">
        <v>17</v>
      </c>
      <c r="C692" s="8" t="s">
        <v>45</v>
      </c>
      <c r="D692" s="9">
        <f t="shared" ca="1" si="210"/>
        <v>44896</v>
      </c>
      <c r="E692" s="8">
        <f t="shared" ca="1" si="207"/>
        <v>49</v>
      </c>
      <c r="F692" s="8">
        <f t="shared" ca="1" si="208"/>
        <v>12</v>
      </c>
      <c r="G692" s="8">
        <v>2020</v>
      </c>
      <c r="H692" s="8" t="s">
        <v>101</v>
      </c>
      <c r="I692" s="8" t="s">
        <v>66</v>
      </c>
      <c r="J692" s="8" t="s">
        <v>60</v>
      </c>
      <c r="K692" s="8" t="s">
        <v>13</v>
      </c>
      <c r="L692" s="8" t="s">
        <v>100</v>
      </c>
      <c r="M692" s="8">
        <v>2.4</v>
      </c>
      <c r="N692" s="8" t="s">
        <v>10</v>
      </c>
      <c r="P692" s="8">
        <v>1</v>
      </c>
      <c r="R692" s="8">
        <f>SUMIF($I$24:$I$30,Table2[[#This Row],[Name]],$J$24:$J$30)</f>
        <v>0</v>
      </c>
      <c r="S692" s="8">
        <f t="shared" si="209"/>
        <v>0</v>
      </c>
    </row>
    <row r="693" spans="1:19" ht="30" hidden="1">
      <c r="A693" s="8" t="s">
        <v>104</v>
      </c>
      <c r="B693" s="8" t="s">
        <v>17</v>
      </c>
      <c r="C693" s="8" t="s">
        <v>45</v>
      </c>
      <c r="D693" s="9">
        <f t="shared" ca="1" si="210"/>
        <v>44897</v>
      </c>
      <c r="E693" s="8">
        <f t="shared" ca="1" si="207"/>
        <v>49</v>
      </c>
      <c r="F693" s="8">
        <f t="shared" ca="1" si="208"/>
        <v>12</v>
      </c>
      <c r="G693" s="8">
        <v>2020</v>
      </c>
      <c r="H693" s="8" t="s">
        <v>101</v>
      </c>
      <c r="I693" s="8" t="s">
        <v>66</v>
      </c>
      <c r="J693" s="8" t="s">
        <v>60</v>
      </c>
      <c r="K693" s="8" t="s">
        <v>13</v>
      </c>
      <c r="L693" s="8" t="s">
        <v>100</v>
      </c>
      <c r="M693" s="8">
        <v>2.4</v>
      </c>
      <c r="N693" s="8" t="s">
        <v>12</v>
      </c>
      <c r="P693" s="8">
        <v>1</v>
      </c>
      <c r="R693" s="8">
        <f>SUMIF($I$24:$I$30,Table2[[#This Row],[Name]],$J$24:$J$30)</f>
        <v>0</v>
      </c>
      <c r="S693" s="8">
        <f t="shared" si="209"/>
        <v>0</v>
      </c>
    </row>
    <row r="694" spans="1:19" ht="30" hidden="1">
      <c r="A694" s="8" t="s">
        <v>104</v>
      </c>
      <c r="B694" s="8" t="s">
        <v>17</v>
      </c>
      <c r="C694" s="8" t="s">
        <v>45</v>
      </c>
      <c r="D694" s="9">
        <f t="shared" ca="1" si="210"/>
        <v>44898</v>
      </c>
      <c r="E694" s="8">
        <f t="shared" ca="1" si="207"/>
        <v>49</v>
      </c>
      <c r="F694" s="8">
        <f t="shared" ca="1" si="208"/>
        <v>12</v>
      </c>
      <c r="G694" s="8">
        <v>2020</v>
      </c>
      <c r="H694" s="8" t="s">
        <v>58</v>
      </c>
      <c r="I694" s="8" t="s">
        <v>76</v>
      </c>
      <c r="J694" s="8" t="s">
        <v>60</v>
      </c>
      <c r="K694" s="8" t="s">
        <v>13</v>
      </c>
      <c r="L694" s="8" t="s">
        <v>100</v>
      </c>
      <c r="M694" s="8">
        <v>2.4</v>
      </c>
      <c r="N694" s="8" t="s">
        <v>11</v>
      </c>
      <c r="P694" s="8">
        <v>1</v>
      </c>
      <c r="R694" s="8">
        <f>SUMIF($I$24:$I$30,Table2[[#This Row],[Name]],$J$24:$J$30)</f>
        <v>3</v>
      </c>
      <c r="S694" s="8">
        <f t="shared" si="209"/>
        <v>7.1999999999999993</v>
      </c>
    </row>
    <row r="695" spans="1:19" ht="30" hidden="1">
      <c r="A695" s="8" t="s">
        <v>104</v>
      </c>
      <c r="B695" s="8" t="s">
        <v>17</v>
      </c>
      <c r="C695" s="8" t="s">
        <v>45</v>
      </c>
      <c r="D695" s="9">
        <f t="shared" si="210"/>
        <v>44057</v>
      </c>
      <c r="E695" s="8">
        <f t="shared" si="207"/>
        <v>33</v>
      </c>
      <c r="F695" s="8">
        <f t="shared" si="208"/>
        <v>8</v>
      </c>
      <c r="G695" s="8">
        <v>2020</v>
      </c>
      <c r="H695" s="8" t="s">
        <v>58</v>
      </c>
      <c r="I695" s="8" t="s">
        <v>76</v>
      </c>
      <c r="J695" s="8" t="s">
        <v>60</v>
      </c>
      <c r="K695" s="8" t="s">
        <v>13</v>
      </c>
      <c r="L695" s="8" t="s">
        <v>100</v>
      </c>
      <c r="M695" s="8">
        <v>1</v>
      </c>
      <c r="N695" s="8" t="s">
        <v>10</v>
      </c>
      <c r="P695" s="8">
        <v>1</v>
      </c>
      <c r="R695" s="8">
        <f>SUMIF($I$24:$I$30,Table2[[#This Row],[Name]],$J$24:$J$30)</f>
        <v>3</v>
      </c>
      <c r="S695" s="8">
        <f t="shared" si="209"/>
        <v>3</v>
      </c>
    </row>
    <row r="696" spans="1:19" ht="30" hidden="1">
      <c r="A696" s="8" t="s">
        <v>104</v>
      </c>
      <c r="B696" s="8" t="s">
        <v>17</v>
      </c>
      <c r="C696" s="8" t="s">
        <v>45</v>
      </c>
      <c r="D696" s="9">
        <f t="shared" si="210"/>
        <v>44058</v>
      </c>
      <c r="E696" s="8">
        <f t="shared" si="207"/>
        <v>33</v>
      </c>
      <c r="F696" s="8">
        <f t="shared" si="208"/>
        <v>8</v>
      </c>
      <c r="G696" s="8">
        <v>2020</v>
      </c>
      <c r="H696" s="8" t="s">
        <v>58</v>
      </c>
      <c r="I696" s="8" t="s">
        <v>76</v>
      </c>
      <c r="J696" s="8" t="s">
        <v>60</v>
      </c>
      <c r="K696" s="8" t="s">
        <v>13</v>
      </c>
      <c r="L696" s="8" t="s">
        <v>100</v>
      </c>
      <c r="M696" s="8">
        <v>1</v>
      </c>
      <c r="N696" s="8" t="s">
        <v>12</v>
      </c>
      <c r="P696" s="8">
        <v>1</v>
      </c>
      <c r="R696" s="8">
        <f>SUMIF($I$24:$I$30,Table2[[#This Row],[Name]],$J$24:$J$30)</f>
        <v>3</v>
      </c>
      <c r="S696" s="8">
        <f t="shared" si="209"/>
        <v>3</v>
      </c>
    </row>
    <row r="697" spans="1:19" ht="30" hidden="1">
      <c r="A697" s="8" t="s">
        <v>104</v>
      </c>
      <c r="B697" s="8" t="s">
        <v>17</v>
      </c>
      <c r="C697" s="8" t="s">
        <v>45</v>
      </c>
      <c r="D697" s="9">
        <f t="shared" si="210"/>
        <v>44059</v>
      </c>
      <c r="E697" s="8">
        <f t="shared" si="207"/>
        <v>34</v>
      </c>
      <c r="F697" s="8">
        <f t="shared" si="208"/>
        <v>8</v>
      </c>
      <c r="G697" s="8">
        <v>2020</v>
      </c>
      <c r="H697" s="8" t="s">
        <v>58</v>
      </c>
      <c r="I697" s="8" t="s">
        <v>76</v>
      </c>
      <c r="J697" s="8" t="s">
        <v>60</v>
      </c>
      <c r="K697" s="8" t="s">
        <v>13</v>
      </c>
      <c r="L697" s="8" t="s">
        <v>100</v>
      </c>
      <c r="M697" s="8">
        <v>2.4</v>
      </c>
      <c r="N697" s="8" t="s">
        <v>11</v>
      </c>
      <c r="P697" s="8">
        <v>1</v>
      </c>
      <c r="R697" s="8">
        <f>SUMIF($I$24:$I$30,Table2[[#This Row],[Name]],$J$24:$J$30)</f>
        <v>3</v>
      </c>
      <c r="S697" s="8">
        <f t="shared" si="209"/>
        <v>7.1999999999999993</v>
      </c>
    </row>
    <row r="698" spans="1:19" ht="30" hidden="1">
      <c r="A698" s="8" t="s">
        <v>104</v>
      </c>
      <c r="B698" s="8" t="s">
        <v>17</v>
      </c>
      <c r="C698" s="8" t="s">
        <v>45</v>
      </c>
      <c r="D698" s="9">
        <f t="shared" si="210"/>
        <v>44060</v>
      </c>
      <c r="E698" s="8">
        <f t="shared" si="207"/>
        <v>34</v>
      </c>
      <c r="F698" s="8">
        <f t="shared" si="208"/>
        <v>8</v>
      </c>
      <c r="G698" s="8">
        <v>2020</v>
      </c>
      <c r="H698" s="8" t="s">
        <v>55</v>
      </c>
      <c r="I698" s="8" t="s">
        <v>69</v>
      </c>
      <c r="J698" s="8" t="s">
        <v>60</v>
      </c>
      <c r="K698" s="8" t="s">
        <v>13</v>
      </c>
      <c r="L698" s="8" t="s">
        <v>100</v>
      </c>
      <c r="M698" s="8">
        <v>2.5</v>
      </c>
      <c r="N698" s="8" t="s">
        <v>10</v>
      </c>
      <c r="P698" s="8">
        <v>1</v>
      </c>
      <c r="R698" s="8">
        <f>SUMIF($I$24:$I$30,Table2[[#This Row],[Name]],$J$24:$J$30)</f>
        <v>1.5</v>
      </c>
      <c r="S698" s="8">
        <f t="shared" si="209"/>
        <v>3.75</v>
      </c>
    </row>
    <row r="699" spans="1:19" ht="30" hidden="1">
      <c r="A699" s="8" t="s">
        <v>104</v>
      </c>
      <c r="B699" s="8" t="s">
        <v>17</v>
      </c>
      <c r="C699" s="8" t="s">
        <v>45</v>
      </c>
      <c r="D699" s="9">
        <f t="shared" si="210"/>
        <v>44061</v>
      </c>
      <c r="E699" s="8">
        <f t="shared" si="207"/>
        <v>34</v>
      </c>
      <c r="F699" s="8">
        <f t="shared" si="208"/>
        <v>8</v>
      </c>
      <c r="G699" s="8">
        <v>2020</v>
      </c>
      <c r="H699" s="8" t="s">
        <v>55</v>
      </c>
      <c r="I699" s="8" t="s">
        <v>69</v>
      </c>
      <c r="J699" s="8" t="s">
        <v>60</v>
      </c>
      <c r="K699" s="8" t="s">
        <v>13</v>
      </c>
      <c r="L699" s="8" t="s">
        <v>100</v>
      </c>
      <c r="M699" s="8">
        <v>2.5</v>
      </c>
      <c r="N699" s="8" t="s">
        <v>12</v>
      </c>
      <c r="P699" s="8">
        <v>1</v>
      </c>
      <c r="R699" s="8">
        <f>SUMIF($I$24:$I$30,Table2[[#This Row],[Name]],$J$24:$J$30)</f>
        <v>1.5</v>
      </c>
      <c r="S699" s="8">
        <f t="shared" si="209"/>
        <v>3.75</v>
      </c>
    </row>
    <row r="700" spans="1:19" ht="30" hidden="1">
      <c r="A700" s="8" t="s">
        <v>104</v>
      </c>
      <c r="B700" s="8" t="s">
        <v>17</v>
      </c>
      <c r="C700" s="8" t="s">
        <v>45</v>
      </c>
      <c r="D700" s="9">
        <f t="shared" si="210"/>
        <v>44062</v>
      </c>
      <c r="E700" s="8">
        <f t="shared" si="207"/>
        <v>34</v>
      </c>
      <c r="F700" s="8">
        <f t="shared" si="208"/>
        <v>8</v>
      </c>
      <c r="G700" s="8">
        <v>2020</v>
      </c>
      <c r="H700" s="8" t="s">
        <v>55</v>
      </c>
      <c r="I700" s="8" t="s">
        <v>69</v>
      </c>
      <c r="J700" s="8" t="s">
        <v>60</v>
      </c>
      <c r="K700" s="8" t="s">
        <v>13</v>
      </c>
      <c r="L700" s="8" t="s">
        <v>100</v>
      </c>
      <c r="M700" s="8">
        <v>2.5</v>
      </c>
      <c r="N700" s="8" t="s">
        <v>11</v>
      </c>
      <c r="P700" s="8">
        <v>1</v>
      </c>
      <c r="R700" s="8">
        <f>SUMIF($I$24:$I$30,Table2[[#This Row],[Name]],$J$24:$J$30)</f>
        <v>1.5</v>
      </c>
      <c r="S700" s="8">
        <f t="shared" si="209"/>
        <v>3.75</v>
      </c>
    </row>
    <row r="701" spans="1:19" ht="30" hidden="1">
      <c r="A701" s="8" t="s">
        <v>104</v>
      </c>
      <c r="B701" s="8" t="s">
        <v>17</v>
      </c>
      <c r="C701" s="8" t="s">
        <v>29</v>
      </c>
      <c r="D701" s="9">
        <f t="shared" si="210"/>
        <v>44063</v>
      </c>
      <c r="E701" s="8">
        <f t="shared" si="207"/>
        <v>34</v>
      </c>
      <c r="F701" s="8">
        <f t="shared" si="208"/>
        <v>8</v>
      </c>
      <c r="G701" s="8">
        <v>2020</v>
      </c>
      <c r="H701" s="8" t="s">
        <v>96</v>
      </c>
      <c r="I701" s="8" t="s">
        <v>59</v>
      </c>
      <c r="J701" s="8" t="s">
        <v>60</v>
      </c>
      <c r="K701" s="8" t="s">
        <v>13</v>
      </c>
      <c r="L701" s="8" t="s">
        <v>100</v>
      </c>
      <c r="M701" s="8">
        <v>3</v>
      </c>
      <c r="N701" s="8" t="s">
        <v>10</v>
      </c>
      <c r="P701" s="8">
        <v>1</v>
      </c>
      <c r="R701" s="8">
        <f>SUMIF($I$24:$I$30,Table2[[#This Row],[Name]],$J$24:$J$30)</f>
        <v>3</v>
      </c>
      <c r="S701" s="8">
        <f t="shared" si="209"/>
        <v>9</v>
      </c>
    </row>
    <row r="702" spans="1:19" ht="30" hidden="1">
      <c r="A702" s="8" t="s">
        <v>104</v>
      </c>
      <c r="B702" s="8" t="s">
        <v>17</v>
      </c>
      <c r="C702" s="8" t="s">
        <v>29</v>
      </c>
      <c r="D702" s="9">
        <f t="shared" si="210"/>
        <v>44064</v>
      </c>
      <c r="E702" s="8">
        <f t="shared" si="207"/>
        <v>34</v>
      </c>
      <c r="F702" s="8">
        <f t="shared" si="208"/>
        <v>8</v>
      </c>
      <c r="G702" s="8">
        <v>2020</v>
      </c>
      <c r="H702" s="8" t="s">
        <v>96</v>
      </c>
      <c r="I702" s="8" t="s">
        <v>59</v>
      </c>
      <c r="J702" s="8" t="s">
        <v>60</v>
      </c>
      <c r="K702" s="8" t="s">
        <v>13</v>
      </c>
      <c r="L702" s="8" t="s">
        <v>100</v>
      </c>
      <c r="M702" s="8">
        <v>4</v>
      </c>
      <c r="N702" s="8" t="s">
        <v>12</v>
      </c>
      <c r="P702" s="8">
        <v>1</v>
      </c>
      <c r="R702" s="8">
        <f>SUMIF($I$24:$I$30,Table2[[#This Row],[Name]],$J$24:$J$30)</f>
        <v>3</v>
      </c>
      <c r="S702" s="8">
        <f t="shared" si="209"/>
        <v>12</v>
      </c>
    </row>
    <row r="703" spans="1:19" ht="30" hidden="1">
      <c r="A703" s="8" t="s">
        <v>104</v>
      </c>
      <c r="B703" s="8" t="s">
        <v>17</v>
      </c>
      <c r="C703" s="8" t="s">
        <v>29</v>
      </c>
      <c r="D703" s="9">
        <f t="shared" si="210"/>
        <v>44065</v>
      </c>
      <c r="E703" s="8">
        <f t="shared" si="207"/>
        <v>34</v>
      </c>
      <c r="F703" s="8">
        <f t="shared" si="208"/>
        <v>8</v>
      </c>
      <c r="G703" s="8">
        <v>2020</v>
      </c>
      <c r="H703" s="8" t="s">
        <v>96</v>
      </c>
      <c r="I703" s="8" t="s">
        <v>59</v>
      </c>
      <c r="J703" s="8" t="s">
        <v>60</v>
      </c>
      <c r="K703" s="8" t="s">
        <v>13</v>
      </c>
      <c r="L703" s="8" t="s">
        <v>100</v>
      </c>
      <c r="M703" s="8">
        <v>4</v>
      </c>
      <c r="N703" s="8" t="s">
        <v>11</v>
      </c>
      <c r="P703" s="8">
        <v>1</v>
      </c>
      <c r="R703" s="8">
        <f>SUMIF($I$24:$I$30,Table2[[#This Row],[Name]],$J$24:$J$30)</f>
        <v>3</v>
      </c>
      <c r="S703" s="8">
        <f t="shared" si="209"/>
        <v>12</v>
      </c>
    </row>
    <row r="704" spans="1:19" ht="30" hidden="1">
      <c r="A704" s="8" t="s">
        <v>104</v>
      </c>
      <c r="B704" s="8" t="s">
        <v>17</v>
      </c>
      <c r="C704" s="8" t="s">
        <v>29</v>
      </c>
      <c r="D704" s="9">
        <f t="shared" si="210"/>
        <v>44066</v>
      </c>
      <c r="E704" s="8">
        <f t="shared" si="207"/>
        <v>35</v>
      </c>
      <c r="F704" s="8">
        <f t="shared" si="208"/>
        <v>8</v>
      </c>
      <c r="G704" s="8">
        <v>2020</v>
      </c>
      <c r="H704" s="8" t="s">
        <v>58</v>
      </c>
      <c r="I704" s="8" t="s">
        <v>76</v>
      </c>
      <c r="J704" s="8" t="s">
        <v>60</v>
      </c>
      <c r="K704" s="8" t="s">
        <v>13</v>
      </c>
      <c r="L704" s="8" t="s">
        <v>100</v>
      </c>
      <c r="M704" s="8">
        <v>1</v>
      </c>
      <c r="N704" s="8" t="s">
        <v>10</v>
      </c>
      <c r="P704" s="8">
        <v>1</v>
      </c>
      <c r="R704" s="8">
        <f>SUMIF($I$24:$I$30,Table2[[#This Row],[Name]],$J$24:$J$30)</f>
        <v>3</v>
      </c>
      <c r="S704" s="8">
        <f t="shared" si="209"/>
        <v>3</v>
      </c>
    </row>
    <row r="705" spans="1:19" ht="30" hidden="1">
      <c r="A705" s="8" t="s">
        <v>104</v>
      </c>
      <c r="B705" s="8" t="s">
        <v>17</v>
      </c>
      <c r="C705" s="8" t="s">
        <v>29</v>
      </c>
      <c r="D705" s="9">
        <f t="shared" si="210"/>
        <v>44067</v>
      </c>
      <c r="E705" s="8">
        <f t="shared" si="207"/>
        <v>35</v>
      </c>
      <c r="F705" s="8">
        <f t="shared" si="208"/>
        <v>8</v>
      </c>
      <c r="G705" s="8">
        <v>2020</v>
      </c>
      <c r="H705" s="8" t="s">
        <v>101</v>
      </c>
      <c r="I705" s="8" t="s">
        <v>66</v>
      </c>
      <c r="J705" s="8" t="s">
        <v>60</v>
      </c>
      <c r="K705" s="8" t="s">
        <v>13</v>
      </c>
      <c r="L705" s="8" t="s">
        <v>100</v>
      </c>
      <c r="M705" s="8">
        <v>2.4</v>
      </c>
      <c r="N705" s="8" t="s">
        <v>12</v>
      </c>
      <c r="P705" s="8">
        <v>1</v>
      </c>
      <c r="R705" s="8">
        <f>SUMIF($I$24:$I$30,Table2[[#This Row],[Name]],$J$24:$J$30)</f>
        <v>0</v>
      </c>
      <c r="S705" s="8">
        <f t="shared" si="209"/>
        <v>0</v>
      </c>
    </row>
    <row r="706" spans="1:19" ht="30" hidden="1">
      <c r="A706" s="8" t="s">
        <v>104</v>
      </c>
      <c r="B706" s="8" t="s">
        <v>17</v>
      </c>
      <c r="C706" s="8" t="s">
        <v>29</v>
      </c>
      <c r="D706" s="9">
        <f t="shared" ref="D706:D711" si="211">D340+30</f>
        <v>44069</v>
      </c>
      <c r="E706" s="8">
        <f t="shared" si="207"/>
        <v>35</v>
      </c>
      <c r="F706" s="8">
        <f t="shared" si="208"/>
        <v>8</v>
      </c>
      <c r="G706" s="8">
        <v>2020</v>
      </c>
      <c r="H706" s="8" t="s">
        <v>58</v>
      </c>
      <c r="I706" s="8" t="s">
        <v>66</v>
      </c>
      <c r="J706" s="8" t="s">
        <v>60</v>
      </c>
      <c r="K706" s="8" t="s">
        <v>13</v>
      </c>
      <c r="L706" s="8" t="s">
        <v>100</v>
      </c>
      <c r="M706" s="8">
        <v>2.4</v>
      </c>
      <c r="N706" s="8" t="s">
        <v>10</v>
      </c>
      <c r="P706" s="8">
        <v>1</v>
      </c>
      <c r="R706" s="8">
        <f>SUMIF($I$24:$I$30,Table2[[#This Row],[Name]],$J$24:$J$30)</f>
        <v>0</v>
      </c>
      <c r="S706" s="8">
        <f t="shared" si="209"/>
        <v>0</v>
      </c>
    </row>
    <row r="707" spans="1:19" ht="30" hidden="1">
      <c r="A707" s="8" t="s">
        <v>104</v>
      </c>
      <c r="B707" s="8" t="s">
        <v>17</v>
      </c>
      <c r="C707" s="8" t="s">
        <v>29</v>
      </c>
      <c r="D707" s="9">
        <f t="shared" si="211"/>
        <v>44070</v>
      </c>
      <c r="E707" s="8">
        <f t="shared" si="207"/>
        <v>35</v>
      </c>
      <c r="F707" s="8">
        <f t="shared" si="208"/>
        <v>8</v>
      </c>
      <c r="G707" s="8">
        <v>2020</v>
      </c>
      <c r="H707" s="8" t="s">
        <v>58</v>
      </c>
      <c r="I707" s="8" t="s">
        <v>76</v>
      </c>
      <c r="J707" s="8" t="s">
        <v>60</v>
      </c>
      <c r="K707" s="8" t="s">
        <v>13</v>
      </c>
      <c r="L707" s="8" t="s">
        <v>100</v>
      </c>
      <c r="M707" s="8">
        <v>2.4</v>
      </c>
      <c r="N707" s="8" t="s">
        <v>12</v>
      </c>
      <c r="P707" s="8">
        <v>1</v>
      </c>
      <c r="R707" s="8">
        <f>SUMIF($I$24:$I$30,Table2[[#This Row],[Name]],$J$24:$J$30)</f>
        <v>3</v>
      </c>
      <c r="S707" s="8">
        <f t="shared" si="209"/>
        <v>7.1999999999999993</v>
      </c>
    </row>
    <row r="708" spans="1:19" ht="30" hidden="1">
      <c r="A708" s="8" t="s">
        <v>104</v>
      </c>
      <c r="B708" s="8" t="s">
        <v>17</v>
      </c>
      <c r="C708" s="8" t="s">
        <v>29</v>
      </c>
      <c r="D708" s="9">
        <f t="shared" si="211"/>
        <v>44071</v>
      </c>
      <c r="E708" s="8">
        <f t="shared" si="207"/>
        <v>35</v>
      </c>
      <c r="F708" s="8">
        <f t="shared" si="208"/>
        <v>8</v>
      </c>
      <c r="G708" s="8">
        <v>2020</v>
      </c>
      <c r="H708" s="8" t="s">
        <v>58</v>
      </c>
      <c r="I708" s="8" t="s">
        <v>66</v>
      </c>
      <c r="J708" s="8" t="s">
        <v>60</v>
      </c>
      <c r="K708" s="8" t="s">
        <v>13</v>
      </c>
      <c r="L708" s="8" t="s">
        <v>100</v>
      </c>
      <c r="M708" s="8">
        <v>2.4</v>
      </c>
      <c r="N708" s="8" t="s">
        <v>11</v>
      </c>
      <c r="P708" s="8">
        <v>1</v>
      </c>
      <c r="R708" s="8">
        <f>SUMIF($I$24:$I$30,Table2[[#This Row],[Name]],$J$24:$J$30)</f>
        <v>0</v>
      </c>
      <c r="S708" s="8">
        <f t="shared" si="209"/>
        <v>0</v>
      </c>
    </row>
    <row r="709" spans="1:19" ht="30" hidden="1">
      <c r="A709" s="8" t="s">
        <v>104</v>
      </c>
      <c r="B709" s="8" t="s">
        <v>17</v>
      </c>
      <c r="C709" s="8" t="s">
        <v>29</v>
      </c>
      <c r="D709" s="9">
        <f t="shared" si="211"/>
        <v>44072</v>
      </c>
      <c r="E709" s="8">
        <f t="shared" si="207"/>
        <v>35</v>
      </c>
      <c r="F709" s="8">
        <f t="shared" si="208"/>
        <v>8</v>
      </c>
      <c r="G709" s="8">
        <v>2020</v>
      </c>
      <c r="H709" s="8" t="s">
        <v>55</v>
      </c>
      <c r="I709" s="8" t="s">
        <v>69</v>
      </c>
      <c r="J709" s="8" t="s">
        <v>60</v>
      </c>
      <c r="K709" s="8" t="s">
        <v>13</v>
      </c>
      <c r="L709" s="8" t="s">
        <v>100</v>
      </c>
      <c r="M709" s="8">
        <v>2.5</v>
      </c>
      <c r="N709" s="8" t="s">
        <v>10</v>
      </c>
      <c r="P709" s="8">
        <v>1</v>
      </c>
      <c r="R709" s="8">
        <f>SUMIF($I$24:$I$30,Table2[[#This Row],[Name]],$J$24:$J$30)</f>
        <v>1.5</v>
      </c>
      <c r="S709" s="8">
        <f t="shared" si="209"/>
        <v>3.75</v>
      </c>
    </row>
    <row r="710" spans="1:19" ht="30" hidden="1">
      <c r="A710" s="8" t="s">
        <v>104</v>
      </c>
      <c r="B710" s="8" t="s">
        <v>17</v>
      </c>
      <c r="C710" s="8" t="s">
        <v>29</v>
      </c>
      <c r="D710" s="9">
        <f t="shared" si="211"/>
        <v>44073</v>
      </c>
      <c r="E710" s="8">
        <f t="shared" si="207"/>
        <v>36</v>
      </c>
      <c r="F710" s="8">
        <f t="shared" si="208"/>
        <v>8</v>
      </c>
      <c r="G710" s="8">
        <v>2020</v>
      </c>
      <c r="H710" s="8" t="s">
        <v>55</v>
      </c>
      <c r="I710" s="8" t="s">
        <v>69</v>
      </c>
      <c r="J710" s="8" t="s">
        <v>60</v>
      </c>
      <c r="K710" s="8" t="s">
        <v>13</v>
      </c>
      <c r="L710" s="8" t="s">
        <v>100</v>
      </c>
      <c r="M710" s="8">
        <v>2.5</v>
      </c>
      <c r="N710" s="8" t="s">
        <v>12</v>
      </c>
      <c r="P710" s="8">
        <v>1</v>
      </c>
      <c r="R710" s="8">
        <f>SUMIF($I$24:$I$30,Table2[[#This Row],[Name]],$J$24:$J$30)</f>
        <v>1.5</v>
      </c>
      <c r="S710" s="8">
        <f t="shared" si="209"/>
        <v>3.75</v>
      </c>
    </row>
    <row r="711" spans="1:19" ht="30" hidden="1">
      <c r="A711" s="8" t="s">
        <v>104</v>
      </c>
      <c r="B711" s="8" t="s">
        <v>17</v>
      </c>
      <c r="C711" s="8" t="s">
        <v>29</v>
      </c>
      <c r="D711" s="9">
        <f t="shared" si="211"/>
        <v>44074</v>
      </c>
      <c r="E711" s="8">
        <f t="shared" si="207"/>
        <v>36</v>
      </c>
      <c r="F711" s="8">
        <f t="shared" si="208"/>
        <v>8</v>
      </c>
      <c r="G711" s="8">
        <v>2020</v>
      </c>
      <c r="H711" s="8" t="s">
        <v>55</v>
      </c>
      <c r="I711" s="8" t="s">
        <v>69</v>
      </c>
      <c r="J711" s="8" t="s">
        <v>60</v>
      </c>
      <c r="K711" s="8" t="s">
        <v>13</v>
      </c>
      <c r="L711" s="8" t="s">
        <v>100</v>
      </c>
      <c r="M711" s="8">
        <v>2.5</v>
      </c>
      <c r="N711" s="8" t="s">
        <v>11</v>
      </c>
      <c r="P711" s="8">
        <v>1</v>
      </c>
      <c r="R711" s="8">
        <f>SUMIF($I$24:$I$30,Table2[[#This Row],[Name]],$J$24:$J$30)</f>
        <v>1.5</v>
      </c>
      <c r="S711" s="8">
        <f t="shared" si="209"/>
        <v>3.75</v>
      </c>
    </row>
    <row r="712" spans="1:19" ht="30" hidden="1">
      <c r="A712" s="8" t="s">
        <v>104</v>
      </c>
      <c r="B712" s="8" t="s">
        <v>17</v>
      </c>
      <c r="C712" s="8" t="s">
        <v>44</v>
      </c>
      <c r="D712" s="9">
        <f>D346+29</f>
        <v>44074</v>
      </c>
      <c r="E712" s="8">
        <f t="shared" si="207"/>
        <v>36</v>
      </c>
      <c r="F712" s="8">
        <f t="shared" si="208"/>
        <v>8</v>
      </c>
      <c r="G712" s="8">
        <v>2020</v>
      </c>
      <c r="H712" s="8" t="s">
        <v>96</v>
      </c>
      <c r="I712" s="8" t="s">
        <v>59</v>
      </c>
      <c r="J712" s="8" t="s">
        <v>60</v>
      </c>
      <c r="K712" s="8" t="s">
        <v>13</v>
      </c>
      <c r="L712" s="8" t="s">
        <v>100</v>
      </c>
      <c r="M712" s="8">
        <v>2</v>
      </c>
      <c r="N712" s="8" t="s">
        <v>10</v>
      </c>
      <c r="P712" s="8">
        <v>1</v>
      </c>
      <c r="R712" s="8">
        <f>SUMIF($I$24:$I$30,Table2[[#This Row],[Name]],$J$24:$J$30)</f>
        <v>3</v>
      </c>
      <c r="S712" s="8">
        <f t="shared" si="209"/>
        <v>6</v>
      </c>
    </row>
    <row r="713" spans="1:19" ht="30" hidden="1">
      <c r="A713" s="8" t="s">
        <v>104</v>
      </c>
      <c r="B713" s="8" t="s">
        <v>17</v>
      </c>
      <c r="C713" s="8" t="s">
        <v>44</v>
      </c>
      <c r="D713" s="9">
        <f>D347</f>
        <v>44046</v>
      </c>
      <c r="E713" s="8">
        <f t="shared" si="207"/>
        <v>32</v>
      </c>
      <c r="F713" s="8">
        <f t="shared" si="208"/>
        <v>8</v>
      </c>
      <c r="G713" s="8">
        <v>2020</v>
      </c>
      <c r="H713" s="8" t="s">
        <v>96</v>
      </c>
      <c r="I713" s="8" t="s">
        <v>59</v>
      </c>
      <c r="J713" s="8" t="s">
        <v>60</v>
      </c>
      <c r="K713" s="8" t="s">
        <v>13</v>
      </c>
      <c r="L713" s="8" t="s">
        <v>100</v>
      </c>
      <c r="M713" s="8">
        <v>5</v>
      </c>
      <c r="N713" s="8" t="s">
        <v>12</v>
      </c>
      <c r="P713" s="8">
        <v>1</v>
      </c>
      <c r="R713" s="8">
        <f>SUMIF($I$24:$I$30,Table2[[#This Row],[Name]],$J$24:$J$30)</f>
        <v>3</v>
      </c>
      <c r="S713" s="8">
        <f t="shared" si="209"/>
        <v>15</v>
      </c>
    </row>
    <row r="714" spans="1:19" ht="30" hidden="1">
      <c r="A714" s="8" t="s">
        <v>104</v>
      </c>
      <c r="B714" s="8" t="s">
        <v>17</v>
      </c>
      <c r="C714" s="8" t="s">
        <v>44</v>
      </c>
      <c r="D714" s="9">
        <f>D348</f>
        <v>44047</v>
      </c>
      <c r="E714" s="8">
        <f t="shared" si="207"/>
        <v>32</v>
      </c>
      <c r="F714" s="8">
        <f t="shared" si="208"/>
        <v>8</v>
      </c>
      <c r="G714" s="8">
        <v>2020</v>
      </c>
      <c r="H714" s="8" t="s">
        <v>96</v>
      </c>
      <c r="I714" s="8" t="s">
        <v>59</v>
      </c>
      <c r="J714" s="8" t="s">
        <v>60</v>
      </c>
      <c r="K714" s="8" t="s">
        <v>13</v>
      </c>
      <c r="L714" s="8" t="s">
        <v>100</v>
      </c>
      <c r="M714" s="8">
        <v>2</v>
      </c>
      <c r="N714" s="8" t="s">
        <v>11</v>
      </c>
      <c r="P714" s="8">
        <v>1</v>
      </c>
      <c r="R714" s="8">
        <f>SUMIF($I$24:$I$30,Table2[[#This Row],[Name]],$J$24:$J$30)</f>
        <v>3</v>
      </c>
      <c r="S714" s="8">
        <f t="shared" si="209"/>
        <v>6</v>
      </c>
    </row>
    <row r="715" spans="1:19" ht="30" hidden="1">
      <c r="A715" s="8" t="s">
        <v>104</v>
      </c>
      <c r="B715" s="8" t="s">
        <v>17</v>
      </c>
      <c r="C715" s="8" t="s">
        <v>44</v>
      </c>
      <c r="D715" s="9">
        <f>D349</f>
        <v>44068</v>
      </c>
      <c r="E715" s="8">
        <f t="shared" si="207"/>
        <v>35</v>
      </c>
      <c r="F715" s="8">
        <f t="shared" si="208"/>
        <v>8</v>
      </c>
      <c r="G715" s="8">
        <v>2020</v>
      </c>
      <c r="H715" s="8" t="s">
        <v>58</v>
      </c>
      <c r="I715" s="8" t="s">
        <v>66</v>
      </c>
      <c r="J715" s="8" t="s">
        <v>60</v>
      </c>
      <c r="K715" s="8" t="s">
        <v>13</v>
      </c>
      <c r="L715" s="8" t="s">
        <v>100</v>
      </c>
      <c r="M715" s="8">
        <v>2.4</v>
      </c>
      <c r="N715" s="8" t="s">
        <v>10</v>
      </c>
      <c r="P715" s="8">
        <v>1</v>
      </c>
      <c r="R715" s="8">
        <f>SUMIF($I$24:$I$30,Table2[[#This Row],[Name]],$J$24:$J$30)</f>
        <v>0</v>
      </c>
      <c r="S715" s="8">
        <f t="shared" si="209"/>
        <v>0</v>
      </c>
    </row>
    <row r="716" spans="1:19" ht="30" hidden="1">
      <c r="A716" s="8" t="s">
        <v>104</v>
      </c>
      <c r="B716" s="8" t="s">
        <v>17</v>
      </c>
      <c r="C716" s="8" t="s">
        <v>44</v>
      </c>
      <c r="D716" s="9">
        <f>D350-14</f>
        <v>44060</v>
      </c>
      <c r="E716" s="8">
        <f t="shared" si="207"/>
        <v>34</v>
      </c>
      <c r="F716" s="8">
        <f t="shared" si="208"/>
        <v>8</v>
      </c>
      <c r="G716" s="8">
        <v>2020</v>
      </c>
      <c r="H716" s="8" t="s">
        <v>58</v>
      </c>
      <c r="I716" s="8" t="s">
        <v>76</v>
      </c>
      <c r="J716" s="8" t="s">
        <v>60</v>
      </c>
      <c r="K716" s="8" t="s">
        <v>13</v>
      </c>
      <c r="L716" s="8" t="s">
        <v>100</v>
      </c>
      <c r="M716" s="8">
        <v>2.4</v>
      </c>
      <c r="N716" s="8" t="s">
        <v>12</v>
      </c>
      <c r="P716" s="8">
        <v>1</v>
      </c>
      <c r="R716" s="8">
        <f>SUMIF($I$24:$I$30,Table2[[#This Row],[Name]],$J$24:$J$30)</f>
        <v>3</v>
      </c>
      <c r="S716" s="8">
        <f t="shared" si="209"/>
        <v>7.1999999999999993</v>
      </c>
    </row>
    <row r="717" spans="1:19" ht="30" hidden="1">
      <c r="A717" s="8" t="s">
        <v>104</v>
      </c>
      <c r="B717" s="8" t="s">
        <v>17</v>
      </c>
      <c r="C717" s="8" t="s">
        <v>44</v>
      </c>
      <c r="D717" s="9">
        <f>D351+7</f>
        <v>44073</v>
      </c>
      <c r="E717" s="8">
        <f t="shared" si="207"/>
        <v>36</v>
      </c>
      <c r="F717" s="8">
        <f t="shared" si="208"/>
        <v>8</v>
      </c>
      <c r="G717" s="8">
        <v>2020</v>
      </c>
      <c r="H717" s="8" t="s">
        <v>101</v>
      </c>
      <c r="I717" s="8" t="s">
        <v>66</v>
      </c>
      <c r="J717" s="8" t="s">
        <v>60</v>
      </c>
      <c r="K717" s="8" t="s">
        <v>13</v>
      </c>
      <c r="L717" s="8" t="s">
        <v>100</v>
      </c>
      <c r="M717" s="8">
        <v>2.4</v>
      </c>
      <c r="N717" s="8" t="s">
        <v>11</v>
      </c>
      <c r="P717" s="8">
        <v>1</v>
      </c>
      <c r="R717" s="8">
        <f>SUMIF($I$24:$I$30,Table2[[#This Row],[Name]],$J$24:$J$30)</f>
        <v>0</v>
      </c>
      <c r="S717" s="8">
        <f t="shared" si="209"/>
        <v>0</v>
      </c>
    </row>
    <row r="718" spans="1:19" ht="30" hidden="1">
      <c r="A718" s="8" t="s">
        <v>104</v>
      </c>
      <c r="B718" s="8" t="s">
        <v>17</v>
      </c>
      <c r="C718" s="8" t="s">
        <v>44</v>
      </c>
      <c r="D718" s="9">
        <f>D352+7</f>
        <v>44063</v>
      </c>
      <c r="E718" s="8">
        <f t="shared" si="207"/>
        <v>34</v>
      </c>
      <c r="F718" s="8">
        <f t="shared" si="208"/>
        <v>8</v>
      </c>
      <c r="G718" s="8">
        <v>2020</v>
      </c>
      <c r="H718" s="8" t="s">
        <v>58</v>
      </c>
      <c r="I718" s="8" t="s">
        <v>76</v>
      </c>
      <c r="J718" s="8" t="s">
        <v>60</v>
      </c>
      <c r="K718" s="8" t="s">
        <v>13</v>
      </c>
      <c r="L718" s="8" t="s">
        <v>100</v>
      </c>
      <c r="M718" s="8">
        <v>1</v>
      </c>
      <c r="N718" s="8" t="s">
        <v>10</v>
      </c>
      <c r="P718" s="8">
        <v>1</v>
      </c>
      <c r="R718" s="8">
        <f>SUMIF($I$24:$I$30,Table2[[#This Row],[Name]],$J$24:$J$30)</f>
        <v>3</v>
      </c>
      <c r="S718" s="8">
        <f t="shared" si="209"/>
        <v>3</v>
      </c>
    </row>
    <row r="719" spans="1:19" ht="30" hidden="1">
      <c r="A719" s="8" t="s">
        <v>104</v>
      </c>
      <c r="B719" s="8" t="s">
        <v>17</v>
      </c>
      <c r="C719" s="8" t="s">
        <v>44</v>
      </c>
      <c r="D719" s="9">
        <f>D353+7</f>
        <v>44064</v>
      </c>
      <c r="E719" s="8">
        <f t="shared" si="207"/>
        <v>34</v>
      </c>
      <c r="F719" s="8">
        <f t="shared" si="208"/>
        <v>8</v>
      </c>
      <c r="G719" s="8">
        <v>2020</v>
      </c>
      <c r="H719" s="8" t="s">
        <v>58</v>
      </c>
      <c r="I719" s="8" t="s">
        <v>76</v>
      </c>
      <c r="J719" s="8" t="s">
        <v>60</v>
      </c>
      <c r="K719" s="8" t="s">
        <v>13</v>
      </c>
      <c r="L719" s="8" t="s">
        <v>100</v>
      </c>
      <c r="M719" s="8">
        <v>2.4</v>
      </c>
      <c r="N719" s="8" t="s">
        <v>12</v>
      </c>
      <c r="P719" s="8">
        <v>1</v>
      </c>
      <c r="R719" s="8">
        <f>SUMIF($I$24:$I$30,Table2[[#This Row],[Name]],$J$24:$J$30)</f>
        <v>3</v>
      </c>
      <c r="S719" s="8">
        <f t="shared" si="209"/>
        <v>7.1999999999999993</v>
      </c>
    </row>
    <row r="720" spans="1:19" ht="30" hidden="1">
      <c r="A720" s="8" t="s">
        <v>104</v>
      </c>
      <c r="B720" s="8" t="s">
        <v>17</v>
      </c>
      <c r="C720" s="8" t="s">
        <v>44</v>
      </c>
      <c r="D720" s="9">
        <f>D355+7</f>
        <v>44066</v>
      </c>
      <c r="E720" s="8">
        <f t="shared" si="207"/>
        <v>35</v>
      </c>
      <c r="F720" s="8">
        <f t="shared" si="208"/>
        <v>8</v>
      </c>
      <c r="G720" s="8">
        <v>2020</v>
      </c>
      <c r="H720" s="8" t="s">
        <v>55</v>
      </c>
      <c r="I720" s="8" t="s">
        <v>69</v>
      </c>
      <c r="J720" s="8" t="s">
        <v>60</v>
      </c>
      <c r="K720" s="8" t="s">
        <v>13</v>
      </c>
      <c r="L720" s="8" t="s">
        <v>100</v>
      </c>
      <c r="M720" s="8">
        <v>2.5</v>
      </c>
      <c r="N720" s="8" t="s">
        <v>10</v>
      </c>
      <c r="P720" s="8">
        <v>1</v>
      </c>
      <c r="R720" s="8">
        <f>SUMIF($I$24:$I$30,Table2[[#This Row],[Name]],$J$24:$J$30)</f>
        <v>1.5</v>
      </c>
      <c r="S720" s="8">
        <f t="shared" si="209"/>
        <v>3.75</v>
      </c>
    </row>
    <row r="721" spans="1:19" ht="30" hidden="1">
      <c r="A721" s="8" t="s">
        <v>104</v>
      </c>
      <c r="B721" s="8" t="s">
        <v>17</v>
      </c>
      <c r="C721" s="8" t="s">
        <v>44</v>
      </c>
      <c r="D721" s="9">
        <f>D356+7</f>
        <v>44067</v>
      </c>
      <c r="E721" s="8">
        <f t="shared" si="207"/>
        <v>35</v>
      </c>
      <c r="F721" s="8">
        <f t="shared" si="208"/>
        <v>8</v>
      </c>
      <c r="G721" s="8">
        <v>2020</v>
      </c>
      <c r="H721" s="8" t="s">
        <v>55</v>
      </c>
      <c r="I721" s="8" t="s">
        <v>69</v>
      </c>
      <c r="J721" s="8" t="s">
        <v>60</v>
      </c>
      <c r="K721" s="8" t="s">
        <v>13</v>
      </c>
      <c r="L721" s="8" t="s">
        <v>100</v>
      </c>
      <c r="M721" s="8">
        <v>2.5</v>
      </c>
      <c r="N721" s="8" t="s">
        <v>12</v>
      </c>
      <c r="P721" s="8">
        <v>1</v>
      </c>
      <c r="R721" s="8">
        <f>SUMIF($I$24:$I$30,Table2[[#This Row],[Name]],$J$24:$J$30)</f>
        <v>1.5</v>
      </c>
      <c r="S721" s="8">
        <f t="shared" si="209"/>
        <v>3.75</v>
      </c>
    </row>
    <row r="722" spans="1:19" ht="30" hidden="1">
      <c r="A722" s="8" t="s">
        <v>104</v>
      </c>
      <c r="B722" s="8" t="s">
        <v>17</v>
      </c>
      <c r="C722" s="8" t="s">
        <v>44</v>
      </c>
      <c r="D722" s="9">
        <f>D357+7</f>
        <v>44068</v>
      </c>
      <c r="E722" s="8">
        <f t="shared" si="207"/>
        <v>35</v>
      </c>
      <c r="F722" s="8">
        <f t="shared" si="208"/>
        <v>8</v>
      </c>
      <c r="G722" s="8">
        <v>2020</v>
      </c>
      <c r="H722" s="8" t="s">
        <v>55</v>
      </c>
      <c r="I722" s="8" t="s">
        <v>69</v>
      </c>
      <c r="J722" s="8" t="s">
        <v>60</v>
      </c>
      <c r="K722" s="8" t="s">
        <v>13</v>
      </c>
      <c r="L722" s="8" t="s">
        <v>100</v>
      </c>
      <c r="M722" s="8">
        <v>2.5</v>
      </c>
      <c r="N722" s="8" t="s">
        <v>11</v>
      </c>
      <c r="P722" s="8">
        <v>1</v>
      </c>
      <c r="R722" s="8">
        <f>SUMIF($I$24:$I$30,Table2[[#This Row],[Name]],$J$24:$J$30)</f>
        <v>1.5</v>
      </c>
      <c r="S722" s="8">
        <f t="shared" si="209"/>
        <v>3.75</v>
      </c>
    </row>
    <row r="723" spans="1:19" ht="30" hidden="1">
      <c r="A723" s="8" t="s">
        <v>104</v>
      </c>
      <c r="B723" s="8" t="s">
        <v>17</v>
      </c>
      <c r="C723" s="8" t="s">
        <v>28</v>
      </c>
      <c r="D723" s="9">
        <f>D358+7</f>
        <v>44069</v>
      </c>
      <c r="E723" s="8">
        <f t="shared" si="207"/>
        <v>35</v>
      </c>
      <c r="F723" s="8">
        <f t="shared" si="208"/>
        <v>8</v>
      </c>
      <c r="G723" s="8">
        <v>2020</v>
      </c>
      <c r="H723" s="8" t="s">
        <v>96</v>
      </c>
      <c r="I723" s="8" t="s">
        <v>59</v>
      </c>
      <c r="J723" s="8" t="s">
        <v>60</v>
      </c>
      <c r="K723" s="8" t="s">
        <v>13</v>
      </c>
      <c r="L723" s="8" t="s">
        <v>100</v>
      </c>
      <c r="M723" s="8">
        <v>4</v>
      </c>
      <c r="N723" s="8" t="s">
        <v>10</v>
      </c>
      <c r="P723" s="8">
        <v>1</v>
      </c>
      <c r="R723" s="8">
        <f>SUMIF($I$24:$I$30,Table2[[#This Row],[Name]],$J$24:$J$30)</f>
        <v>3</v>
      </c>
      <c r="S723" s="8">
        <f t="shared" si="209"/>
        <v>12</v>
      </c>
    </row>
    <row r="724" spans="1:19" ht="30" hidden="1">
      <c r="A724" s="8" t="s">
        <v>104</v>
      </c>
      <c r="B724" s="8" t="s">
        <v>17</v>
      </c>
      <c r="C724" s="8" t="s">
        <v>28</v>
      </c>
      <c r="D724" s="9">
        <f>D359+7</f>
        <v>44069</v>
      </c>
      <c r="E724" s="8">
        <f t="shared" si="207"/>
        <v>35</v>
      </c>
      <c r="F724" s="8">
        <f t="shared" si="208"/>
        <v>8</v>
      </c>
      <c r="G724" s="8">
        <v>2020</v>
      </c>
      <c r="H724" s="8" t="s">
        <v>96</v>
      </c>
      <c r="I724" s="8" t="s">
        <v>59</v>
      </c>
      <c r="J724" s="8" t="s">
        <v>60</v>
      </c>
      <c r="K724" s="8" t="s">
        <v>13</v>
      </c>
      <c r="L724" s="8" t="s">
        <v>100</v>
      </c>
      <c r="M724" s="8">
        <v>2</v>
      </c>
      <c r="N724" s="8" t="s">
        <v>12</v>
      </c>
      <c r="P724" s="8">
        <v>1</v>
      </c>
      <c r="R724" s="8">
        <f>SUMIF($I$24:$I$30,Table2[[#This Row],[Name]],$J$24:$J$30)</f>
        <v>3</v>
      </c>
      <c r="S724" s="8">
        <f t="shared" si="209"/>
        <v>6</v>
      </c>
    </row>
    <row r="725" spans="1:19" ht="30" hidden="1">
      <c r="A725" s="8" t="s">
        <v>104</v>
      </c>
      <c r="B725" s="8" t="s">
        <v>17</v>
      </c>
      <c r="C725" s="8" t="s">
        <v>28</v>
      </c>
      <c r="D725" s="9">
        <f t="shared" ref="D725:D733" si="212">D360-30</f>
        <v>44033</v>
      </c>
      <c r="E725" s="8">
        <f t="shared" si="207"/>
        <v>30</v>
      </c>
      <c r="F725" s="8">
        <f t="shared" si="208"/>
        <v>7</v>
      </c>
      <c r="G725" s="8">
        <v>2020</v>
      </c>
      <c r="H725" s="8" t="s">
        <v>96</v>
      </c>
      <c r="I725" s="8" t="s">
        <v>59</v>
      </c>
      <c r="J725" s="8" t="s">
        <v>60</v>
      </c>
      <c r="K725" s="8" t="s">
        <v>13</v>
      </c>
      <c r="L725" s="8" t="s">
        <v>100</v>
      </c>
      <c r="M725" s="8">
        <v>4</v>
      </c>
      <c r="N725" s="8" t="s">
        <v>11</v>
      </c>
      <c r="P725" s="8">
        <v>1</v>
      </c>
      <c r="R725" s="8">
        <f>SUMIF($I$24:$I$30,Table2[[#This Row],[Name]],$J$24:$J$30)</f>
        <v>3</v>
      </c>
      <c r="S725" s="8">
        <f t="shared" si="209"/>
        <v>12</v>
      </c>
    </row>
    <row r="726" spans="1:19" ht="30" hidden="1">
      <c r="A726" s="8" t="s">
        <v>104</v>
      </c>
      <c r="B726" s="8" t="s">
        <v>17</v>
      </c>
      <c r="C726" s="8" t="s">
        <v>28</v>
      </c>
      <c r="D726" s="9">
        <f t="shared" si="212"/>
        <v>44018</v>
      </c>
      <c r="E726" s="8">
        <f t="shared" si="207"/>
        <v>28</v>
      </c>
      <c r="F726" s="8">
        <f t="shared" si="208"/>
        <v>7</v>
      </c>
      <c r="G726" s="8">
        <v>2020</v>
      </c>
      <c r="H726" s="8" t="s">
        <v>58</v>
      </c>
      <c r="I726" s="8" t="s">
        <v>76</v>
      </c>
      <c r="J726" s="8" t="s">
        <v>60</v>
      </c>
      <c r="K726" s="8" t="s">
        <v>13</v>
      </c>
      <c r="L726" s="8" t="s">
        <v>100</v>
      </c>
      <c r="M726" s="8">
        <v>2.4</v>
      </c>
      <c r="N726" s="8" t="s">
        <v>10</v>
      </c>
      <c r="P726" s="8">
        <v>1</v>
      </c>
      <c r="R726" s="8">
        <f>SUMIF($I$24:$I$30,Table2[[#This Row],[Name]],$J$24:$J$30)</f>
        <v>3</v>
      </c>
      <c r="S726" s="8">
        <f t="shared" si="209"/>
        <v>7.1999999999999993</v>
      </c>
    </row>
    <row r="727" spans="1:19" ht="30" hidden="1">
      <c r="A727" s="8" t="s">
        <v>104</v>
      </c>
      <c r="B727" s="8" t="s">
        <v>17</v>
      </c>
      <c r="C727" s="8" t="s">
        <v>28</v>
      </c>
      <c r="D727" s="9">
        <f t="shared" si="212"/>
        <v>44026</v>
      </c>
      <c r="E727" s="8">
        <f t="shared" si="207"/>
        <v>29</v>
      </c>
      <c r="F727" s="8">
        <f t="shared" si="208"/>
        <v>7</v>
      </c>
      <c r="G727" s="8">
        <v>2020</v>
      </c>
      <c r="H727" s="8" t="s">
        <v>58</v>
      </c>
      <c r="I727" s="8" t="s">
        <v>76</v>
      </c>
      <c r="J727" s="8" t="s">
        <v>60</v>
      </c>
      <c r="K727" s="8" t="s">
        <v>13</v>
      </c>
      <c r="L727" s="8" t="s">
        <v>100</v>
      </c>
      <c r="M727" s="8">
        <v>1</v>
      </c>
      <c r="N727" s="8" t="s">
        <v>12</v>
      </c>
      <c r="P727" s="8">
        <v>1</v>
      </c>
      <c r="R727" s="8">
        <f>SUMIF($I$24:$I$30,Table2[[#This Row],[Name]],$J$24:$J$30)</f>
        <v>3</v>
      </c>
      <c r="S727" s="8">
        <f t="shared" si="209"/>
        <v>3</v>
      </c>
    </row>
    <row r="728" spans="1:19" ht="30" hidden="1">
      <c r="A728" s="8" t="s">
        <v>104</v>
      </c>
      <c r="B728" s="8" t="s">
        <v>17</v>
      </c>
      <c r="C728" s="8" t="s">
        <v>28</v>
      </c>
      <c r="D728" s="9">
        <f t="shared" si="212"/>
        <v>44027</v>
      </c>
      <c r="E728" s="8">
        <f t="shared" si="207"/>
        <v>29</v>
      </c>
      <c r="F728" s="8">
        <f t="shared" si="208"/>
        <v>7</v>
      </c>
      <c r="G728" s="8">
        <v>2020</v>
      </c>
      <c r="H728" s="8" t="s">
        <v>58</v>
      </c>
      <c r="I728" s="8" t="s">
        <v>66</v>
      </c>
      <c r="J728" s="8" t="s">
        <v>60</v>
      </c>
      <c r="K728" s="8" t="s">
        <v>13</v>
      </c>
      <c r="L728" s="8" t="s">
        <v>100</v>
      </c>
      <c r="M728" s="8">
        <v>2.4</v>
      </c>
      <c r="N728" s="8" t="s">
        <v>11</v>
      </c>
      <c r="P728" s="8">
        <v>1</v>
      </c>
      <c r="R728" s="8">
        <f>SUMIF($I$24:$I$30,Table2[[#This Row],[Name]],$J$24:$J$30)</f>
        <v>0</v>
      </c>
      <c r="S728" s="8">
        <f t="shared" si="209"/>
        <v>0</v>
      </c>
    </row>
    <row r="729" spans="1:19" ht="30" hidden="1">
      <c r="A729" s="8" t="s">
        <v>104</v>
      </c>
      <c r="B729" s="8" t="s">
        <v>17</v>
      </c>
      <c r="C729" s="8" t="s">
        <v>28</v>
      </c>
      <c r="D729" s="9">
        <f t="shared" si="212"/>
        <v>44028</v>
      </c>
      <c r="E729" s="8">
        <f t="shared" si="207"/>
        <v>29</v>
      </c>
      <c r="F729" s="8">
        <f t="shared" si="208"/>
        <v>7</v>
      </c>
      <c r="G729" s="8">
        <v>2020</v>
      </c>
      <c r="H729" s="8" t="s">
        <v>58</v>
      </c>
      <c r="I729" s="8" t="s">
        <v>76</v>
      </c>
      <c r="J729" s="8" t="s">
        <v>60</v>
      </c>
      <c r="K729" s="8" t="s">
        <v>13</v>
      </c>
      <c r="L729" s="8" t="s">
        <v>100</v>
      </c>
      <c r="M729" s="8">
        <v>2.4</v>
      </c>
      <c r="N729" s="8" t="s">
        <v>10</v>
      </c>
      <c r="P729" s="8">
        <v>1</v>
      </c>
      <c r="R729" s="8">
        <f>SUMIF($I$24:$I$30,Table2[[#This Row],[Name]],$J$24:$J$30)</f>
        <v>3</v>
      </c>
      <c r="S729" s="8">
        <f t="shared" si="209"/>
        <v>7.1999999999999993</v>
      </c>
    </row>
    <row r="730" spans="1:19" ht="30" hidden="1">
      <c r="A730" s="8" t="s">
        <v>104</v>
      </c>
      <c r="B730" s="8" t="s">
        <v>17</v>
      </c>
      <c r="C730" s="8" t="s">
        <v>28</v>
      </c>
      <c r="D730" s="9">
        <f t="shared" si="212"/>
        <v>44036</v>
      </c>
      <c r="E730" s="8">
        <f t="shared" si="207"/>
        <v>30</v>
      </c>
      <c r="F730" s="8">
        <f t="shared" si="208"/>
        <v>7</v>
      </c>
      <c r="G730" s="8">
        <v>2020</v>
      </c>
      <c r="H730" s="8" t="s">
        <v>58</v>
      </c>
      <c r="I730" s="8" t="s">
        <v>76</v>
      </c>
      <c r="J730" s="8" t="s">
        <v>60</v>
      </c>
      <c r="K730" s="8" t="s">
        <v>13</v>
      </c>
      <c r="L730" s="8" t="s">
        <v>100</v>
      </c>
      <c r="M730" s="8">
        <v>2.4</v>
      </c>
      <c r="N730" s="8" t="s">
        <v>12</v>
      </c>
      <c r="P730" s="8">
        <v>1</v>
      </c>
      <c r="R730" s="8">
        <f>SUMIF($I$24:$I$30,Table2[[#This Row],[Name]],$J$24:$J$30)</f>
        <v>3</v>
      </c>
      <c r="S730" s="8">
        <f t="shared" si="209"/>
        <v>7.1999999999999993</v>
      </c>
    </row>
    <row r="731" spans="1:19" ht="30" hidden="1">
      <c r="A731" s="8" t="s">
        <v>104</v>
      </c>
      <c r="B731" s="8" t="s">
        <v>17</v>
      </c>
      <c r="C731" s="8" t="s">
        <v>28</v>
      </c>
      <c r="D731" s="9">
        <f t="shared" si="212"/>
        <v>44037</v>
      </c>
      <c r="E731" s="8">
        <f t="shared" si="207"/>
        <v>30</v>
      </c>
      <c r="F731" s="8">
        <f t="shared" si="208"/>
        <v>7</v>
      </c>
      <c r="G731" s="8">
        <v>2020</v>
      </c>
      <c r="H731" s="8" t="s">
        <v>58</v>
      </c>
      <c r="I731" s="8" t="s">
        <v>66</v>
      </c>
      <c r="J731" s="8" t="s">
        <v>60</v>
      </c>
      <c r="K731" s="8" t="s">
        <v>13</v>
      </c>
      <c r="L731" s="8" t="s">
        <v>100</v>
      </c>
      <c r="M731" s="8">
        <v>2.4</v>
      </c>
      <c r="N731" s="8" t="s">
        <v>11</v>
      </c>
      <c r="P731" s="8">
        <v>1</v>
      </c>
      <c r="R731" s="8">
        <f>SUMIF($I$24:$I$30,Table2[[#This Row],[Name]],$J$24:$J$30)</f>
        <v>0</v>
      </c>
      <c r="S731" s="8">
        <f t="shared" si="209"/>
        <v>0</v>
      </c>
    </row>
    <row r="732" spans="1:19" ht="30" hidden="1">
      <c r="A732" s="8" t="s">
        <v>104</v>
      </c>
      <c r="B732" s="8" t="s">
        <v>17</v>
      </c>
      <c r="C732" s="8" t="s">
        <v>28</v>
      </c>
      <c r="D732" s="9">
        <f t="shared" si="212"/>
        <v>44038</v>
      </c>
      <c r="E732" s="8">
        <f t="shared" si="207"/>
        <v>31</v>
      </c>
      <c r="F732" s="8">
        <f t="shared" si="208"/>
        <v>7</v>
      </c>
      <c r="G732" s="8">
        <v>2020</v>
      </c>
      <c r="H732" s="8" t="s">
        <v>55</v>
      </c>
      <c r="I732" s="8" t="s">
        <v>69</v>
      </c>
      <c r="J732" s="8" t="s">
        <v>60</v>
      </c>
      <c r="K732" s="8" t="s">
        <v>13</v>
      </c>
      <c r="L732" s="8" t="s">
        <v>100</v>
      </c>
      <c r="M732" s="8">
        <v>2.5</v>
      </c>
      <c r="N732" s="8" t="s">
        <v>10</v>
      </c>
      <c r="P732" s="8">
        <v>1</v>
      </c>
      <c r="R732" s="8">
        <f>SUMIF($I$24:$I$30,Table2[[#This Row],[Name]],$J$24:$J$30)</f>
        <v>1.5</v>
      </c>
      <c r="S732" s="8">
        <f t="shared" si="209"/>
        <v>3.75</v>
      </c>
    </row>
    <row r="733" spans="1:19" ht="30" hidden="1">
      <c r="A733" s="8" t="s">
        <v>104</v>
      </c>
      <c r="B733" s="8" t="s">
        <v>17</v>
      </c>
      <c r="C733" s="8" t="s">
        <v>28</v>
      </c>
      <c r="D733" s="9">
        <f t="shared" si="212"/>
        <v>44039</v>
      </c>
      <c r="E733" s="8">
        <f t="shared" si="207"/>
        <v>31</v>
      </c>
      <c r="F733" s="8">
        <f t="shared" si="208"/>
        <v>7</v>
      </c>
      <c r="G733" s="8">
        <v>2020</v>
      </c>
      <c r="H733" s="8" t="s">
        <v>55</v>
      </c>
      <c r="I733" s="8" t="s">
        <v>69</v>
      </c>
      <c r="J733" s="8" t="s">
        <v>60</v>
      </c>
      <c r="K733" s="8" t="s">
        <v>13</v>
      </c>
      <c r="L733" s="8" t="s">
        <v>100</v>
      </c>
      <c r="M733" s="8">
        <v>1</v>
      </c>
      <c r="N733" s="8" t="s">
        <v>12</v>
      </c>
      <c r="P733" s="8">
        <v>1</v>
      </c>
      <c r="R733" s="8">
        <f>SUMIF($I$24:$I$30,Table2[[#This Row],[Name]],$J$24:$J$30)</f>
        <v>1.5</v>
      </c>
      <c r="S733" s="8">
        <f t="shared" si="209"/>
        <v>1.5</v>
      </c>
    </row>
    <row r="734" spans="1:19" ht="30" hidden="1">
      <c r="A734" s="8" t="s">
        <v>104</v>
      </c>
      <c r="B734" s="8" t="s">
        <v>17</v>
      </c>
      <c r="C734" s="8" t="s">
        <v>28</v>
      </c>
      <c r="D734" s="9">
        <f>D369-14</f>
        <v>44056</v>
      </c>
      <c r="E734" s="8">
        <f t="shared" ref="E734:E793" si="213">WEEKNUM(D734)</f>
        <v>33</v>
      </c>
      <c r="F734" s="8">
        <f t="shared" ref="F734:F787" si="214">MONTH(D734)</f>
        <v>8</v>
      </c>
      <c r="G734" s="8">
        <v>2020</v>
      </c>
      <c r="H734" s="8" t="s">
        <v>55</v>
      </c>
      <c r="I734" s="8" t="s">
        <v>69</v>
      </c>
      <c r="J734" s="8" t="s">
        <v>60</v>
      </c>
      <c r="K734" s="8" t="s">
        <v>13</v>
      </c>
      <c r="L734" s="8" t="s">
        <v>100</v>
      </c>
      <c r="M734" s="8">
        <v>1</v>
      </c>
      <c r="N734" s="8" t="s">
        <v>11</v>
      </c>
      <c r="P734" s="8">
        <v>1</v>
      </c>
      <c r="R734" s="8">
        <f>SUMIF($I$24:$I$30,Table2[[#This Row],[Name]],$J$24:$J$30)</f>
        <v>1.5</v>
      </c>
      <c r="S734" s="8">
        <f t="shared" ref="S734:S793" si="215">M734*R734</f>
        <v>1.5</v>
      </c>
    </row>
    <row r="735" spans="1:19" ht="30" hidden="1">
      <c r="A735" s="8" t="s">
        <v>104</v>
      </c>
      <c r="B735" s="8" t="s">
        <v>17</v>
      </c>
      <c r="C735" s="8" t="s">
        <v>45</v>
      </c>
      <c r="D735" s="9">
        <f t="shared" ref="D735:D763" ca="1" si="216">D370+30</f>
        <v>44893</v>
      </c>
      <c r="E735" s="8">
        <f t="shared" ca="1" si="213"/>
        <v>49</v>
      </c>
      <c r="F735" s="8">
        <f t="shared" ca="1" si="214"/>
        <v>11</v>
      </c>
      <c r="G735" s="8">
        <v>2020</v>
      </c>
      <c r="H735" s="8" t="s">
        <v>96</v>
      </c>
      <c r="I735" s="8" t="s">
        <v>70</v>
      </c>
      <c r="J735" s="8" t="s">
        <v>71</v>
      </c>
      <c r="K735" s="8" t="s">
        <v>15</v>
      </c>
      <c r="L735" s="8" t="s">
        <v>72</v>
      </c>
      <c r="M735" s="8">
        <v>5</v>
      </c>
      <c r="N735" s="8" t="s">
        <v>10</v>
      </c>
      <c r="P735" s="8">
        <v>1</v>
      </c>
      <c r="R735" s="8">
        <f>SUMIF($I$24:$I$30,Table2[[#This Row],[Name]],$J$24:$J$30)</f>
        <v>3</v>
      </c>
      <c r="S735" s="8">
        <f t="shared" si="215"/>
        <v>15</v>
      </c>
    </row>
    <row r="736" spans="1:19" ht="30" hidden="1">
      <c r="A736" s="8" t="s">
        <v>104</v>
      </c>
      <c r="B736" s="8" t="s">
        <v>17</v>
      </c>
      <c r="C736" s="8" t="s">
        <v>45</v>
      </c>
      <c r="D736" s="9">
        <f t="shared" ca="1" si="216"/>
        <v>44894</v>
      </c>
      <c r="E736" s="8">
        <f t="shared" ca="1" si="213"/>
        <v>49</v>
      </c>
      <c r="F736" s="8">
        <f t="shared" ca="1" si="214"/>
        <v>11</v>
      </c>
      <c r="G736" s="8">
        <v>2020</v>
      </c>
      <c r="H736" s="8" t="s">
        <v>96</v>
      </c>
      <c r="I736" s="8" t="s">
        <v>70</v>
      </c>
      <c r="J736" s="8" t="s">
        <v>71</v>
      </c>
      <c r="K736" s="8" t="s">
        <v>15</v>
      </c>
      <c r="L736" s="8" t="s">
        <v>72</v>
      </c>
      <c r="M736" s="8">
        <v>5</v>
      </c>
      <c r="N736" s="8" t="s">
        <v>12</v>
      </c>
      <c r="P736" s="8">
        <v>1</v>
      </c>
      <c r="R736" s="8">
        <f>SUMIF($I$24:$I$30,Table2[[#This Row],[Name]],$J$24:$J$30)</f>
        <v>3</v>
      </c>
      <c r="S736" s="8">
        <f t="shared" si="215"/>
        <v>15</v>
      </c>
    </row>
    <row r="737" spans="1:19" ht="30" hidden="1">
      <c r="A737" s="8" t="s">
        <v>104</v>
      </c>
      <c r="B737" s="8" t="s">
        <v>17</v>
      </c>
      <c r="C737" s="8" t="s">
        <v>45</v>
      </c>
      <c r="D737" s="9">
        <f t="shared" ca="1" si="216"/>
        <v>44895</v>
      </c>
      <c r="E737" s="8">
        <f t="shared" ca="1" si="213"/>
        <v>49</v>
      </c>
      <c r="F737" s="8">
        <f t="shared" ca="1" si="214"/>
        <v>11</v>
      </c>
      <c r="G737" s="8">
        <v>2020</v>
      </c>
      <c r="H737" s="8" t="s">
        <v>96</v>
      </c>
      <c r="I737" s="8" t="s">
        <v>70</v>
      </c>
      <c r="J737" s="8" t="s">
        <v>71</v>
      </c>
      <c r="K737" s="8" t="s">
        <v>15</v>
      </c>
      <c r="L737" s="8" t="s">
        <v>72</v>
      </c>
      <c r="M737" s="8">
        <v>3</v>
      </c>
      <c r="N737" s="8" t="s">
        <v>11</v>
      </c>
      <c r="P737" s="8">
        <v>1</v>
      </c>
      <c r="R737" s="8">
        <f>SUMIF($I$24:$I$30,Table2[[#This Row],[Name]],$J$24:$J$30)</f>
        <v>3</v>
      </c>
      <c r="S737" s="8">
        <f t="shared" si="215"/>
        <v>9</v>
      </c>
    </row>
    <row r="738" spans="1:19" ht="30" hidden="1">
      <c r="A738" s="8" t="s">
        <v>104</v>
      </c>
      <c r="B738" s="8" t="s">
        <v>17</v>
      </c>
      <c r="C738" s="8" t="s">
        <v>45</v>
      </c>
      <c r="D738" s="9">
        <f t="shared" ca="1" si="216"/>
        <v>44896</v>
      </c>
      <c r="E738" s="8">
        <f t="shared" ca="1" si="213"/>
        <v>49</v>
      </c>
      <c r="F738" s="8">
        <f t="shared" ca="1" si="214"/>
        <v>12</v>
      </c>
      <c r="G738" s="8">
        <v>2020</v>
      </c>
      <c r="H738" s="8" t="s">
        <v>58</v>
      </c>
      <c r="I738" s="8" t="s">
        <v>66</v>
      </c>
      <c r="J738" s="8" t="s">
        <v>71</v>
      </c>
      <c r="K738" s="8" t="s">
        <v>15</v>
      </c>
      <c r="L738" s="8" t="s">
        <v>72</v>
      </c>
      <c r="M738" s="8">
        <v>2.4</v>
      </c>
      <c r="N738" s="8" t="s">
        <v>10</v>
      </c>
      <c r="P738" s="8">
        <v>1</v>
      </c>
      <c r="R738" s="8">
        <f>SUMIF($I$24:$I$30,Table2[[#This Row],[Name]],$J$24:$J$30)</f>
        <v>0</v>
      </c>
      <c r="S738" s="8">
        <f t="shared" si="215"/>
        <v>0</v>
      </c>
    </row>
    <row r="739" spans="1:19" ht="30" hidden="1">
      <c r="A739" s="8" t="s">
        <v>104</v>
      </c>
      <c r="B739" s="8" t="s">
        <v>17</v>
      </c>
      <c r="C739" s="8" t="s">
        <v>45</v>
      </c>
      <c r="D739" s="9">
        <f t="shared" ca="1" si="216"/>
        <v>44897</v>
      </c>
      <c r="E739" s="8">
        <f t="shared" ca="1" si="213"/>
        <v>49</v>
      </c>
      <c r="F739" s="8">
        <f t="shared" ca="1" si="214"/>
        <v>12</v>
      </c>
      <c r="G739" s="8">
        <v>2020</v>
      </c>
      <c r="H739" s="8" t="s">
        <v>58</v>
      </c>
      <c r="I739" s="8" t="s">
        <v>76</v>
      </c>
      <c r="J739" s="8" t="s">
        <v>71</v>
      </c>
      <c r="K739" s="8" t="s">
        <v>15</v>
      </c>
      <c r="L739" s="8" t="s">
        <v>72</v>
      </c>
      <c r="M739" s="8">
        <v>1</v>
      </c>
      <c r="N739" s="8" t="s">
        <v>12</v>
      </c>
      <c r="P739" s="8">
        <v>1</v>
      </c>
      <c r="R739" s="8">
        <f>SUMIF($I$24:$I$30,Table2[[#This Row],[Name]],$J$24:$J$30)</f>
        <v>3</v>
      </c>
      <c r="S739" s="8">
        <f t="shared" si="215"/>
        <v>3</v>
      </c>
    </row>
    <row r="740" spans="1:19" ht="30" hidden="1">
      <c r="A740" s="8" t="s">
        <v>104</v>
      </c>
      <c r="B740" s="8" t="s">
        <v>17</v>
      </c>
      <c r="C740" s="8" t="s">
        <v>45</v>
      </c>
      <c r="D740" s="9">
        <f t="shared" ca="1" si="216"/>
        <v>44898</v>
      </c>
      <c r="E740" s="8">
        <f t="shared" ca="1" si="213"/>
        <v>49</v>
      </c>
      <c r="F740" s="8">
        <f t="shared" ca="1" si="214"/>
        <v>12</v>
      </c>
      <c r="G740" s="8">
        <v>2020</v>
      </c>
      <c r="H740" s="8" t="s">
        <v>58</v>
      </c>
      <c r="I740" s="8" t="s">
        <v>76</v>
      </c>
      <c r="J740" s="8" t="s">
        <v>71</v>
      </c>
      <c r="K740" s="8" t="s">
        <v>15</v>
      </c>
      <c r="L740" s="8" t="s">
        <v>72</v>
      </c>
      <c r="M740" s="8">
        <v>2.4</v>
      </c>
      <c r="N740" s="8" t="s">
        <v>11</v>
      </c>
      <c r="P740" s="8">
        <v>1</v>
      </c>
      <c r="R740" s="8">
        <f>SUMIF($I$24:$I$30,Table2[[#This Row],[Name]],$J$24:$J$30)</f>
        <v>3</v>
      </c>
      <c r="S740" s="8">
        <f t="shared" si="215"/>
        <v>7.1999999999999993</v>
      </c>
    </row>
    <row r="741" spans="1:19" ht="30" hidden="1">
      <c r="A741" s="8" t="s">
        <v>104</v>
      </c>
      <c r="B741" s="8" t="s">
        <v>17</v>
      </c>
      <c r="C741" s="8" t="s">
        <v>45</v>
      </c>
      <c r="D741" s="9">
        <f t="shared" ca="1" si="216"/>
        <v>44899</v>
      </c>
      <c r="E741" s="8">
        <f t="shared" ca="1" si="213"/>
        <v>50</v>
      </c>
      <c r="F741" s="8">
        <f t="shared" ca="1" si="214"/>
        <v>12</v>
      </c>
      <c r="G741" s="8">
        <v>2020</v>
      </c>
      <c r="H741" s="8" t="s">
        <v>58</v>
      </c>
      <c r="I741" s="8" t="s">
        <v>76</v>
      </c>
      <c r="J741" s="8" t="s">
        <v>71</v>
      </c>
      <c r="K741" s="8" t="s">
        <v>15</v>
      </c>
      <c r="L741" s="8" t="s">
        <v>72</v>
      </c>
      <c r="M741" s="8">
        <v>1</v>
      </c>
      <c r="N741" s="8" t="s">
        <v>10</v>
      </c>
      <c r="P741" s="8">
        <v>1</v>
      </c>
      <c r="R741" s="8">
        <f>SUMIF($I$24:$I$30,Table2[[#This Row],[Name]],$J$24:$J$30)</f>
        <v>3</v>
      </c>
      <c r="S741" s="8">
        <f t="shared" si="215"/>
        <v>3</v>
      </c>
    </row>
    <row r="742" spans="1:19" ht="30" hidden="1">
      <c r="A742" s="8" t="s">
        <v>104</v>
      </c>
      <c r="B742" s="8" t="s">
        <v>17</v>
      </c>
      <c r="C742" s="8" t="s">
        <v>45</v>
      </c>
      <c r="D742" s="9">
        <f t="shared" ca="1" si="216"/>
        <v>44900</v>
      </c>
      <c r="E742" s="8">
        <f t="shared" ca="1" si="213"/>
        <v>50</v>
      </c>
      <c r="F742" s="8">
        <f t="shared" ca="1" si="214"/>
        <v>12</v>
      </c>
      <c r="G742" s="8">
        <v>2020</v>
      </c>
      <c r="H742" s="8" t="s">
        <v>58</v>
      </c>
      <c r="I742" s="8" t="s">
        <v>76</v>
      </c>
      <c r="J742" s="8" t="s">
        <v>71</v>
      </c>
      <c r="K742" s="8" t="s">
        <v>15</v>
      </c>
      <c r="L742" s="8" t="s">
        <v>72</v>
      </c>
      <c r="M742" s="8">
        <v>2.4</v>
      </c>
      <c r="N742" s="8" t="s">
        <v>12</v>
      </c>
      <c r="P742" s="8">
        <v>1</v>
      </c>
      <c r="R742" s="8">
        <f>SUMIF($I$24:$I$30,Table2[[#This Row],[Name]],$J$24:$J$30)</f>
        <v>3</v>
      </c>
      <c r="S742" s="8">
        <f t="shared" si="215"/>
        <v>7.1999999999999993</v>
      </c>
    </row>
    <row r="743" spans="1:19" ht="30" hidden="1">
      <c r="A743" s="8" t="s">
        <v>104</v>
      </c>
      <c r="B743" s="8" t="s">
        <v>17</v>
      </c>
      <c r="C743" s="8" t="s">
        <v>45</v>
      </c>
      <c r="D743" s="9">
        <f t="shared" ca="1" si="216"/>
        <v>44901</v>
      </c>
      <c r="E743" s="8">
        <f t="shared" ca="1" si="213"/>
        <v>50</v>
      </c>
      <c r="F743" s="8">
        <f t="shared" ca="1" si="214"/>
        <v>12</v>
      </c>
      <c r="G743" s="8">
        <v>2020</v>
      </c>
      <c r="H743" s="8" t="s">
        <v>58</v>
      </c>
      <c r="I743" s="8" t="s">
        <v>66</v>
      </c>
      <c r="J743" s="8" t="s">
        <v>71</v>
      </c>
      <c r="K743" s="8" t="s">
        <v>15</v>
      </c>
      <c r="L743" s="8" t="s">
        <v>72</v>
      </c>
      <c r="M743" s="8">
        <v>2.4</v>
      </c>
      <c r="N743" s="8" t="s">
        <v>11</v>
      </c>
      <c r="P743" s="8">
        <v>1</v>
      </c>
      <c r="R743" s="8">
        <f>SUMIF($I$24:$I$30,Table2[[#This Row],[Name]],$J$24:$J$30)</f>
        <v>0</v>
      </c>
      <c r="S743" s="8">
        <f t="shared" si="215"/>
        <v>0</v>
      </c>
    </row>
    <row r="744" spans="1:19" ht="30" hidden="1">
      <c r="A744" s="8" t="s">
        <v>104</v>
      </c>
      <c r="B744" s="8" t="s">
        <v>17</v>
      </c>
      <c r="C744" s="8" t="s">
        <v>45</v>
      </c>
      <c r="D744" s="9">
        <f t="shared" ca="1" si="216"/>
        <v>44902</v>
      </c>
      <c r="E744" s="8">
        <f t="shared" ca="1" si="213"/>
        <v>50</v>
      </c>
      <c r="F744" s="8">
        <f t="shared" ca="1" si="214"/>
        <v>12</v>
      </c>
      <c r="G744" s="8">
        <v>2020</v>
      </c>
      <c r="H744" s="8" t="s">
        <v>55</v>
      </c>
      <c r="I744" s="8" t="s">
        <v>69</v>
      </c>
      <c r="J744" s="8" t="s">
        <v>71</v>
      </c>
      <c r="K744" s="8" t="s">
        <v>15</v>
      </c>
      <c r="L744" s="8" t="s">
        <v>72</v>
      </c>
      <c r="M744" s="8">
        <v>1</v>
      </c>
      <c r="N744" s="8" t="s">
        <v>10</v>
      </c>
      <c r="P744" s="8">
        <v>1</v>
      </c>
      <c r="R744" s="8">
        <f>SUMIF($I$24:$I$30,Table2[[#This Row],[Name]],$J$24:$J$30)</f>
        <v>1.5</v>
      </c>
      <c r="S744" s="8">
        <f t="shared" si="215"/>
        <v>1.5</v>
      </c>
    </row>
    <row r="745" spans="1:19" ht="30" hidden="1">
      <c r="A745" s="8" t="s">
        <v>104</v>
      </c>
      <c r="B745" s="8" t="s">
        <v>17</v>
      </c>
      <c r="C745" s="8" t="s">
        <v>45</v>
      </c>
      <c r="D745" s="9">
        <f t="shared" ca="1" si="216"/>
        <v>44903</v>
      </c>
      <c r="E745" s="8">
        <f t="shared" ca="1" si="213"/>
        <v>50</v>
      </c>
      <c r="F745" s="8">
        <f t="shared" ca="1" si="214"/>
        <v>12</v>
      </c>
      <c r="G745" s="8">
        <v>2020</v>
      </c>
      <c r="H745" s="8" t="s">
        <v>55</v>
      </c>
      <c r="I745" s="8" t="s">
        <v>69</v>
      </c>
      <c r="J745" s="8" t="s">
        <v>71</v>
      </c>
      <c r="K745" s="8" t="s">
        <v>15</v>
      </c>
      <c r="L745" s="8" t="s">
        <v>72</v>
      </c>
      <c r="M745" s="8">
        <v>1</v>
      </c>
      <c r="N745" s="8" t="s">
        <v>12</v>
      </c>
      <c r="P745" s="8">
        <v>1</v>
      </c>
      <c r="R745" s="8">
        <f>SUMIF($I$24:$I$30,Table2[[#This Row],[Name]],$J$24:$J$30)</f>
        <v>1.5</v>
      </c>
      <c r="S745" s="8">
        <f t="shared" si="215"/>
        <v>1.5</v>
      </c>
    </row>
    <row r="746" spans="1:19" ht="30" hidden="1">
      <c r="A746" s="8" t="s">
        <v>104</v>
      </c>
      <c r="B746" s="8" t="s">
        <v>17</v>
      </c>
      <c r="C746" s="8" t="s">
        <v>45</v>
      </c>
      <c r="D746" s="9">
        <f t="shared" ca="1" si="216"/>
        <v>44904</v>
      </c>
      <c r="E746" s="8">
        <f t="shared" ca="1" si="213"/>
        <v>50</v>
      </c>
      <c r="F746" s="8">
        <f t="shared" ca="1" si="214"/>
        <v>12</v>
      </c>
      <c r="G746" s="8">
        <v>2020</v>
      </c>
      <c r="H746" s="8" t="s">
        <v>55</v>
      </c>
      <c r="I746" s="8" t="s">
        <v>69</v>
      </c>
      <c r="J746" s="8" t="s">
        <v>71</v>
      </c>
      <c r="K746" s="8" t="s">
        <v>15</v>
      </c>
      <c r="L746" s="8" t="s">
        <v>72</v>
      </c>
      <c r="M746" s="8">
        <v>1</v>
      </c>
      <c r="N746" s="8" t="s">
        <v>11</v>
      </c>
      <c r="P746" s="8">
        <v>1</v>
      </c>
      <c r="R746" s="8">
        <f>SUMIF($I$24:$I$30,Table2[[#This Row],[Name]],$J$24:$J$30)</f>
        <v>1.5</v>
      </c>
      <c r="S746" s="8">
        <f t="shared" si="215"/>
        <v>1.5</v>
      </c>
    </row>
    <row r="747" spans="1:19" ht="30" hidden="1">
      <c r="A747" s="8" t="s">
        <v>104</v>
      </c>
      <c r="B747" s="8" t="s">
        <v>17</v>
      </c>
      <c r="C747" s="8" t="s">
        <v>29</v>
      </c>
      <c r="D747" s="9">
        <f t="shared" ca="1" si="216"/>
        <v>44905</v>
      </c>
      <c r="E747" s="8">
        <f t="shared" ca="1" si="213"/>
        <v>50</v>
      </c>
      <c r="F747" s="8">
        <f t="shared" ca="1" si="214"/>
        <v>12</v>
      </c>
      <c r="G747" s="8">
        <v>2020</v>
      </c>
      <c r="H747" s="8" t="s">
        <v>96</v>
      </c>
      <c r="I747" s="8" t="s">
        <v>70</v>
      </c>
      <c r="J747" s="8" t="s">
        <v>71</v>
      </c>
      <c r="K747" s="8" t="s">
        <v>15</v>
      </c>
      <c r="L747" s="8" t="s">
        <v>72</v>
      </c>
      <c r="M747" s="8">
        <v>3</v>
      </c>
      <c r="N747" s="8" t="s">
        <v>10</v>
      </c>
      <c r="P747" s="8">
        <v>1</v>
      </c>
      <c r="R747" s="8">
        <f>SUMIF($I$24:$I$30,Table2[[#This Row],[Name]],$J$24:$J$30)</f>
        <v>3</v>
      </c>
      <c r="S747" s="8">
        <f t="shared" si="215"/>
        <v>9</v>
      </c>
    </row>
    <row r="748" spans="1:19" ht="30" hidden="1">
      <c r="A748" s="8" t="s">
        <v>104</v>
      </c>
      <c r="B748" s="8" t="s">
        <v>17</v>
      </c>
      <c r="C748" s="8" t="s">
        <v>29</v>
      </c>
      <c r="D748" s="9">
        <f t="shared" ca="1" si="216"/>
        <v>44906</v>
      </c>
      <c r="E748" s="8">
        <f t="shared" ca="1" si="213"/>
        <v>51</v>
      </c>
      <c r="F748" s="8">
        <f t="shared" ca="1" si="214"/>
        <v>12</v>
      </c>
      <c r="G748" s="8">
        <v>2020</v>
      </c>
      <c r="H748" s="8" t="s">
        <v>96</v>
      </c>
      <c r="I748" s="8" t="s">
        <v>70</v>
      </c>
      <c r="J748" s="8" t="s">
        <v>71</v>
      </c>
      <c r="K748" s="8" t="s">
        <v>15</v>
      </c>
      <c r="L748" s="8" t="s">
        <v>72</v>
      </c>
      <c r="M748" s="8">
        <v>3</v>
      </c>
      <c r="N748" s="8" t="s">
        <v>12</v>
      </c>
      <c r="P748" s="8">
        <v>1</v>
      </c>
      <c r="R748" s="8">
        <f>SUMIF($I$24:$I$30,Table2[[#This Row],[Name]],$J$24:$J$30)</f>
        <v>3</v>
      </c>
      <c r="S748" s="8">
        <f t="shared" si="215"/>
        <v>9</v>
      </c>
    </row>
    <row r="749" spans="1:19" ht="30" hidden="1">
      <c r="A749" s="8" t="s">
        <v>104</v>
      </c>
      <c r="B749" s="8" t="s">
        <v>17</v>
      </c>
      <c r="C749" s="8" t="s">
        <v>29</v>
      </c>
      <c r="D749" s="9">
        <f t="shared" ca="1" si="216"/>
        <v>44907</v>
      </c>
      <c r="E749" s="8">
        <f t="shared" ca="1" si="213"/>
        <v>51</v>
      </c>
      <c r="F749" s="8">
        <f t="shared" ca="1" si="214"/>
        <v>12</v>
      </c>
      <c r="G749" s="8">
        <v>2020</v>
      </c>
      <c r="H749" s="8" t="s">
        <v>96</v>
      </c>
      <c r="I749" s="8" t="s">
        <v>70</v>
      </c>
      <c r="J749" s="8" t="s">
        <v>71</v>
      </c>
      <c r="K749" s="8" t="s">
        <v>15</v>
      </c>
      <c r="L749" s="8" t="s">
        <v>72</v>
      </c>
      <c r="M749" s="8">
        <v>3</v>
      </c>
      <c r="N749" s="8" t="s">
        <v>11</v>
      </c>
      <c r="P749" s="8">
        <v>1</v>
      </c>
      <c r="R749" s="8">
        <f>SUMIF($I$24:$I$30,Table2[[#This Row],[Name]],$J$24:$J$30)</f>
        <v>3</v>
      </c>
      <c r="S749" s="8">
        <f t="shared" si="215"/>
        <v>9</v>
      </c>
    </row>
    <row r="750" spans="1:19" ht="30" hidden="1">
      <c r="A750" s="8" t="s">
        <v>104</v>
      </c>
      <c r="B750" s="8" t="s">
        <v>17</v>
      </c>
      <c r="C750" s="8" t="s">
        <v>29</v>
      </c>
      <c r="D750" s="9">
        <f t="shared" ca="1" si="216"/>
        <v>44908</v>
      </c>
      <c r="E750" s="8">
        <f t="shared" ca="1" si="213"/>
        <v>51</v>
      </c>
      <c r="F750" s="8">
        <f t="shared" ca="1" si="214"/>
        <v>12</v>
      </c>
      <c r="G750" s="8">
        <v>2020</v>
      </c>
      <c r="H750" s="8" t="s">
        <v>101</v>
      </c>
      <c r="I750" s="8" t="s">
        <v>66</v>
      </c>
      <c r="J750" s="8" t="s">
        <v>71</v>
      </c>
      <c r="K750" s="8" t="s">
        <v>15</v>
      </c>
      <c r="L750" s="8" t="s">
        <v>72</v>
      </c>
      <c r="M750" s="8">
        <v>2.4</v>
      </c>
      <c r="N750" s="8" t="s">
        <v>10</v>
      </c>
      <c r="P750" s="8">
        <v>1</v>
      </c>
      <c r="R750" s="8">
        <f>SUMIF($I$24:$I$30,Table2[[#This Row],[Name]],$J$24:$J$30)</f>
        <v>0</v>
      </c>
      <c r="S750" s="8">
        <f t="shared" si="215"/>
        <v>0</v>
      </c>
    </row>
    <row r="751" spans="1:19" ht="30" hidden="1">
      <c r="A751" s="8" t="s">
        <v>104</v>
      </c>
      <c r="B751" s="8" t="s">
        <v>17</v>
      </c>
      <c r="C751" s="8" t="s">
        <v>29</v>
      </c>
      <c r="D751" s="9">
        <f t="shared" ca="1" si="216"/>
        <v>44909</v>
      </c>
      <c r="E751" s="8">
        <f t="shared" ca="1" si="213"/>
        <v>51</v>
      </c>
      <c r="F751" s="8">
        <f t="shared" ca="1" si="214"/>
        <v>12</v>
      </c>
      <c r="G751" s="8">
        <v>2020</v>
      </c>
      <c r="H751" s="8" t="s">
        <v>101</v>
      </c>
      <c r="I751" s="8" t="s">
        <v>66</v>
      </c>
      <c r="J751" s="8" t="s">
        <v>71</v>
      </c>
      <c r="K751" s="8" t="s">
        <v>15</v>
      </c>
      <c r="L751" s="8" t="s">
        <v>72</v>
      </c>
      <c r="M751" s="8">
        <v>2.4</v>
      </c>
      <c r="N751" s="8" t="s">
        <v>12</v>
      </c>
      <c r="P751" s="8">
        <v>1</v>
      </c>
      <c r="R751" s="8">
        <f>SUMIF($I$24:$I$30,Table2[[#This Row],[Name]],$J$24:$J$30)</f>
        <v>0</v>
      </c>
      <c r="S751" s="8">
        <f t="shared" si="215"/>
        <v>0</v>
      </c>
    </row>
    <row r="752" spans="1:19" ht="30" hidden="1">
      <c r="A752" s="8" t="s">
        <v>104</v>
      </c>
      <c r="B752" s="8" t="s">
        <v>17</v>
      </c>
      <c r="C752" s="8" t="s">
        <v>29</v>
      </c>
      <c r="D752" s="9">
        <f t="shared" ca="1" si="216"/>
        <v>44910</v>
      </c>
      <c r="E752" s="8">
        <f t="shared" ca="1" si="213"/>
        <v>51</v>
      </c>
      <c r="F752" s="8">
        <f t="shared" ca="1" si="214"/>
        <v>12</v>
      </c>
      <c r="G752" s="8">
        <v>2020</v>
      </c>
      <c r="H752" s="8" t="s">
        <v>101</v>
      </c>
      <c r="I752" s="8" t="s">
        <v>66</v>
      </c>
      <c r="J752" s="8" t="s">
        <v>71</v>
      </c>
      <c r="K752" s="8" t="s">
        <v>15</v>
      </c>
      <c r="L752" s="8" t="s">
        <v>72</v>
      </c>
      <c r="M752" s="8">
        <v>2.4</v>
      </c>
      <c r="N752" s="8" t="s">
        <v>11</v>
      </c>
      <c r="P752" s="8">
        <v>1</v>
      </c>
      <c r="R752" s="8">
        <f>SUMIF($I$24:$I$30,Table2[[#This Row],[Name]],$J$24:$J$30)</f>
        <v>0</v>
      </c>
      <c r="S752" s="8">
        <f t="shared" si="215"/>
        <v>0</v>
      </c>
    </row>
    <row r="753" spans="1:19" ht="30" hidden="1">
      <c r="A753" s="8" t="s">
        <v>104</v>
      </c>
      <c r="B753" s="8" t="s">
        <v>17</v>
      </c>
      <c r="C753" s="8" t="s">
        <v>29</v>
      </c>
      <c r="D753" s="9">
        <f t="shared" ca="1" si="216"/>
        <v>44911</v>
      </c>
      <c r="E753" s="8">
        <f t="shared" ca="1" si="213"/>
        <v>51</v>
      </c>
      <c r="F753" s="8">
        <f t="shared" ca="1" si="214"/>
        <v>12</v>
      </c>
      <c r="G753" s="8">
        <v>2020</v>
      </c>
      <c r="H753" s="8" t="s">
        <v>58</v>
      </c>
      <c r="I753" s="8" t="s">
        <v>76</v>
      </c>
      <c r="J753" s="8" t="s">
        <v>71</v>
      </c>
      <c r="K753" s="8" t="s">
        <v>15</v>
      </c>
      <c r="L753" s="8" t="s">
        <v>72</v>
      </c>
      <c r="M753" s="8">
        <v>2.4</v>
      </c>
      <c r="N753" s="8" t="s">
        <v>10</v>
      </c>
      <c r="P753" s="8">
        <v>1</v>
      </c>
      <c r="R753" s="8">
        <f>SUMIF($I$24:$I$30,Table2[[#This Row],[Name]],$J$24:$J$30)</f>
        <v>3</v>
      </c>
      <c r="S753" s="8">
        <f t="shared" si="215"/>
        <v>7.1999999999999993</v>
      </c>
    </row>
    <row r="754" spans="1:19" ht="30" hidden="1">
      <c r="A754" s="8" t="s">
        <v>104</v>
      </c>
      <c r="B754" s="8" t="s">
        <v>17</v>
      </c>
      <c r="C754" s="8" t="s">
        <v>29</v>
      </c>
      <c r="D754" s="9">
        <f t="shared" ca="1" si="216"/>
        <v>44912</v>
      </c>
      <c r="E754" s="8">
        <f t="shared" ca="1" si="213"/>
        <v>51</v>
      </c>
      <c r="F754" s="8">
        <f t="shared" ca="1" si="214"/>
        <v>12</v>
      </c>
      <c r="G754" s="8">
        <v>2020</v>
      </c>
      <c r="H754" s="8" t="s">
        <v>58</v>
      </c>
      <c r="I754" s="8" t="s">
        <v>76</v>
      </c>
      <c r="J754" s="8" t="s">
        <v>71</v>
      </c>
      <c r="K754" s="8" t="s">
        <v>15</v>
      </c>
      <c r="L754" s="8" t="s">
        <v>72</v>
      </c>
      <c r="M754" s="8">
        <v>1</v>
      </c>
      <c r="N754" s="8" t="s">
        <v>12</v>
      </c>
      <c r="P754" s="8">
        <v>1</v>
      </c>
      <c r="R754" s="8">
        <f>SUMIF($I$24:$I$30,Table2[[#This Row],[Name]],$J$24:$J$30)</f>
        <v>3</v>
      </c>
      <c r="S754" s="8">
        <f t="shared" si="215"/>
        <v>3</v>
      </c>
    </row>
    <row r="755" spans="1:19" ht="30" hidden="1">
      <c r="A755" s="8" t="s">
        <v>104</v>
      </c>
      <c r="B755" s="8" t="s">
        <v>17</v>
      </c>
      <c r="C755" s="8" t="s">
        <v>29</v>
      </c>
      <c r="D755" s="9">
        <f t="shared" ca="1" si="216"/>
        <v>44913</v>
      </c>
      <c r="E755" s="8">
        <f t="shared" ca="1" si="213"/>
        <v>52</v>
      </c>
      <c r="F755" s="8">
        <f t="shared" ca="1" si="214"/>
        <v>12</v>
      </c>
      <c r="G755" s="8">
        <v>2020</v>
      </c>
      <c r="H755" s="8" t="s">
        <v>58</v>
      </c>
      <c r="I755" s="8" t="s">
        <v>76</v>
      </c>
      <c r="J755" s="8" t="s">
        <v>71</v>
      </c>
      <c r="K755" s="8" t="s">
        <v>15</v>
      </c>
      <c r="L755" s="8" t="s">
        <v>72</v>
      </c>
      <c r="M755" s="8">
        <v>2.4</v>
      </c>
      <c r="N755" s="8" t="s">
        <v>11</v>
      </c>
      <c r="P755" s="8">
        <v>1</v>
      </c>
      <c r="R755" s="8">
        <f>SUMIF($I$24:$I$30,Table2[[#This Row],[Name]],$J$24:$J$30)</f>
        <v>3</v>
      </c>
      <c r="S755" s="8">
        <f t="shared" si="215"/>
        <v>7.1999999999999993</v>
      </c>
    </row>
    <row r="756" spans="1:19" ht="30" hidden="1">
      <c r="A756" s="8" t="s">
        <v>104</v>
      </c>
      <c r="B756" s="8" t="s">
        <v>17</v>
      </c>
      <c r="C756" s="8" t="s">
        <v>29</v>
      </c>
      <c r="D756" s="9">
        <f t="shared" ca="1" si="216"/>
        <v>44914</v>
      </c>
      <c r="E756" s="8">
        <f t="shared" ca="1" si="213"/>
        <v>52</v>
      </c>
      <c r="F756" s="8">
        <f t="shared" ca="1" si="214"/>
        <v>12</v>
      </c>
      <c r="G756" s="8">
        <v>2020</v>
      </c>
      <c r="H756" s="8" t="s">
        <v>55</v>
      </c>
      <c r="I756" s="8" t="s">
        <v>69</v>
      </c>
      <c r="J756" s="8" t="s">
        <v>71</v>
      </c>
      <c r="K756" s="8" t="s">
        <v>15</v>
      </c>
      <c r="L756" s="8" t="s">
        <v>72</v>
      </c>
      <c r="M756" s="8">
        <v>1</v>
      </c>
      <c r="N756" s="8" t="s">
        <v>10</v>
      </c>
      <c r="P756" s="8">
        <v>1</v>
      </c>
      <c r="R756" s="8">
        <f>SUMIF($I$24:$I$30,Table2[[#This Row],[Name]],$J$24:$J$30)</f>
        <v>1.5</v>
      </c>
      <c r="S756" s="8">
        <f t="shared" si="215"/>
        <v>1.5</v>
      </c>
    </row>
    <row r="757" spans="1:19" ht="30" hidden="1">
      <c r="A757" s="8" t="s">
        <v>104</v>
      </c>
      <c r="B757" s="8" t="s">
        <v>17</v>
      </c>
      <c r="C757" s="8" t="s">
        <v>29</v>
      </c>
      <c r="D757" s="9">
        <f t="shared" ca="1" si="216"/>
        <v>44915</v>
      </c>
      <c r="E757" s="8">
        <f t="shared" ca="1" si="213"/>
        <v>52</v>
      </c>
      <c r="F757" s="8">
        <f t="shared" ca="1" si="214"/>
        <v>12</v>
      </c>
      <c r="G757" s="8">
        <v>2020</v>
      </c>
      <c r="H757" s="8" t="s">
        <v>55</v>
      </c>
      <c r="I757" s="8" t="s">
        <v>69</v>
      </c>
      <c r="J757" s="8" t="s">
        <v>71</v>
      </c>
      <c r="K757" s="8" t="s">
        <v>15</v>
      </c>
      <c r="L757" s="8" t="s">
        <v>72</v>
      </c>
      <c r="M757" s="8">
        <v>1</v>
      </c>
      <c r="N757" s="8" t="s">
        <v>12</v>
      </c>
      <c r="P757" s="8">
        <v>1</v>
      </c>
      <c r="R757" s="8">
        <f>SUMIF($I$24:$I$30,Table2[[#This Row],[Name]],$J$24:$J$30)</f>
        <v>1.5</v>
      </c>
      <c r="S757" s="8">
        <f t="shared" si="215"/>
        <v>1.5</v>
      </c>
    </row>
    <row r="758" spans="1:19" ht="30" hidden="1">
      <c r="A758" s="8" t="s">
        <v>104</v>
      </c>
      <c r="B758" s="8" t="s">
        <v>17</v>
      </c>
      <c r="C758" s="8" t="s">
        <v>29</v>
      </c>
      <c r="D758" s="9">
        <f t="shared" ca="1" si="216"/>
        <v>44916</v>
      </c>
      <c r="E758" s="8">
        <f t="shared" ca="1" si="213"/>
        <v>52</v>
      </c>
      <c r="F758" s="8">
        <f t="shared" ca="1" si="214"/>
        <v>12</v>
      </c>
      <c r="G758" s="8">
        <v>2020</v>
      </c>
      <c r="H758" s="8" t="s">
        <v>55</v>
      </c>
      <c r="I758" s="8" t="s">
        <v>69</v>
      </c>
      <c r="J758" s="8" t="s">
        <v>71</v>
      </c>
      <c r="K758" s="8" t="s">
        <v>15</v>
      </c>
      <c r="L758" s="8" t="s">
        <v>72</v>
      </c>
      <c r="M758" s="8">
        <v>1</v>
      </c>
      <c r="N758" s="8" t="s">
        <v>11</v>
      </c>
      <c r="P758" s="8">
        <v>1</v>
      </c>
      <c r="R758" s="8">
        <f>SUMIF($I$24:$I$30,Table2[[#This Row],[Name]],$J$24:$J$30)</f>
        <v>1.5</v>
      </c>
      <c r="S758" s="8">
        <f t="shared" si="215"/>
        <v>1.5</v>
      </c>
    </row>
    <row r="759" spans="1:19" ht="30" hidden="1">
      <c r="A759" s="8" t="s">
        <v>104</v>
      </c>
      <c r="B759" s="8" t="s">
        <v>17</v>
      </c>
      <c r="C759" s="8" t="s">
        <v>44</v>
      </c>
      <c r="D759" s="9">
        <f t="shared" ca="1" si="216"/>
        <v>44917</v>
      </c>
      <c r="E759" s="8">
        <f t="shared" ca="1" si="213"/>
        <v>52</v>
      </c>
      <c r="F759" s="8">
        <f t="shared" ca="1" si="214"/>
        <v>12</v>
      </c>
      <c r="G759" s="8">
        <v>2020</v>
      </c>
      <c r="H759" s="8" t="s">
        <v>96</v>
      </c>
      <c r="I759" s="8" t="s">
        <v>70</v>
      </c>
      <c r="J759" s="8" t="s">
        <v>71</v>
      </c>
      <c r="K759" s="8" t="s">
        <v>15</v>
      </c>
      <c r="L759" s="8" t="s">
        <v>72</v>
      </c>
      <c r="M759" s="8">
        <v>3</v>
      </c>
      <c r="N759" s="8" t="s">
        <v>10</v>
      </c>
      <c r="P759" s="8">
        <v>1</v>
      </c>
      <c r="R759" s="8">
        <f>SUMIF($I$24:$I$30,Table2[[#This Row],[Name]],$J$24:$J$30)</f>
        <v>3</v>
      </c>
      <c r="S759" s="8">
        <f t="shared" si="215"/>
        <v>9</v>
      </c>
    </row>
    <row r="760" spans="1:19" ht="30" hidden="1">
      <c r="A760" s="8" t="s">
        <v>104</v>
      </c>
      <c r="B760" s="8" t="s">
        <v>17</v>
      </c>
      <c r="C760" s="8" t="s">
        <v>44</v>
      </c>
      <c r="D760" s="9">
        <f t="shared" ca="1" si="216"/>
        <v>44918</v>
      </c>
      <c r="E760" s="8">
        <f t="shared" ca="1" si="213"/>
        <v>52</v>
      </c>
      <c r="F760" s="8">
        <f t="shared" ca="1" si="214"/>
        <v>12</v>
      </c>
      <c r="G760" s="8">
        <v>2020</v>
      </c>
      <c r="H760" s="8" t="s">
        <v>96</v>
      </c>
      <c r="I760" s="8" t="s">
        <v>70</v>
      </c>
      <c r="J760" s="8" t="s">
        <v>71</v>
      </c>
      <c r="K760" s="8" t="s">
        <v>15</v>
      </c>
      <c r="L760" s="8" t="s">
        <v>72</v>
      </c>
      <c r="M760" s="8">
        <v>3</v>
      </c>
      <c r="N760" s="8" t="s">
        <v>12</v>
      </c>
      <c r="P760" s="8">
        <v>1</v>
      </c>
      <c r="R760" s="8">
        <f>SUMIF($I$24:$I$30,Table2[[#This Row],[Name]],$J$24:$J$30)</f>
        <v>3</v>
      </c>
      <c r="S760" s="8">
        <f t="shared" si="215"/>
        <v>9</v>
      </c>
    </row>
    <row r="761" spans="1:19" ht="30" hidden="1">
      <c r="A761" s="8" t="s">
        <v>104</v>
      </c>
      <c r="B761" s="8" t="s">
        <v>17</v>
      </c>
      <c r="C761" s="8" t="s">
        <v>44</v>
      </c>
      <c r="D761" s="9">
        <f t="shared" ca="1" si="216"/>
        <v>44919</v>
      </c>
      <c r="E761" s="8">
        <f t="shared" ca="1" si="213"/>
        <v>52</v>
      </c>
      <c r="F761" s="8">
        <f t="shared" ca="1" si="214"/>
        <v>12</v>
      </c>
      <c r="G761" s="8">
        <v>2020</v>
      </c>
      <c r="H761" s="8" t="s">
        <v>96</v>
      </c>
      <c r="I761" s="8" t="s">
        <v>70</v>
      </c>
      <c r="J761" s="8" t="s">
        <v>71</v>
      </c>
      <c r="K761" s="8" t="s">
        <v>15</v>
      </c>
      <c r="L761" s="8" t="s">
        <v>72</v>
      </c>
      <c r="M761" s="8">
        <v>3</v>
      </c>
      <c r="N761" s="8" t="s">
        <v>11</v>
      </c>
      <c r="P761" s="8">
        <v>1</v>
      </c>
      <c r="R761" s="8">
        <f>SUMIF($I$24:$I$30,Table2[[#This Row],[Name]],$J$24:$J$30)</f>
        <v>3</v>
      </c>
      <c r="S761" s="8">
        <f t="shared" si="215"/>
        <v>9</v>
      </c>
    </row>
    <row r="762" spans="1:19" ht="30" hidden="1">
      <c r="A762" s="8" t="s">
        <v>104</v>
      </c>
      <c r="B762" s="8" t="s">
        <v>17</v>
      </c>
      <c r="C762" s="8" t="s">
        <v>44</v>
      </c>
      <c r="D762" s="9">
        <f t="shared" ca="1" si="216"/>
        <v>44920</v>
      </c>
      <c r="E762" s="8">
        <f t="shared" ca="1" si="213"/>
        <v>53</v>
      </c>
      <c r="F762" s="8">
        <f t="shared" ca="1" si="214"/>
        <v>12</v>
      </c>
      <c r="G762" s="8">
        <v>2020</v>
      </c>
      <c r="H762" s="8" t="s">
        <v>101</v>
      </c>
      <c r="I762" s="8" t="s">
        <v>66</v>
      </c>
      <c r="J762" s="8" t="s">
        <v>71</v>
      </c>
      <c r="K762" s="8" t="s">
        <v>15</v>
      </c>
      <c r="L762" s="8" t="s">
        <v>72</v>
      </c>
      <c r="M762" s="8">
        <v>2.4</v>
      </c>
      <c r="N762" s="8" t="s">
        <v>10</v>
      </c>
      <c r="P762" s="8">
        <v>1</v>
      </c>
      <c r="R762" s="8">
        <f>SUMIF($I$24:$I$30,Table2[[#This Row],[Name]],$J$24:$J$30)</f>
        <v>0</v>
      </c>
      <c r="S762" s="8">
        <f t="shared" si="215"/>
        <v>0</v>
      </c>
    </row>
    <row r="763" spans="1:19" ht="30" hidden="1">
      <c r="A763" s="8" t="s">
        <v>104</v>
      </c>
      <c r="B763" s="8" t="s">
        <v>17</v>
      </c>
      <c r="C763" s="8" t="s">
        <v>44</v>
      </c>
      <c r="D763" s="9">
        <f t="shared" ca="1" si="216"/>
        <v>44921</v>
      </c>
      <c r="E763" s="8">
        <f t="shared" ca="1" si="213"/>
        <v>53</v>
      </c>
      <c r="F763" s="8">
        <f t="shared" ca="1" si="214"/>
        <v>12</v>
      </c>
      <c r="G763" s="8">
        <v>2020</v>
      </c>
      <c r="H763" s="8" t="s">
        <v>101</v>
      </c>
      <c r="I763" s="8" t="s">
        <v>66</v>
      </c>
      <c r="J763" s="8" t="s">
        <v>71</v>
      </c>
      <c r="K763" s="8" t="s">
        <v>15</v>
      </c>
      <c r="L763" s="8" t="s">
        <v>72</v>
      </c>
      <c r="M763" s="8">
        <v>2.4</v>
      </c>
      <c r="N763" s="8" t="s">
        <v>12</v>
      </c>
      <c r="P763" s="8">
        <v>1</v>
      </c>
      <c r="R763" s="8">
        <f>SUMIF($I$24:$I$30,Table2[[#This Row],[Name]],$J$24:$J$30)</f>
        <v>0</v>
      </c>
      <c r="S763" s="8">
        <f t="shared" si="215"/>
        <v>0</v>
      </c>
    </row>
    <row r="764" spans="1:19" ht="30" hidden="1">
      <c r="A764" s="8" t="s">
        <v>104</v>
      </c>
      <c r="B764" s="8" t="s">
        <v>17</v>
      </c>
      <c r="C764" s="8" t="s">
        <v>44</v>
      </c>
      <c r="D764" s="9">
        <f ca="1">D399+1</f>
        <v>44924</v>
      </c>
      <c r="E764" s="8">
        <f t="shared" ca="1" si="213"/>
        <v>53</v>
      </c>
      <c r="F764" s="8">
        <f t="shared" ca="1" si="214"/>
        <v>12</v>
      </c>
      <c r="G764" s="8">
        <v>2020</v>
      </c>
      <c r="H764" s="8" t="s">
        <v>101</v>
      </c>
      <c r="I764" s="8" t="s">
        <v>66</v>
      </c>
      <c r="J764" s="8" t="s">
        <v>71</v>
      </c>
      <c r="K764" s="8" t="s">
        <v>15</v>
      </c>
      <c r="L764" s="8" t="s">
        <v>72</v>
      </c>
      <c r="M764" s="8">
        <v>2.4</v>
      </c>
      <c r="N764" s="8" t="s">
        <v>11</v>
      </c>
      <c r="P764" s="8">
        <v>1</v>
      </c>
      <c r="R764" s="8">
        <f>SUMIF($I$24:$I$30,Table2[[#This Row],[Name]],$J$24:$J$30)</f>
        <v>0</v>
      </c>
      <c r="S764" s="8">
        <f t="shared" si="215"/>
        <v>0</v>
      </c>
    </row>
    <row r="765" spans="1:19" ht="30" hidden="1">
      <c r="A765" s="8" t="s">
        <v>104</v>
      </c>
      <c r="B765" s="8" t="s">
        <v>17</v>
      </c>
      <c r="C765" s="8" t="s">
        <v>44</v>
      </c>
      <c r="D765" s="9">
        <f t="shared" ref="D765:D782" ca="1" si="217">D400-30</f>
        <v>44894</v>
      </c>
      <c r="E765" s="8">
        <f t="shared" ca="1" si="213"/>
        <v>49</v>
      </c>
      <c r="F765" s="8">
        <f t="shared" ca="1" si="214"/>
        <v>11</v>
      </c>
      <c r="G765" s="8">
        <v>2020</v>
      </c>
      <c r="H765" s="8" t="s">
        <v>58</v>
      </c>
      <c r="I765" s="8" t="s">
        <v>66</v>
      </c>
      <c r="J765" s="8" t="s">
        <v>71</v>
      </c>
      <c r="K765" s="8" t="s">
        <v>15</v>
      </c>
      <c r="L765" s="8" t="s">
        <v>72</v>
      </c>
      <c r="M765" s="8">
        <v>2.4</v>
      </c>
      <c r="N765" s="8" t="s">
        <v>10</v>
      </c>
      <c r="P765" s="8">
        <v>1</v>
      </c>
      <c r="R765" s="8">
        <f>SUMIF($I$24:$I$30,Table2[[#This Row],[Name]],$J$24:$J$30)</f>
        <v>0</v>
      </c>
      <c r="S765" s="8">
        <f t="shared" si="215"/>
        <v>0</v>
      </c>
    </row>
    <row r="766" spans="1:19" ht="30" hidden="1">
      <c r="A766" s="8" t="s">
        <v>104</v>
      </c>
      <c r="B766" s="8" t="s">
        <v>17</v>
      </c>
      <c r="C766" s="8" t="s">
        <v>44</v>
      </c>
      <c r="D766" s="9">
        <f t="shared" ca="1" si="217"/>
        <v>44902</v>
      </c>
      <c r="E766" s="8">
        <f t="shared" ca="1" si="213"/>
        <v>50</v>
      </c>
      <c r="F766" s="8">
        <f t="shared" ca="1" si="214"/>
        <v>12</v>
      </c>
      <c r="G766" s="8">
        <v>2020</v>
      </c>
      <c r="H766" s="8" t="s">
        <v>58</v>
      </c>
      <c r="I766" s="8" t="s">
        <v>76</v>
      </c>
      <c r="J766" s="8" t="s">
        <v>71</v>
      </c>
      <c r="K766" s="8" t="s">
        <v>15</v>
      </c>
      <c r="L766" s="8" t="s">
        <v>72</v>
      </c>
      <c r="M766" s="8">
        <v>2.4</v>
      </c>
      <c r="N766" s="8" t="s">
        <v>12</v>
      </c>
      <c r="P766" s="8">
        <v>1</v>
      </c>
      <c r="R766" s="8">
        <f>SUMIF($I$24:$I$30,Table2[[#This Row],[Name]],$J$24:$J$30)</f>
        <v>3</v>
      </c>
      <c r="S766" s="8">
        <f t="shared" si="215"/>
        <v>7.1999999999999993</v>
      </c>
    </row>
    <row r="767" spans="1:19" ht="30" hidden="1">
      <c r="A767" s="8" t="s">
        <v>104</v>
      </c>
      <c r="B767" s="8" t="s">
        <v>17</v>
      </c>
      <c r="C767" s="8" t="s">
        <v>44</v>
      </c>
      <c r="D767" s="9">
        <f t="shared" ca="1" si="217"/>
        <v>44903</v>
      </c>
      <c r="E767" s="8">
        <f t="shared" ca="1" si="213"/>
        <v>50</v>
      </c>
      <c r="F767" s="8">
        <f t="shared" ca="1" si="214"/>
        <v>12</v>
      </c>
      <c r="G767" s="8">
        <v>2020</v>
      </c>
      <c r="H767" s="8" t="s">
        <v>58</v>
      </c>
      <c r="I767" s="8" t="s">
        <v>66</v>
      </c>
      <c r="J767" s="8" t="s">
        <v>71</v>
      </c>
      <c r="K767" s="8" t="s">
        <v>15</v>
      </c>
      <c r="L767" s="8" t="s">
        <v>72</v>
      </c>
      <c r="M767" s="8">
        <v>2.4</v>
      </c>
      <c r="N767" s="8" t="s">
        <v>11</v>
      </c>
      <c r="P767" s="8">
        <v>1</v>
      </c>
      <c r="R767" s="8">
        <f>SUMIF($I$24:$I$30,Table2[[#This Row],[Name]],$J$24:$J$30)</f>
        <v>0</v>
      </c>
      <c r="S767" s="8">
        <f t="shared" si="215"/>
        <v>0</v>
      </c>
    </row>
    <row r="768" spans="1:19" ht="30" hidden="1">
      <c r="A768" s="8" t="s">
        <v>104</v>
      </c>
      <c r="B768" s="8" t="s">
        <v>17</v>
      </c>
      <c r="C768" s="8" t="s">
        <v>44</v>
      </c>
      <c r="D768" s="9">
        <f t="shared" ca="1" si="217"/>
        <v>44904</v>
      </c>
      <c r="E768" s="8">
        <f t="shared" ca="1" si="213"/>
        <v>50</v>
      </c>
      <c r="F768" s="8">
        <f t="shared" ca="1" si="214"/>
        <v>12</v>
      </c>
      <c r="G768" s="8">
        <v>2020</v>
      </c>
      <c r="H768" s="8" t="s">
        <v>55</v>
      </c>
      <c r="I768" s="8" t="s">
        <v>69</v>
      </c>
      <c r="J768" s="8" t="s">
        <v>71</v>
      </c>
      <c r="K768" s="8" t="s">
        <v>15</v>
      </c>
      <c r="L768" s="8" t="s">
        <v>72</v>
      </c>
      <c r="M768" s="8">
        <v>1</v>
      </c>
      <c r="N768" s="8" t="s">
        <v>10</v>
      </c>
      <c r="P768" s="8">
        <v>1</v>
      </c>
      <c r="R768" s="8">
        <f>SUMIF($I$24:$I$30,Table2[[#This Row],[Name]],$J$24:$J$30)</f>
        <v>1.5</v>
      </c>
      <c r="S768" s="8">
        <f t="shared" si="215"/>
        <v>1.5</v>
      </c>
    </row>
    <row r="769" spans="1:19" ht="30" hidden="1">
      <c r="A769" s="8" t="s">
        <v>104</v>
      </c>
      <c r="B769" s="8" t="s">
        <v>17</v>
      </c>
      <c r="C769" s="8" t="s">
        <v>44</v>
      </c>
      <c r="D769" s="9">
        <f t="shared" ca="1" si="217"/>
        <v>44905</v>
      </c>
      <c r="E769" s="8">
        <f t="shared" ca="1" si="213"/>
        <v>50</v>
      </c>
      <c r="F769" s="8">
        <f t="shared" ca="1" si="214"/>
        <v>12</v>
      </c>
      <c r="G769" s="8">
        <v>2020</v>
      </c>
      <c r="H769" s="8" t="s">
        <v>55</v>
      </c>
      <c r="I769" s="8" t="s">
        <v>69</v>
      </c>
      <c r="J769" s="8" t="s">
        <v>71</v>
      </c>
      <c r="K769" s="8" t="s">
        <v>15</v>
      </c>
      <c r="L769" s="8" t="s">
        <v>72</v>
      </c>
      <c r="M769" s="8">
        <v>1</v>
      </c>
      <c r="N769" s="8" t="s">
        <v>12</v>
      </c>
      <c r="P769" s="8">
        <v>1</v>
      </c>
      <c r="R769" s="8">
        <f>SUMIF($I$24:$I$30,Table2[[#This Row],[Name]],$J$24:$J$30)</f>
        <v>1.5</v>
      </c>
      <c r="S769" s="8">
        <f t="shared" si="215"/>
        <v>1.5</v>
      </c>
    </row>
    <row r="770" spans="1:19" ht="30" hidden="1">
      <c r="A770" s="8" t="s">
        <v>104</v>
      </c>
      <c r="B770" s="8" t="s">
        <v>17</v>
      </c>
      <c r="C770" s="8" t="s">
        <v>44</v>
      </c>
      <c r="D770" s="9">
        <f t="shared" ca="1" si="217"/>
        <v>44906</v>
      </c>
      <c r="E770" s="8">
        <f t="shared" ca="1" si="213"/>
        <v>51</v>
      </c>
      <c r="F770" s="8">
        <f t="shared" ca="1" si="214"/>
        <v>12</v>
      </c>
      <c r="G770" s="8">
        <v>2020</v>
      </c>
      <c r="H770" s="8" t="s">
        <v>55</v>
      </c>
      <c r="I770" s="8" t="s">
        <v>69</v>
      </c>
      <c r="J770" s="8" t="s">
        <v>71</v>
      </c>
      <c r="K770" s="8" t="s">
        <v>15</v>
      </c>
      <c r="L770" s="8" t="s">
        <v>72</v>
      </c>
      <c r="M770" s="8">
        <v>1</v>
      </c>
      <c r="N770" s="8" t="s">
        <v>11</v>
      </c>
      <c r="P770" s="8">
        <v>1</v>
      </c>
      <c r="R770" s="8">
        <f>SUMIF($I$24:$I$30,Table2[[#This Row],[Name]],$J$24:$J$30)</f>
        <v>1.5</v>
      </c>
      <c r="S770" s="8">
        <f t="shared" si="215"/>
        <v>1.5</v>
      </c>
    </row>
    <row r="771" spans="1:19" ht="30" hidden="1">
      <c r="A771" s="8" t="s">
        <v>104</v>
      </c>
      <c r="B771" s="8" t="s">
        <v>17</v>
      </c>
      <c r="C771" s="8" t="s">
        <v>28</v>
      </c>
      <c r="D771" s="9">
        <f t="shared" ca="1" si="217"/>
        <v>44907</v>
      </c>
      <c r="E771" s="8">
        <f t="shared" ca="1" si="213"/>
        <v>51</v>
      </c>
      <c r="F771" s="8">
        <f t="shared" ca="1" si="214"/>
        <v>12</v>
      </c>
      <c r="G771" s="8">
        <v>2020</v>
      </c>
      <c r="H771" s="8" t="s">
        <v>96</v>
      </c>
      <c r="I771" s="8" t="s">
        <v>70</v>
      </c>
      <c r="J771" s="8" t="s">
        <v>71</v>
      </c>
      <c r="K771" s="8" t="s">
        <v>15</v>
      </c>
      <c r="L771" s="8" t="s">
        <v>72</v>
      </c>
      <c r="M771" s="8">
        <v>3</v>
      </c>
      <c r="N771" s="8" t="s">
        <v>10</v>
      </c>
      <c r="P771" s="8">
        <v>1</v>
      </c>
      <c r="R771" s="8">
        <f>SUMIF($I$24:$I$30,Table2[[#This Row],[Name]],$J$24:$J$30)</f>
        <v>3</v>
      </c>
      <c r="S771" s="8">
        <f t="shared" si="215"/>
        <v>9</v>
      </c>
    </row>
    <row r="772" spans="1:19" ht="30" hidden="1">
      <c r="A772" s="8" t="s">
        <v>104</v>
      </c>
      <c r="B772" s="8" t="s">
        <v>17</v>
      </c>
      <c r="C772" s="8" t="s">
        <v>28</v>
      </c>
      <c r="D772" s="9">
        <f t="shared" ca="1" si="217"/>
        <v>44908</v>
      </c>
      <c r="E772" s="8">
        <f t="shared" ca="1" si="213"/>
        <v>51</v>
      </c>
      <c r="F772" s="8">
        <f t="shared" ca="1" si="214"/>
        <v>12</v>
      </c>
      <c r="G772" s="8">
        <v>2020</v>
      </c>
      <c r="H772" s="8" t="s">
        <v>96</v>
      </c>
      <c r="I772" s="8" t="s">
        <v>70</v>
      </c>
      <c r="J772" s="8" t="s">
        <v>71</v>
      </c>
      <c r="K772" s="8" t="s">
        <v>15</v>
      </c>
      <c r="L772" s="8" t="s">
        <v>72</v>
      </c>
      <c r="M772" s="8">
        <v>3</v>
      </c>
      <c r="N772" s="8" t="s">
        <v>12</v>
      </c>
      <c r="P772" s="8">
        <v>1</v>
      </c>
      <c r="R772" s="8">
        <f>SUMIF($I$24:$I$30,Table2[[#This Row],[Name]],$J$24:$J$30)</f>
        <v>3</v>
      </c>
      <c r="S772" s="8">
        <f t="shared" si="215"/>
        <v>9</v>
      </c>
    </row>
    <row r="773" spans="1:19" ht="30" hidden="1">
      <c r="A773" s="8" t="s">
        <v>104</v>
      </c>
      <c r="B773" s="8" t="s">
        <v>17</v>
      </c>
      <c r="C773" s="8" t="s">
        <v>28</v>
      </c>
      <c r="D773" s="9">
        <f t="shared" ca="1" si="217"/>
        <v>44909</v>
      </c>
      <c r="E773" s="8">
        <f t="shared" ca="1" si="213"/>
        <v>51</v>
      </c>
      <c r="F773" s="8">
        <f t="shared" ca="1" si="214"/>
        <v>12</v>
      </c>
      <c r="G773" s="8">
        <v>2020</v>
      </c>
      <c r="H773" s="8" t="s">
        <v>96</v>
      </c>
      <c r="I773" s="8" t="s">
        <v>70</v>
      </c>
      <c r="J773" s="8" t="s">
        <v>71</v>
      </c>
      <c r="K773" s="8" t="s">
        <v>15</v>
      </c>
      <c r="L773" s="8" t="s">
        <v>72</v>
      </c>
      <c r="M773" s="8">
        <v>3</v>
      </c>
      <c r="N773" s="8" t="s">
        <v>11</v>
      </c>
      <c r="P773" s="8">
        <v>1</v>
      </c>
      <c r="R773" s="8">
        <f>SUMIF($I$24:$I$30,Table2[[#This Row],[Name]],$J$24:$J$30)</f>
        <v>3</v>
      </c>
      <c r="S773" s="8">
        <f t="shared" si="215"/>
        <v>9</v>
      </c>
    </row>
    <row r="774" spans="1:19" ht="30" hidden="1">
      <c r="A774" s="8" t="s">
        <v>104</v>
      </c>
      <c r="B774" s="8" t="s">
        <v>17</v>
      </c>
      <c r="C774" s="8" t="s">
        <v>28</v>
      </c>
      <c r="D774" s="9">
        <f t="shared" ca="1" si="217"/>
        <v>44910</v>
      </c>
      <c r="E774" s="8">
        <f t="shared" ca="1" si="213"/>
        <v>51</v>
      </c>
      <c r="F774" s="8">
        <f t="shared" ca="1" si="214"/>
        <v>12</v>
      </c>
      <c r="G774" s="8">
        <v>2020</v>
      </c>
      <c r="H774" s="8" t="s">
        <v>101</v>
      </c>
      <c r="I774" s="8" t="s">
        <v>66</v>
      </c>
      <c r="J774" s="8" t="s">
        <v>71</v>
      </c>
      <c r="K774" s="8" t="s">
        <v>15</v>
      </c>
      <c r="L774" s="8" t="s">
        <v>72</v>
      </c>
      <c r="M774" s="8">
        <v>2.4</v>
      </c>
      <c r="N774" s="8" t="s">
        <v>10</v>
      </c>
      <c r="P774" s="8">
        <v>1</v>
      </c>
      <c r="R774" s="8">
        <f>SUMIF($I$24:$I$30,Table2[[#This Row],[Name]],$J$24:$J$30)</f>
        <v>0</v>
      </c>
      <c r="S774" s="8">
        <f t="shared" si="215"/>
        <v>0</v>
      </c>
    </row>
    <row r="775" spans="1:19" ht="30" hidden="1">
      <c r="A775" s="8" t="s">
        <v>104</v>
      </c>
      <c r="B775" s="8" t="s">
        <v>17</v>
      </c>
      <c r="C775" s="8" t="s">
        <v>28</v>
      </c>
      <c r="D775" s="9">
        <f t="shared" ca="1" si="217"/>
        <v>44911</v>
      </c>
      <c r="E775" s="8">
        <f t="shared" ca="1" si="213"/>
        <v>51</v>
      </c>
      <c r="F775" s="8">
        <f t="shared" ca="1" si="214"/>
        <v>12</v>
      </c>
      <c r="G775" s="8">
        <v>2020</v>
      </c>
      <c r="H775" s="8" t="s">
        <v>58</v>
      </c>
      <c r="I775" s="8" t="s">
        <v>76</v>
      </c>
      <c r="J775" s="8" t="s">
        <v>71</v>
      </c>
      <c r="K775" s="8" t="s">
        <v>15</v>
      </c>
      <c r="L775" s="8" t="s">
        <v>72</v>
      </c>
      <c r="M775" s="8">
        <v>1</v>
      </c>
      <c r="N775" s="8" t="s">
        <v>12</v>
      </c>
      <c r="P775" s="8">
        <v>1</v>
      </c>
      <c r="R775" s="8">
        <f>SUMIF($I$24:$I$30,Table2[[#This Row],[Name]],$J$24:$J$30)</f>
        <v>3</v>
      </c>
      <c r="S775" s="8">
        <f t="shared" si="215"/>
        <v>3</v>
      </c>
    </row>
    <row r="776" spans="1:19" ht="30" hidden="1">
      <c r="A776" s="8" t="s">
        <v>104</v>
      </c>
      <c r="B776" s="8" t="s">
        <v>17</v>
      </c>
      <c r="C776" s="8" t="s">
        <v>28</v>
      </c>
      <c r="D776" s="9">
        <f t="shared" ca="1" si="217"/>
        <v>44919</v>
      </c>
      <c r="E776" s="8">
        <f t="shared" ca="1" si="213"/>
        <v>52</v>
      </c>
      <c r="F776" s="8">
        <f t="shared" ca="1" si="214"/>
        <v>12</v>
      </c>
      <c r="G776" s="8">
        <v>2020</v>
      </c>
      <c r="H776" s="8" t="s">
        <v>58</v>
      </c>
      <c r="I776" s="8" t="s">
        <v>76</v>
      </c>
      <c r="J776" s="8" t="s">
        <v>71</v>
      </c>
      <c r="K776" s="8" t="s">
        <v>15</v>
      </c>
      <c r="L776" s="8" t="s">
        <v>72</v>
      </c>
      <c r="M776" s="8">
        <v>2.4</v>
      </c>
      <c r="N776" s="8" t="s">
        <v>11</v>
      </c>
      <c r="P776" s="8">
        <v>1</v>
      </c>
      <c r="R776" s="8">
        <f>SUMIF($I$24:$I$30,Table2[[#This Row],[Name]],$J$24:$J$30)</f>
        <v>3</v>
      </c>
      <c r="S776" s="8">
        <f t="shared" si="215"/>
        <v>7.1999999999999993</v>
      </c>
    </row>
    <row r="777" spans="1:19" ht="30" hidden="1">
      <c r="A777" s="8" t="s">
        <v>104</v>
      </c>
      <c r="B777" s="8" t="s">
        <v>17</v>
      </c>
      <c r="C777" s="8" t="s">
        <v>28</v>
      </c>
      <c r="D777" s="9">
        <f t="shared" ca="1" si="217"/>
        <v>44920</v>
      </c>
      <c r="E777" s="8">
        <f t="shared" ca="1" si="213"/>
        <v>53</v>
      </c>
      <c r="F777" s="8">
        <f t="shared" ca="1" si="214"/>
        <v>12</v>
      </c>
      <c r="G777" s="8">
        <v>2020</v>
      </c>
      <c r="H777" s="8" t="s">
        <v>58</v>
      </c>
      <c r="I777" s="8" t="s">
        <v>76</v>
      </c>
      <c r="J777" s="8" t="s">
        <v>71</v>
      </c>
      <c r="K777" s="8" t="s">
        <v>15</v>
      </c>
      <c r="L777" s="8" t="s">
        <v>72</v>
      </c>
      <c r="M777" s="8">
        <v>2.4</v>
      </c>
      <c r="N777" s="8" t="s">
        <v>10</v>
      </c>
      <c r="P777" s="8">
        <v>1</v>
      </c>
      <c r="R777" s="8">
        <f>SUMIF($I$24:$I$30,Table2[[#This Row],[Name]],$J$24:$J$30)</f>
        <v>3</v>
      </c>
      <c r="S777" s="8">
        <f t="shared" si="215"/>
        <v>7.1999999999999993</v>
      </c>
    </row>
    <row r="778" spans="1:19" ht="30" hidden="1">
      <c r="A778" s="8" t="s">
        <v>104</v>
      </c>
      <c r="B778" s="8" t="s">
        <v>17</v>
      </c>
      <c r="C778" s="8" t="s">
        <v>28</v>
      </c>
      <c r="D778" s="9">
        <f t="shared" ca="1" si="217"/>
        <v>44921</v>
      </c>
      <c r="E778" s="8">
        <f t="shared" ca="1" si="213"/>
        <v>53</v>
      </c>
      <c r="F778" s="8">
        <f t="shared" ca="1" si="214"/>
        <v>12</v>
      </c>
      <c r="G778" s="8">
        <v>2020</v>
      </c>
      <c r="H778" s="8" t="s">
        <v>58</v>
      </c>
      <c r="I778" s="8" t="s">
        <v>76</v>
      </c>
      <c r="J778" s="8" t="s">
        <v>71</v>
      </c>
      <c r="K778" s="8" t="s">
        <v>15</v>
      </c>
      <c r="L778" s="8" t="s">
        <v>72</v>
      </c>
      <c r="M778" s="8">
        <v>1</v>
      </c>
      <c r="N778" s="8" t="s">
        <v>12</v>
      </c>
      <c r="P778" s="8">
        <v>1</v>
      </c>
      <c r="R778" s="8">
        <f>SUMIF($I$24:$I$30,Table2[[#This Row],[Name]],$J$24:$J$30)</f>
        <v>3</v>
      </c>
      <c r="S778" s="8">
        <f t="shared" si="215"/>
        <v>3</v>
      </c>
    </row>
    <row r="779" spans="1:19" ht="30" hidden="1">
      <c r="A779" s="8" t="s">
        <v>104</v>
      </c>
      <c r="B779" s="8" t="s">
        <v>17</v>
      </c>
      <c r="C779" s="8" t="s">
        <v>28</v>
      </c>
      <c r="D779" s="9">
        <f t="shared" ca="1" si="217"/>
        <v>44900</v>
      </c>
      <c r="E779" s="8">
        <f t="shared" ca="1" si="213"/>
        <v>50</v>
      </c>
      <c r="F779" s="8">
        <f t="shared" ca="1" si="214"/>
        <v>12</v>
      </c>
      <c r="G779" s="8">
        <v>2020</v>
      </c>
      <c r="H779" s="8" t="s">
        <v>58</v>
      </c>
      <c r="I779" s="8" t="s">
        <v>76</v>
      </c>
      <c r="J779" s="8" t="s">
        <v>71</v>
      </c>
      <c r="K779" s="8" t="s">
        <v>15</v>
      </c>
      <c r="L779" s="8" t="s">
        <v>72</v>
      </c>
      <c r="M779" s="8">
        <v>2.4</v>
      </c>
      <c r="N779" s="8" t="s">
        <v>11</v>
      </c>
      <c r="P779" s="8">
        <v>1</v>
      </c>
      <c r="R779" s="8">
        <f>SUMIF($I$24:$I$30,Table2[[#This Row],[Name]],$J$24:$J$30)</f>
        <v>3</v>
      </c>
      <c r="S779" s="8">
        <f t="shared" si="215"/>
        <v>7.1999999999999993</v>
      </c>
    </row>
    <row r="780" spans="1:19" ht="30" hidden="1">
      <c r="A780" s="8" t="s">
        <v>104</v>
      </c>
      <c r="B780" s="8" t="s">
        <v>17</v>
      </c>
      <c r="C780" s="8" t="s">
        <v>28</v>
      </c>
      <c r="D780" s="9">
        <f t="shared" ca="1" si="217"/>
        <v>44901</v>
      </c>
      <c r="E780" s="8">
        <f t="shared" ca="1" si="213"/>
        <v>50</v>
      </c>
      <c r="F780" s="8">
        <f t="shared" ca="1" si="214"/>
        <v>12</v>
      </c>
      <c r="G780" s="8">
        <v>2020</v>
      </c>
      <c r="H780" s="8" t="s">
        <v>55</v>
      </c>
      <c r="I780" s="8" t="s">
        <v>69</v>
      </c>
      <c r="J780" s="8" t="s">
        <v>71</v>
      </c>
      <c r="K780" s="8" t="s">
        <v>15</v>
      </c>
      <c r="L780" s="8" t="s">
        <v>72</v>
      </c>
      <c r="M780" s="8">
        <v>1</v>
      </c>
      <c r="N780" s="8" t="s">
        <v>10</v>
      </c>
      <c r="P780" s="8">
        <v>1</v>
      </c>
      <c r="R780" s="8">
        <f>SUMIF($I$24:$I$30,Table2[[#This Row],[Name]],$J$24:$J$30)</f>
        <v>1.5</v>
      </c>
      <c r="S780" s="8">
        <f t="shared" si="215"/>
        <v>1.5</v>
      </c>
    </row>
    <row r="781" spans="1:19" ht="30" hidden="1">
      <c r="A781" s="8" t="s">
        <v>104</v>
      </c>
      <c r="B781" s="8" t="s">
        <v>17</v>
      </c>
      <c r="C781" s="8" t="s">
        <v>28</v>
      </c>
      <c r="D781" s="9">
        <f t="shared" ca="1" si="217"/>
        <v>44902</v>
      </c>
      <c r="E781" s="8">
        <f t="shared" ca="1" si="213"/>
        <v>50</v>
      </c>
      <c r="F781" s="8">
        <f t="shared" ca="1" si="214"/>
        <v>12</v>
      </c>
      <c r="G781" s="8">
        <v>2020</v>
      </c>
      <c r="H781" s="8" t="s">
        <v>55</v>
      </c>
      <c r="I781" s="8" t="s">
        <v>69</v>
      </c>
      <c r="J781" s="8" t="s">
        <v>71</v>
      </c>
      <c r="K781" s="8" t="s">
        <v>15</v>
      </c>
      <c r="L781" s="8" t="s">
        <v>72</v>
      </c>
      <c r="M781" s="8">
        <v>1</v>
      </c>
      <c r="N781" s="8" t="s">
        <v>12</v>
      </c>
      <c r="P781" s="8">
        <v>1</v>
      </c>
      <c r="R781" s="8">
        <f>SUMIF($I$24:$I$30,Table2[[#This Row],[Name]],$J$24:$J$30)</f>
        <v>1.5</v>
      </c>
      <c r="S781" s="8">
        <f t="shared" si="215"/>
        <v>1.5</v>
      </c>
    </row>
    <row r="782" spans="1:19" ht="30" hidden="1">
      <c r="A782" s="8" t="s">
        <v>104</v>
      </c>
      <c r="B782" s="8" t="s">
        <v>17</v>
      </c>
      <c r="C782" s="8" t="s">
        <v>28</v>
      </c>
      <c r="D782" s="9">
        <f t="shared" ca="1" si="217"/>
        <v>44903</v>
      </c>
      <c r="E782" s="8">
        <f t="shared" ca="1" si="213"/>
        <v>50</v>
      </c>
      <c r="F782" s="8">
        <f t="shared" ca="1" si="214"/>
        <v>12</v>
      </c>
      <c r="G782" s="8">
        <v>2020</v>
      </c>
      <c r="H782" s="8" t="s">
        <v>55</v>
      </c>
      <c r="I782" s="8" t="s">
        <v>69</v>
      </c>
      <c r="J782" s="8" t="s">
        <v>71</v>
      </c>
      <c r="K782" s="8" t="s">
        <v>15</v>
      </c>
      <c r="L782" s="8" t="s">
        <v>72</v>
      </c>
      <c r="M782" s="8">
        <v>2.5</v>
      </c>
      <c r="N782" s="8" t="s">
        <v>11</v>
      </c>
      <c r="P782" s="8">
        <v>1</v>
      </c>
      <c r="R782" s="8">
        <f>SUMIF($I$24:$I$30,Table2[[#This Row],[Name]],$J$24:$J$30)</f>
        <v>1.5</v>
      </c>
      <c r="S782" s="8">
        <f t="shared" si="215"/>
        <v>3.75</v>
      </c>
    </row>
    <row r="783" spans="1:19" ht="30" hidden="1">
      <c r="A783" s="8" t="s">
        <v>104</v>
      </c>
      <c r="B783" s="8" t="s">
        <v>17</v>
      </c>
      <c r="C783" s="8" t="s">
        <v>90</v>
      </c>
      <c r="D783" s="9">
        <f ca="1">D418+30</f>
        <v>44893</v>
      </c>
      <c r="E783" s="8">
        <f t="shared" ca="1" si="213"/>
        <v>49</v>
      </c>
      <c r="F783" s="8">
        <f t="shared" ca="1" si="214"/>
        <v>11</v>
      </c>
      <c r="G783" s="8">
        <v>2020</v>
      </c>
      <c r="H783" s="8" t="s">
        <v>85</v>
      </c>
      <c r="I783" s="8" t="s">
        <v>86</v>
      </c>
      <c r="J783" s="8" t="s">
        <v>87</v>
      </c>
      <c r="K783" s="8" t="s">
        <v>88</v>
      </c>
      <c r="L783" s="8" t="s">
        <v>72</v>
      </c>
      <c r="M783" s="8">
        <v>0</v>
      </c>
      <c r="N783" s="8" t="s">
        <v>91</v>
      </c>
      <c r="P783" s="8">
        <v>1</v>
      </c>
      <c r="R783" s="8">
        <v>35</v>
      </c>
      <c r="S783" s="8">
        <v>35</v>
      </c>
    </row>
    <row r="784" spans="1:19" ht="30" hidden="1">
      <c r="A784" s="8" t="s">
        <v>104</v>
      </c>
      <c r="B784" s="8" t="s">
        <v>17</v>
      </c>
      <c r="C784" s="8" t="s">
        <v>90</v>
      </c>
      <c r="D784" s="9">
        <f ca="1">D419+30</f>
        <v>44900</v>
      </c>
      <c r="E784" s="8">
        <f t="shared" ca="1" si="213"/>
        <v>50</v>
      </c>
      <c r="F784" s="8">
        <f t="shared" ca="1" si="214"/>
        <v>12</v>
      </c>
      <c r="G784" s="8">
        <v>2020</v>
      </c>
      <c r="H784" s="8" t="s">
        <v>85</v>
      </c>
      <c r="I784" s="8" t="s">
        <v>86</v>
      </c>
      <c r="J784" s="8" t="s">
        <v>87</v>
      </c>
      <c r="K784" s="8" t="s">
        <v>88</v>
      </c>
      <c r="L784" s="8" t="s">
        <v>72</v>
      </c>
      <c r="M784" s="8">
        <v>0</v>
      </c>
      <c r="N784" s="8" t="s">
        <v>91</v>
      </c>
      <c r="P784" s="8">
        <v>1</v>
      </c>
      <c r="R784" s="8">
        <v>35</v>
      </c>
      <c r="S784" s="8">
        <v>35</v>
      </c>
    </row>
    <row r="785" spans="1:19" ht="30" hidden="1">
      <c r="A785" s="8" t="s">
        <v>104</v>
      </c>
      <c r="B785" s="8" t="s">
        <v>17</v>
      </c>
      <c r="C785" s="8" t="s">
        <v>90</v>
      </c>
      <c r="D785" s="9">
        <f ca="1">D420+30</f>
        <v>44907</v>
      </c>
      <c r="E785" s="8">
        <f t="shared" ca="1" si="213"/>
        <v>51</v>
      </c>
      <c r="F785" s="8">
        <f t="shared" ca="1" si="214"/>
        <v>12</v>
      </c>
      <c r="G785" s="8">
        <v>2020</v>
      </c>
      <c r="H785" s="8" t="s">
        <v>85</v>
      </c>
      <c r="I785" s="8" t="s">
        <v>86</v>
      </c>
      <c r="J785" s="8" t="s">
        <v>87</v>
      </c>
      <c r="K785" s="8" t="s">
        <v>88</v>
      </c>
      <c r="L785" s="8" t="s">
        <v>72</v>
      </c>
      <c r="M785" s="8">
        <v>0</v>
      </c>
      <c r="N785" s="8" t="s">
        <v>91</v>
      </c>
      <c r="P785" s="8">
        <v>1</v>
      </c>
      <c r="R785" s="8">
        <v>35</v>
      </c>
      <c r="S785" s="8">
        <v>35</v>
      </c>
    </row>
    <row r="786" spans="1:19" ht="30" hidden="1">
      <c r="A786" s="8" t="s">
        <v>104</v>
      </c>
      <c r="B786" s="8" t="s">
        <v>17</v>
      </c>
      <c r="C786" s="8" t="s">
        <v>90</v>
      </c>
      <c r="D786" s="9">
        <v>44060</v>
      </c>
      <c r="E786" s="8">
        <f t="shared" si="213"/>
        <v>34</v>
      </c>
      <c r="F786" s="8">
        <f t="shared" si="214"/>
        <v>8</v>
      </c>
      <c r="G786" s="8">
        <v>2020</v>
      </c>
      <c r="H786" s="8" t="s">
        <v>85</v>
      </c>
      <c r="I786" s="8" t="s">
        <v>86</v>
      </c>
      <c r="J786" s="8" t="s">
        <v>87</v>
      </c>
      <c r="K786" s="8" t="s">
        <v>88</v>
      </c>
      <c r="L786" s="8" t="s">
        <v>72</v>
      </c>
      <c r="M786" s="8">
        <v>0</v>
      </c>
      <c r="N786" s="8" t="s">
        <v>91</v>
      </c>
      <c r="P786" s="8">
        <v>1</v>
      </c>
      <c r="R786" s="8">
        <v>35</v>
      </c>
      <c r="S786" s="8">
        <v>35</v>
      </c>
    </row>
    <row r="787" spans="1:19" ht="30" hidden="1">
      <c r="A787" s="8" t="s">
        <v>104</v>
      </c>
      <c r="B787" s="8" t="s">
        <v>17</v>
      </c>
      <c r="C787" s="8" t="s">
        <v>90</v>
      </c>
      <c r="D787" s="9">
        <f>D423+30</f>
        <v>44067</v>
      </c>
      <c r="E787" s="8">
        <f t="shared" si="213"/>
        <v>35</v>
      </c>
      <c r="F787" s="8">
        <f t="shared" si="214"/>
        <v>8</v>
      </c>
      <c r="G787" s="8">
        <v>2020</v>
      </c>
      <c r="H787" s="8" t="s">
        <v>85</v>
      </c>
      <c r="I787" s="8" t="s">
        <v>86</v>
      </c>
      <c r="J787" s="8" t="s">
        <v>87</v>
      </c>
      <c r="K787" s="8" t="s">
        <v>88</v>
      </c>
      <c r="L787" s="8" t="s">
        <v>72</v>
      </c>
      <c r="M787" s="8">
        <v>0</v>
      </c>
      <c r="N787" s="8" t="s">
        <v>91</v>
      </c>
      <c r="P787" s="8">
        <v>1</v>
      </c>
      <c r="R787" s="8">
        <v>35</v>
      </c>
      <c r="S787" s="8">
        <v>35</v>
      </c>
    </row>
    <row r="788" spans="1:19" ht="30" hidden="1">
      <c r="A788" s="8" t="s">
        <v>104</v>
      </c>
      <c r="B788" s="8" t="s">
        <v>17</v>
      </c>
      <c r="C788" s="8" t="s">
        <v>45</v>
      </c>
      <c r="D788" s="9">
        <f>D328+7</f>
        <v>44034</v>
      </c>
      <c r="E788" s="8">
        <f t="shared" si="213"/>
        <v>30</v>
      </c>
      <c r="F788" s="8">
        <f t="shared" ref="F788:F796" si="218">MONTH(D788)</f>
        <v>7</v>
      </c>
      <c r="G788" s="8">
        <v>2020</v>
      </c>
      <c r="H788" s="8" t="s">
        <v>93</v>
      </c>
      <c r="I788" s="8" t="s">
        <v>78</v>
      </c>
      <c r="J788" s="8" t="s">
        <v>60</v>
      </c>
      <c r="K788" s="8" t="s">
        <v>13</v>
      </c>
      <c r="L788" s="8" t="s">
        <v>100</v>
      </c>
      <c r="M788" s="8">
        <v>10</v>
      </c>
      <c r="N788" s="8" t="s">
        <v>11</v>
      </c>
      <c r="O788" s="11"/>
      <c r="P788" s="8">
        <v>1</v>
      </c>
      <c r="Q788" s="8" t="s">
        <v>18</v>
      </c>
      <c r="R788" s="8">
        <v>1</v>
      </c>
      <c r="S788" s="8">
        <f t="shared" si="215"/>
        <v>10</v>
      </c>
    </row>
    <row r="789" spans="1:19" ht="30" hidden="1">
      <c r="A789" s="8" t="s">
        <v>104</v>
      </c>
      <c r="B789" s="8" t="s">
        <v>17</v>
      </c>
      <c r="C789" s="8" t="s">
        <v>45</v>
      </c>
      <c r="D789" s="9">
        <f>D788+7</f>
        <v>44041</v>
      </c>
      <c r="E789" s="8">
        <f t="shared" si="213"/>
        <v>31</v>
      </c>
      <c r="F789" s="8">
        <f t="shared" si="218"/>
        <v>7</v>
      </c>
      <c r="G789" s="8">
        <v>2020</v>
      </c>
      <c r="H789" s="8" t="s">
        <v>93</v>
      </c>
      <c r="I789" s="8" t="s">
        <v>78</v>
      </c>
      <c r="J789" s="8" t="s">
        <v>71</v>
      </c>
      <c r="K789" s="8" t="s">
        <v>15</v>
      </c>
      <c r="L789" s="8" t="s">
        <v>72</v>
      </c>
      <c r="M789" s="8">
        <v>10</v>
      </c>
      <c r="N789" s="8" t="s">
        <v>12</v>
      </c>
      <c r="O789" s="15"/>
      <c r="P789" s="8">
        <v>1</v>
      </c>
      <c r="Q789" s="8" t="s">
        <v>18</v>
      </c>
      <c r="R789" s="8">
        <v>1</v>
      </c>
      <c r="S789" s="8">
        <f t="shared" si="215"/>
        <v>10</v>
      </c>
    </row>
    <row r="790" spans="1:19" ht="30" hidden="1">
      <c r="A790" s="8" t="s">
        <v>104</v>
      </c>
      <c r="B790" s="8" t="s">
        <v>17</v>
      </c>
      <c r="C790" s="8" t="s">
        <v>45</v>
      </c>
      <c r="D790" s="9">
        <f>D789+7</f>
        <v>44048</v>
      </c>
      <c r="E790" s="8">
        <f t="shared" si="213"/>
        <v>32</v>
      </c>
      <c r="F790" s="8">
        <f t="shared" si="218"/>
        <v>8</v>
      </c>
      <c r="G790" s="8">
        <v>2020</v>
      </c>
      <c r="H790" s="8" t="s">
        <v>93</v>
      </c>
      <c r="I790" s="8" t="s">
        <v>78</v>
      </c>
      <c r="J790" s="8" t="s">
        <v>71</v>
      </c>
      <c r="K790" s="8" t="s">
        <v>15</v>
      </c>
      <c r="L790" s="8" t="s">
        <v>72</v>
      </c>
      <c r="M790" s="8">
        <v>5</v>
      </c>
      <c r="N790" s="8" t="s">
        <v>10</v>
      </c>
      <c r="O790" s="15"/>
      <c r="P790" s="8">
        <v>1</v>
      </c>
      <c r="Q790" s="8" t="s">
        <v>18</v>
      </c>
      <c r="R790" s="8">
        <v>1</v>
      </c>
      <c r="S790" s="8">
        <f t="shared" si="215"/>
        <v>5</v>
      </c>
    </row>
    <row r="791" spans="1:19" ht="30" hidden="1">
      <c r="A791" s="8" t="s">
        <v>104</v>
      </c>
      <c r="B791" s="8" t="s">
        <v>17</v>
      </c>
      <c r="C791" s="8" t="s">
        <v>45</v>
      </c>
      <c r="D791" s="9">
        <f>D790+7</f>
        <v>44055</v>
      </c>
      <c r="E791" s="8">
        <f t="shared" si="213"/>
        <v>33</v>
      </c>
      <c r="F791" s="8">
        <f t="shared" si="218"/>
        <v>8</v>
      </c>
      <c r="G791" s="8">
        <v>2020</v>
      </c>
      <c r="H791" s="8" t="s">
        <v>93</v>
      </c>
      <c r="I791" s="8" t="s">
        <v>78</v>
      </c>
      <c r="J791" s="8" t="s">
        <v>60</v>
      </c>
      <c r="K791" s="8" t="s">
        <v>13</v>
      </c>
      <c r="L791" s="8" t="s">
        <v>100</v>
      </c>
      <c r="M791" s="8">
        <v>5</v>
      </c>
      <c r="N791" s="8" t="s">
        <v>10</v>
      </c>
      <c r="O791" s="11"/>
      <c r="P791" s="8">
        <v>1</v>
      </c>
      <c r="Q791" s="8" t="s">
        <v>18</v>
      </c>
      <c r="R791" s="8">
        <f>SUMIF($I$24:$I$30,Table2[[#This Row],[Name]],$J$24:$J$30)</f>
        <v>2</v>
      </c>
      <c r="S791" s="8">
        <f t="shared" si="215"/>
        <v>10</v>
      </c>
    </row>
    <row r="792" spans="1:19" ht="30" hidden="1">
      <c r="A792" s="8" t="s">
        <v>104</v>
      </c>
      <c r="B792" s="8" t="s">
        <v>17</v>
      </c>
      <c r="C792" s="8" t="s">
        <v>45</v>
      </c>
      <c r="D792" s="9">
        <f>D791+7</f>
        <v>44062</v>
      </c>
      <c r="E792" s="8">
        <f t="shared" si="213"/>
        <v>34</v>
      </c>
      <c r="F792" s="8">
        <f t="shared" si="218"/>
        <v>8</v>
      </c>
      <c r="G792" s="8">
        <v>2020</v>
      </c>
      <c r="H792" s="8" t="s">
        <v>93</v>
      </c>
      <c r="I792" s="8" t="s">
        <v>78</v>
      </c>
      <c r="J792" s="8" t="s">
        <v>60</v>
      </c>
      <c r="K792" s="8" t="s">
        <v>13</v>
      </c>
      <c r="L792" s="8" t="s">
        <v>100</v>
      </c>
      <c r="M792" s="8">
        <v>5</v>
      </c>
      <c r="N792" s="8" t="s">
        <v>10</v>
      </c>
      <c r="O792" s="11"/>
      <c r="P792" s="8">
        <v>1</v>
      </c>
      <c r="Q792" s="8" t="s">
        <v>18</v>
      </c>
      <c r="R792" s="8">
        <f>SUMIF($I$24:$I$30,Table2[[#This Row],[Name]],$J$24:$J$30)</f>
        <v>2</v>
      </c>
      <c r="S792" s="8">
        <f t="shared" si="215"/>
        <v>10</v>
      </c>
    </row>
    <row r="793" spans="1:19" ht="30" hidden="1">
      <c r="A793" s="8" t="s">
        <v>104</v>
      </c>
      <c r="B793" s="8" t="s">
        <v>17</v>
      </c>
      <c r="C793" s="8" t="s">
        <v>45</v>
      </c>
      <c r="D793" s="9">
        <f>D792+7</f>
        <v>44069</v>
      </c>
      <c r="E793" s="8">
        <f t="shared" si="213"/>
        <v>35</v>
      </c>
      <c r="F793" s="8">
        <f t="shared" si="218"/>
        <v>8</v>
      </c>
      <c r="G793" s="8">
        <v>2020</v>
      </c>
      <c r="H793" s="8" t="s">
        <v>93</v>
      </c>
      <c r="I793" s="8" t="s">
        <v>78</v>
      </c>
      <c r="J793" s="8" t="s">
        <v>60</v>
      </c>
      <c r="K793" s="8" t="s">
        <v>13</v>
      </c>
      <c r="L793" s="8" t="s">
        <v>100</v>
      </c>
      <c r="M793" s="8">
        <v>10</v>
      </c>
      <c r="N793" s="8" t="s">
        <v>11</v>
      </c>
      <c r="P793" s="8">
        <v>1</v>
      </c>
      <c r="Q793" s="8" t="s">
        <v>18</v>
      </c>
      <c r="R793" s="8">
        <f>SUMIF($I$24:$I$30,Table2[[#This Row],[Name]],$J$24:$J$30)</f>
        <v>2</v>
      </c>
      <c r="S793" s="8">
        <f t="shared" si="215"/>
        <v>20</v>
      </c>
    </row>
    <row r="794" spans="1:19" ht="30" hidden="1">
      <c r="A794" s="8" t="s">
        <v>104</v>
      </c>
      <c r="B794" s="8" t="s">
        <v>17</v>
      </c>
      <c r="C794" s="8" t="s">
        <v>45</v>
      </c>
      <c r="D794" s="9">
        <f>D789+30</f>
        <v>44071</v>
      </c>
      <c r="E794" s="8">
        <f t="shared" ref="E794:E813" si="219">WEEKNUM(D794)</f>
        <v>35</v>
      </c>
      <c r="F794" s="8">
        <f t="shared" si="218"/>
        <v>8</v>
      </c>
      <c r="G794" s="8">
        <v>2020</v>
      </c>
      <c r="H794" s="8" t="s">
        <v>93</v>
      </c>
      <c r="I794" s="8" t="s">
        <v>78</v>
      </c>
      <c r="J794" s="8" t="s">
        <v>71</v>
      </c>
      <c r="K794" s="8" t="s">
        <v>15</v>
      </c>
      <c r="L794" s="8" t="s">
        <v>72</v>
      </c>
      <c r="M794" s="8">
        <v>10</v>
      </c>
      <c r="N794" s="8" t="s">
        <v>12</v>
      </c>
      <c r="P794" s="8">
        <v>1</v>
      </c>
      <c r="Q794" s="8" t="s">
        <v>18</v>
      </c>
      <c r="R794" s="8">
        <f>SUMIF($I$24:$I$30,Table2[[#This Row],[Name]],$J$24:$J$30)</f>
        <v>2</v>
      </c>
      <c r="S794" s="8">
        <f t="shared" ref="S794:S813" si="220">M794*R794</f>
        <v>20</v>
      </c>
    </row>
    <row r="795" spans="1:19" ht="30" hidden="1">
      <c r="A795" s="8" t="s">
        <v>104</v>
      </c>
      <c r="B795" s="8" t="s">
        <v>17</v>
      </c>
      <c r="C795" s="8" t="s">
        <v>45</v>
      </c>
      <c r="D795" s="9">
        <v>44013</v>
      </c>
      <c r="E795" s="8">
        <f t="shared" si="219"/>
        <v>27</v>
      </c>
      <c r="F795" s="8">
        <f t="shared" si="218"/>
        <v>7</v>
      </c>
      <c r="G795" s="8">
        <v>2020</v>
      </c>
      <c r="H795" s="8" t="s">
        <v>93</v>
      </c>
      <c r="I795" s="8" t="s">
        <v>78</v>
      </c>
      <c r="J795" s="8" t="s">
        <v>71</v>
      </c>
      <c r="K795" s="8" t="s">
        <v>15</v>
      </c>
      <c r="L795" s="8" t="s">
        <v>72</v>
      </c>
      <c r="M795" s="8">
        <v>10</v>
      </c>
      <c r="N795" s="8" t="s">
        <v>10</v>
      </c>
      <c r="P795" s="8">
        <v>1</v>
      </c>
      <c r="Q795" s="8" t="s">
        <v>18</v>
      </c>
      <c r="R795" s="8">
        <f>SUMIF($I$24:$I$30,Table2[[#This Row],[Name]],$J$24:$J$30)</f>
        <v>2</v>
      </c>
      <c r="S795" s="8">
        <f t="shared" si="220"/>
        <v>20</v>
      </c>
    </row>
    <row r="796" spans="1:19" ht="30" hidden="1">
      <c r="A796" s="8" t="s">
        <v>104</v>
      </c>
      <c r="B796" s="8" t="s">
        <v>17</v>
      </c>
      <c r="C796" s="8" t="s">
        <v>45</v>
      </c>
      <c r="D796" s="9">
        <f>D795+7</f>
        <v>44020</v>
      </c>
      <c r="E796" s="8">
        <f t="shared" si="219"/>
        <v>28</v>
      </c>
      <c r="F796" s="8">
        <f t="shared" si="218"/>
        <v>7</v>
      </c>
      <c r="G796" s="8">
        <v>2020</v>
      </c>
      <c r="H796" s="8" t="s">
        <v>93</v>
      </c>
      <c r="I796" s="8" t="s">
        <v>78</v>
      </c>
      <c r="J796" s="8" t="s">
        <v>60</v>
      </c>
      <c r="K796" s="8" t="s">
        <v>13</v>
      </c>
      <c r="L796" s="8" t="s">
        <v>100</v>
      </c>
      <c r="M796" s="8">
        <v>10</v>
      </c>
      <c r="N796" s="8" t="s">
        <v>10</v>
      </c>
      <c r="P796" s="8">
        <v>1</v>
      </c>
      <c r="Q796" s="8" t="s">
        <v>18</v>
      </c>
      <c r="R796" s="8">
        <f>SUMIF($I$24:$I$30,Table2[[#This Row],[Name]],$J$24:$J$30)</f>
        <v>2</v>
      </c>
      <c r="S796" s="8">
        <f t="shared" si="220"/>
        <v>20</v>
      </c>
    </row>
    <row r="797" spans="1:19" ht="30" hidden="1">
      <c r="A797" s="8" t="s">
        <v>104</v>
      </c>
      <c r="B797" s="8" t="s">
        <v>17</v>
      </c>
      <c r="C797" s="8" t="s">
        <v>45</v>
      </c>
      <c r="D797" s="9">
        <f t="shared" ref="D797:D811" si="221">D796+7</f>
        <v>44027</v>
      </c>
      <c r="E797" s="8">
        <f t="shared" si="219"/>
        <v>29</v>
      </c>
      <c r="F797" s="8">
        <f t="shared" ref="F797:F813" si="222">MONTH(D797)</f>
        <v>7</v>
      </c>
      <c r="G797" s="8">
        <v>2020</v>
      </c>
      <c r="H797" s="8" t="s">
        <v>93</v>
      </c>
      <c r="I797" s="8" t="s">
        <v>78</v>
      </c>
      <c r="J797" s="8" t="s">
        <v>60</v>
      </c>
      <c r="K797" s="8" t="s">
        <v>13</v>
      </c>
      <c r="L797" s="8" t="s">
        <v>100</v>
      </c>
      <c r="M797" s="8">
        <v>10</v>
      </c>
      <c r="N797" s="8" t="s">
        <v>10</v>
      </c>
      <c r="P797" s="8">
        <v>1</v>
      </c>
      <c r="Q797" s="8" t="s">
        <v>18</v>
      </c>
      <c r="R797" s="8">
        <f>SUMIF($I$24:$I$30,Table2[[#This Row],[Name]],$J$24:$J$30)</f>
        <v>2</v>
      </c>
      <c r="S797" s="8">
        <f t="shared" si="220"/>
        <v>20</v>
      </c>
    </row>
    <row r="798" spans="1:19" ht="30" hidden="1">
      <c r="A798" s="8" t="s">
        <v>104</v>
      </c>
      <c r="B798" s="8" t="s">
        <v>17</v>
      </c>
      <c r="C798" s="8" t="s">
        <v>45</v>
      </c>
      <c r="D798" s="9">
        <f t="shared" si="221"/>
        <v>44034</v>
      </c>
      <c r="E798" s="8">
        <f t="shared" si="219"/>
        <v>30</v>
      </c>
      <c r="F798" s="8">
        <f t="shared" si="222"/>
        <v>7</v>
      </c>
      <c r="G798" s="8">
        <v>2020</v>
      </c>
      <c r="H798" s="8" t="s">
        <v>93</v>
      </c>
      <c r="I798" s="8" t="s">
        <v>78</v>
      </c>
      <c r="J798" s="8" t="s">
        <v>60</v>
      </c>
      <c r="K798" s="8" t="s">
        <v>13</v>
      </c>
      <c r="L798" s="8" t="s">
        <v>100</v>
      </c>
      <c r="M798" s="8">
        <v>10</v>
      </c>
      <c r="N798" s="8" t="s">
        <v>11</v>
      </c>
      <c r="P798" s="8">
        <v>1</v>
      </c>
      <c r="Q798" s="8" t="s">
        <v>18</v>
      </c>
      <c r="R798" s="8">
        <f>SUMIF($I$24:$I$30,Table2[[#This Row],[Name]],$J$24:$J$30)</f>
        <v>2</v>
      </c>
      <c r="S798" s="8">
        <f t="shared" si="220"/>
        <v>20</v>
      </c>
    </row>
    <row r="799" spans="1:19" ht="30" hidden="1">
      <c r="A799" s="8" t="s">
        <v>104</v>
      </c>
      <c r="B799" s="8" t="s">
        <v>17</v>
      </c>
      <c r="C799" s="8" t="s">
        <v>45</v>
      </c>
      <c r="D799" s="9">
        <f t="shared" si="221"/>
        <v>44041</v>
      </c>
      <c r="E799" s="8">
        <f t="shared" si="219"/>
        <v>31</v>
      </c>
      <c r="F799" s="8">
        <f t="shared" si="222"/>
        <v>7</v>
      </c>
      <c r="G799" s="8">
        <v>2020</v>
      </c>
      <c r="H799" s="8" t="s">
        <v>93</v>
      </c>
      <c r="I799" s="8" t="s">
        <v>78</v>
      </c>
      <c r="J799" s="8" t="s">
        <v>71</v>
      </c>
      <c r="K799" s="8" t="s">
        <v>15</v>
      </c>
      <c r="L799" s="8" t="s">
        <v>72</v>
      </c>
      <c r="M799" s="8">
        <v>10</v>
      </c>
      <c r="N799" s="8" t="s">
        <v>12</v>
      </c>
      <c r="P799" s="8">
        <v>1</v>
      </c>
      <c r="Q799" s="8" t="s">
        <v>18</v>
      </c>
      <c r="R799" s="8">
        <f>SUMIF($I$24:$I$30,Table2[[#This Row],[Name]],$J$24:$J$30)</f>
        <v>2</v>
      </c>
      <c r="S799" s="8">
        <f t="shared" si="220"/>
        <v>20</v>
      </c>
    </row>
    <row r="800" spans="1:19" ht="30" hidden="1">
      <c r="A800" s="8" t="s">
        <v>104</v>
      </c>
      <c r="B800" s="8" t="s">
        <v>17</v>
      </c>
      <c r="C800" s="8" t="s">
        <v>45</v>
      </c>
      <c r="D800" s="9">
        <f t="shared" si="221"/>
        <v>44048</v>
      </c>
      <c r="E800" s="8">
        <f t="shared" si="219"/>
        <v>32</v>
      </c>
      <c r="F800" s="8">
        <f t="shared" si="222"/>
        <v>8</v>
      </c>
      <c r="G800" s="8">
        <v>2020</v>
      </c>
      <c r="H800" s="8" t="s">
        <v>93</v>
      </c>
      <c r="I800" s="8" t="s">
        <v>78</v>
      </c>
      <c r="J800" s="8" t="s">
        <v>71</v>
      </c>
      <c r="K800" s="8" t="s">
        <v>15</v>
      </c>
      <c r="L800" s="8" t="s">
        <v>72</v>
      </c>
      <c r="M800" s="8">
        <v>10</v>
      </c>
      <c r="N800" s="8" t="s">
        <v>10</v>
      </c>
      <c r="P800" s="8">
        <v>1</v>
      </c>
      <c r="Q800" s="8" t="s">
        <v>18</v>
      </c>
      <c r="R800" s="8">
        <f>SUMIF($I$24:$I$30,Table2[[#This Row],[Name]],$J$24:$J$30)</f>
        <v>2</v>
      </c>
      <c r="S800" s="8">
        <f t="shared" si="220"/>
        <v>20</v>
      </c>
    </row>
    <row r="801" spans="1:19" ht="30" hidden="1">
      <c r="A801" s="8" t="s">
        <v>104</v>
      </c>
      <c r="B801" s="8" t="s">
        <v>17</v>
      </c>
      <c r="C801" s="8" t="s">
        <v>45</v>
      </c>
      <c r="D801" s="9">
        <f t="shared" si="221"/>
        <v>44055</v>
      </c>
      <c r="E801" s="8">
        <f t="shared" si="219"/>
        <v>33</v>
      </c>
      <c r="F801" s="8">
        <f t="shared" si="222"/>
        <v>8</v>
      </c>
      <c r="G801" s="8">
        <v>2020</v>
      </c>
      <c r="H801" s="8" t="s">
        <v>93</v>
      </c>
      <c r="I801" s="8" t="s">
        <v>78</v>
      </c>
      <c r="J801" s="8" t="s">
        <v>71</v>
      </c>
      <c r="K801" s="8" t="s">
        <v>15</v>
      </c>
      <c r="L801" s="8" t="s">
        <v>72</v>
      </c>
      <c r="M801" s="8">
        <v>10</v>
      </c>
      <c r="N801" s="8" t="s">
        <v>12</v>
      </c>
      <c r="P801" s="8">
        <v>1</v>
      </c>
      <c r="Q801" s="8" t="s">
        <v>18</v>
      </c>
      <c r="R801" s="8">
        <v>1</v>
      </c>
      <c r="S801" s="8">
        <f t="shared" si="220"/>
        <v>10</v>
      </c>
    </row>
    <row r="802" spans="1:19" ht="30" hidden="1">
      <c r="A802" s="8" t="s">
        <v>104</v>
      </c>
      <c r="B802" s="8" t="s">
        <v>17</v>
      </c>
      <c r="C802" s="8" t="s">
        <v>45</v>
      </c>
      <c r="D802" s="9">
        <f t="shared" si="221"/>
        <v>44062</v>
      </c>
      <c r="E802" s="8">
        <f t="shared" si="219"/>
        <v>34</v>
      </c>
      <c r="F802" s="8">
        <f t="shared" si="222"/>
        <v>8</v>
      </c>
      <c r="G802" s="8">
        <v>2020</v>
      </c>
      <c r="H802" s="8" t="s">
        <v>93</v>
      </c>
      <c r="I802" s="8" t="s">
        <v>78</v>
      </c>
      <c r="J802" s="8" t="s">
        <v>60</v>
      </c>
      <c r="K802" s="8" t="s">
        <v>13</v>
      </c>
      <c r="L802" s="8" t="s">
        <v>100</v>
      </c>
      <c r="M802" s="8">
        <v>10</v>
      </c>
      <c r="N802" s="8" t="s">
        <v>10</v>
      </c>
      <c r="P802" s="8">
        <v>1</v>
      </c>
      <c r="Q802" s="8" t="s">
        <v>18</v>
      </c>
      <c r="R802" s="8">
        <v>1</v>
      </c>
      <c r="S802" s="8">
        <f t="shared" si="220"/>
        <v>10</v>
      </c>
    </row>
    <row r="803" spans="1:19" ht="30" hidden="1">
      <c r="A803" s="8" t="s">
        <v>104</v>
      </c>
      <c r="B803" s="8" t="s">
        <v>17</v>
      </c>
      <c r="C803" s="8" t="s">
        <v>45</v>
      </c>
      <c r="D803" s="9">
        <f>D802+1</f>
        <v>44063</v>
      </c>
      <c r="E803" s="8">
        <f t="shared" si="219"/>
        <v>34</v>
      </c>
      <c r="F803" s="8">
        <f t="shared" si="222"/>
        <v>8</v>
      </c>
      <c r="G803" s="8">
        <v>2020</v>
      </c>
      <c r="H803" s="8" t="s">
        <v>93</v>
      </c>
      <c r="I803" s="8" t="s">
        <v>78</v>
      </c>
      <c r="J803" s="8" t="s">
        <v>60</v>
      </c>
      <c r="K803" s="8" t="s">
        <v>13</v>
      </c>
      <c r="L803" s="8" t="s">
        <v>100</v>
      </c>
      <c r="M803" s="8">
        <v>10</v>
      </c>
      <c r="N803" s="8" t="s">
        <v>10</v>
      </c>
      <c r="P803" s="8">
        <v>1</v>
      </c>
      <c r="Q803" s="8" t="s">
        <v>18</v>
      </c>
      <c r="R803" s="8">
        <v>1</v>
      </c>
      <c r="S803" s="8">
        <f t="shared" si="220"/>
        <v>10</v>
      </c>
    </row>
    <row r="804" spans="1:19" ht="30" hidden="1">
      <c r="A804" s="8" t="s">
        <v>104</v>
      </c>
      <c r="B804" s="8" t="s">
        <v>17</v>
      </c>
      <c r="C804" s="8" t="s">
        <v>45</v>
      </c>
      <c r="D804" s="9">
        <f>D803+1</f>
        <v>44064</v>
      </c>
      <c r="E804" s="8">
        <f t="shared" si="219"/>
        <v>34</v>
      </c>
      <c r="F804" s="8">
        <f t="shared" si="222"/>
        <v>8</v>
      </c>
      <c r="G804" s="8">
        <v>2020</v>
      </c>
      <c r="H804" s="8" t="s">
        <v>93</v>
      </c>
      <c r="I804" s="8" t="s">
        <v>78</v>
      </c>
      <c r="J804" s="8" t="s">
        <v>60</v>
      </c>
      <c r="K804" s="8" t="s">
        <v>13</v>
      </c>
      <c r="L804" s="8" t="s">
        <v>100</v>
      </c>
      <c r="M804" s="8">
        <v>10</v>
      </c>
      <c r="N804" s="8" t="s">
        <v>11</v>
      </c>
      <c r="P804" s="8">
        <v>1</v>
      </c>
      <c r="Q804" s="8" t="s">
        <v>18</v>
      </c>
      <c r="R804" s="8">
        <f>SUMIF($I$24:$I$30,Table2[[#This Row],[Name]],$J$24:$J$30)</f>
        <v>2</v>
      </c>
      <c r="S804" s="8">
        <f t="shared" si="220"/>
        <v>20</v>
      </c>
    </row>
    <row r="805" spans="1:19" ht="30" hidden="1">
      <c r="A805" s="8" t="s">
        <v>104</v>
      </c>
      <c r="B805" s="8" t="s">
        <v>17</v>
      </c>
      <c r="C805" s="8" t="s">
        <v>45</v>
      </c>
      <c r="D805" s="9">
        <f>D804+1</f>
        <v>44065</v>
      </c>
      <c r="E805" s="8">
        <f t="shared" si="219"/>
        <v>34</v>
      </c>
      <c r="F805" s="8">
        <f t="shared" si="222"/>
        <v>8</v>
      </c>
      <c r="G805" s="8">
        <v>2020</v>
      </c>
      <c r="H805" s="8" t="s">
        <v>93</v>
      </c>
      <c r="I805" s="8" t="s">
        <v>78</v>
      </c>
      <c r="J805" s="8" t="s">
        <v>71</v>
      </c>
      <c r="K805" s="8" t="s">
        <v>15</v>
      </c>
      <c r="L805" s="8" t="s">
        <v>72</v>
      </c>
      <c r="M805" s="8">
        <v>10</v>
      </c>
      <c r="N805" s="8" t="s">
        <v>12</v>
      </c>
      <c r="P805" s="8">
        <v>1</v>
      </c>
      <c r="Q805" s="8" t="s">
        <v>18</v>
      </c>
      <c r="R805" s="8">
        <f>SUMIF($I$24:$I$30,Table2[[#This Row],[Name]],$J$24:$J$30)</f>
        <v>2</v>
      </c>
      <c r="S805" s="8">
        <f t="shared" si="220"/>
        <v>20</v>
      </c>
    </row>
    <row r="806" spans="1:19" ht="30" hidden="1">
      <c r="A806" s="8" t="s">
        <v>104</v>
      </c>
      <c r="B806" s="8" t="s">
        <v>17</v>
      </c>
      <c r="C806" s="8" t="s">
        <v>45</v>
      </c>
      <c r="D806" s="9">
        <f t="shared" si="221"/>
        <v>44072</v>
      </c>
      <c r="E806" s="8">
        <f t="shared" si="219"/>
        <v>35</v>
      </c>
      <c r="F806" s="8">
        <f t="shared" si="222"/>
        <v>8</v>
      </c>
      <c r="G806" s="8">
        <v>2020</v>
      </c>
      <c r="H806" s="8" t="s">
        <v>93</v>
      </c>
      <c r="I806" s="8" t="s">
        <v>78</v>
      </c>
      <c r="J806" s="8" t="s">
        <v>71</v>
      </c>
      <c r="K806" s="8" t="s">
        <v>15</v>
      </c>
      <c r="L806" s="8" t="s">
        <v>72</v>
      </c>
      <c r="M806" s="8">
        <v>10</v>
      </c>
      <c r="N806" s="8" t="s">
        <v>10</v>
      </c>
      <c r="P806" s="8">
        <v>1</v>
      </c>
      <c r="Q806" s="8" t="s">
        <v>18</v>
      </c>
      <c r="R806" s="8">
        <f>SUMIF($I$24:$I$30,Table2[[#This Row],[Name]],$J$24:$J$30)</f>
        <v>2</v>
      </c>
      <c r="S806" s="8">
        <f t="shared" si="220"/>
        <v>20</v>
      </c>
    </row>
    <row r="807" spans="1:19" ht="30" hidden="1">
      <c r="A807" s="8" t="s">
        <v>104</v>
      </c>
      <c r="B807" s="8" t="s">
        <v>17</v>
      </c>
      <c r="C807" s="8" t="s">
        <v>45</v>
      </c>
      <c r="D807" s="9">
        <f>D806+1</f>
        <v>44073</v>
      </c>
      <c r="E807" s="8">
        <f t="shared" si="219"/>
        <v>36</v>
      </c>
      <c r="F807" s="8">
        <f t="shared" si="222"/>
        <v>8</v>
      </c>
      <c r="G807" s="8">
        <v>2020</v>
      </c>
      <c r="H807" s="8" t="s">
        <v>93</v>
      </c>
      <c r="I807" s="8" t="s">
        <v>78</v>
      </c>
      <c r="J807" s="8" t="s">
        <v>60</v>
      </c>
      <c r="K807" s="8" t="s">
        <v>13</v>
      </c>
      <c r="L807" s="8" t="s">
        <v>100</v>
      </c>
      <c r="M807" s="8">
        <v>10</v>
      </c>
      <c r="N807" s="8" t="s">
        <v>10</v>
      </c>
      <c r="P807" s="8">
        <v>1</v>
      </c>
      <c r="Q807" s="8" t="s">
        <v>18</v>
      </c>
      <c r="R807" s="8">
        <f>SUMIF($I$24:$I$30,Table2[[#This Row],[Name]],$J$24:$J$30)</f>
        <v>2</v>
      </c>
      <c r="S807" s="8">
        <f t="shared" si="220"/>
        <v>20</v>
      </c>
    </row>
    <row r="808" spans="1:19" ht="30" hidden="1">
      <c r="A808" s="8" t="s">
        <v>104</v>
      </c>
      <c r="B808" s="8" t="s">
        <v>17</v>
      </c>
      <c r="C808" s="8" t="s">
        <v>45</v>
      </c>
      <c r="D808" s="9">
        <f>D807-21</f>
        <v>44052</v>
      </c>
      <c r="E808" s="8">
        <f t="shared" si="219"/>
        <v>33</v>
      </c>
      <c r="F808" s="8">
        <f t="shared" si="222"/>
        <v>8</v>
      </c>
      <c r="G808" s="8">
        <v>2020</v>
      </c>
      <c r="H808" s="8" t="s">
        <v>93</v>
      </c>
      <c r="I808" s="8" t="s">
        <v>78</v>
      </c>
      <c r="J808" s="8" t="s">
        <v>60</v>
      </c>
      <c r="K808" s="8" t="s">
        <v>13</v>
      </c>
      <c r="L808" s="8" t="s">
        <v>100</v>
      </c>
      <c r="M808" s="8">
        <v>10</v>
      </c>
      <c r="N808" s="8" t="s">
        <v>10</v>
      </c>
      <c r="P808" s="8">
        <v>1</v>
      </c>
      <c r="Q808" s="8" t="s">
        <v>18</v>
      </c>
      <c r="R808" s="8">
        <f>SUMIF($I$24:$I$30,Table2[[#This Row],[Name]],$J$24:$J$30)</f>
        <v>2</v>
      </c>
      <c r="S808" s="8">
        <f t="shared" si="220"/>
        <v>20</v>
      </c>
    </row>
    <row r="809" spans="1:19" ht="30" hidden="1">
      <c r="A809" s="8" t="s">
        <v>104</v>
      </c>
      <c r="B809" s="8" t="s">
        <v>17</v>
      </c>
      <c r="C809" s="8" t="s">
        <v>45</v>
      </c>
      <c r="D809" s="9">
        <f>D808-45</f>
        <v>44007</v>
      </c>
      <c r="E809" s="8">
        <f t="shared" si="219"/>
        <v>26</v>
      </c>
      <c r="F809" s="8">
        <f t="shared" si="222"/>
        <v>6</v>
      </c>
      <c r="G809" s="8">
        <v>2020</v>
      </c>
      <c r="H809" s="8" t="s">
        <v>93</v>
      </c>
      <c r="I809" s="8" t="s">
        <v>78</v>
      </c>
      <c r="J809" s="8" t="s">
        <v>60</v>
      </c>
      <c r="K809" s="8" t="s">
        <v>13</v>
      </c>
      <c r="L809" s="8" t="s">
        <v>100</v>
      </c>
      <c r="M809" s="8">
        <v>10</v>
      </c>
      <c r="N809" s="8" t="s">
        <v>11</v>
      </c>
      <c r="P809" s="8">
        <v>1</v>
      </c>
      <c r="Q809" s="8" t="s">
        <v>18</v>
      </c>
      <c r="R809" s="8">
        <f>SUMIF($I$24:$I$30,Table2[[#This Row],[Name]],$J$24:$J$30)</f>
        <v>2</v>
      </c>
      <c r="S809" s="8">
        <f t="shared" si="220"/>
        <v>20</v>
      </c>
    </row>
    <row r="810" spans="1:19" ht="30" hidden="1">
      <c r="A810" s="8" t="s">
        <v>104</v>
      </c>
      <c r="B810" s="8" t="s">
        <v>17</v>
      </c>
      <c r="C810" s="8" t="s">
        <v>45</v>
      </c>
      <c r="D810" s="9">
        <f t="shared" si="221"/>
        <v>44014</v>
      </c>
      <c r="E810" s="8">
        <f t="shared" si="219"/>
        <v>27</v>
      </c>
      <c r="F810" s="8">
        <f t="shared" si="222"/>
        <v>7</v>
      </c>
      <c r="G810" s="8">
        <v>2020</v>
      </c>
      <c r="H810" s="8" t="s">
        <v>93</v>
      </c>
      <c r="I810" s="8" t="s">
        <v>78</v>
      </c>
      <c r="J810" s="8" t="s">
        <v>71</v>
      </c>
      <c r="K810" s="8" t="s">
        <v>15</v>
      </c>
      <c r="L810" s="8" t="s">
        <v>72</v>
      </c>
      <c r="M810" s="8">
        <v>10</v>
      </c>
      <c r="N810" s="8" t="s">
        <v>12</v>
      </c>
      <c r="P810" s="8">
        <v>1</v>
      </c>
      <c r="Q810" s="8" t="s">
        <v>18</v>
      </c>
      <c r="R810" s="8">
        <f>SUMIF($I$24:$I$30,Table2[[#This Row],[Name]],$J$24:$J$30)</f>
        <v>2</v>
      </c>
      <c r="S810" s="8">
        <f t="shared" si="220"/>
        <v>20</v>
      </c>
    </row>
    <row r="811" spans="1:19" ht="30" hidden="1">
      <c r="A811" s="8" t="s">
        <v>104</v>
      </c>
      <c r="B811" s="8" t="s">
        <v>17</v>
      </c>
      <c r="C811" s="8" t="s">
        <v>45</v>
      </c>
      <c r="D811" s="9">
        <f t="shared" si="221"/>
        <v>44021</v>
      </c>
      <c r="E811" s="8">
        <f t="shared" si="219"/>
        <v>28</v>
      </c>
      <c r="F811" s="8">
        <f t="shared" si="222"/>
        <v>7</v>
      </c>
      <c r="G811" s="8">
        <v>2020</v>
      </c>
      <c r="H811" s="8" t="s">
        <v>93</v>
      </c>
      <c r="I811" s="8" t="s">
        <v>78</v>
      </c>
      <c r="J811" s="8" t="s">
        <v>71</v>
      </c>
      <c r="K811" s="8" t="s">
        <v>15</v>
      </c>
      <c r="L811" s="8" t="s">
        <v>72</v>
      </c>
      <c r="M811" s="8">
        <v>10</v>
      </c>
      <c r="N811" s="8" t="s">
        <v>10</v>
      </c>
      <c r="P811" s="8">
        <v>1</v>
      </c>
      <c r="Q811" s="8" t="s">
        <v>18</v>
      </c>
      <c r="R811" s="8">
        <f>SUMIF($I$24:$I$30,Table2[[#This Row],[Name]],$J$24:$J$30)</f>
        <v>2</v>
      </c>
      <c r="S811" s="8">
        <f t="shared" si="220"/>
        <v>20</v>
      </c>
    </row>
    <row r="812" spans="1:19" ht="30" hidden="1">
      <c r="A812" s="8" t="s">
        <v>104</v>
      </c>
      <c r="B812" s="8" t="s">
        <v>17</v>
      </c>
      <c r="C812" s="8" t="s">
        <v>45</v>
      </c>
      <c r="D812" s="9">
        <f>D811-25</f>
        <v>43996</v>
      </c>
      <c r="E812" s="8">
        <f t="shared" si="219"/>
        <v>25</v>
      </c>
      <c r="F812" s="8">
        <f t="shared" si="222"/>
        <v>6</v>
      </c>
      <c r="G812" s="8">
        <v>2020</v>
      </c>
      <c r="H812" s="8" t="s">
        <v>93</v>
      </c>
      <c r="I812" s="8" t="s">
        <v>78</v>
      </c>
      <c r="J812" s="8" t="s">
        <v>60</v>
      </c>
      <c r="K812" s="8" t="s">
        <v>13</v>
      </c>
      <c r="L812" s="8" t="s">
        <v>100</v>
      </c>
      <c r="M812" s="8">
        <v>25</v>
      </c>
      <c r="N812" s="8" t="s">
        <v>10</v>
      </c>
      <c r="P812" s="8">
        <v>1</v>
      </c>
      <c r="Q812" s="8" t="s">
        <v>18</v>
      </c>
      <c r="R812" s="8">
        <f>SUMIF($I$24:$I$30,Table2[[#This Row],[Name]],$J$24:$J$30)</f>
        <v>2</v>
      </c>
      <c r="S812" s="8">
        <f t="shared" si="220"/>
        <v>50</v>
      </c>
    </row>
    <row r="813" spans="1:19" ht="30" hidden="1">
      <c r="A813" s="8" t="s">
        <v>104</v>
      </c>
      <c r="B813" s="8" t="s">
        <v>17</v>
      </c>
      <c r="C813" s="8" t="s">
        <v>45</v>
      </c>
      <c r="D813" s="9">
        <f>D812+1</f>
        <v>43997</v>
      </c>
      <c r="E813" s="8">
        <f t="shared" si="219"/>
        <v>25</v>
      </c>
      <c r="F813" s="8">
        <f t="shared" si="222"/>
        <v>6</v>
      </c>
      <c r="G813" s="8">
        <v>2020</v>
      </c>
      <c r="H813" s="8" t="s">
        <v>93</v>
      </c>
      <c r="I813" s="8" t="s">
        <v>78</v>
      </c>
      <c r="J813" s="8" t="s">
        <v>60</v>
      </c>
      <c r="K813" s="8" t="s">
        <v>13</v>
      </c>
      <c r="L813" s="8" t="s">
        <v>100</v>
      </c>
      <c r="M813" s="8">
        <v>25</v>
      </c>
      <c r="N813" s="8" t="s">
        <v>10</v>
      </c>
      <c r="P813" s="8">
        <v>1</v>
      </c>
      <c r="Q813" s="8" t="s">
        <v>18</v>
      </c>
      <c r="R813" s="8">
        <f>SUMIF($I$24:$I$30,Table2[[#This Row],[Name]],$J$24:$J$30)</f>
        <v>2</v>
      </c>
      <c r="S813" s="8">
        <f t="shared" si="220"/>
        <v>50</v>
      </c>
    </row>
    <row r="814" spans="1:19" hidden="1">
      <c r="R814" s="8">
        <f>SUMIF($I$24:$I$30,Table2[[#This Row],[Name]],$J$24:$J$30)</f>
        <v>0</v>
      </c>
      <c r="S814" s="8">
        <f>M814*R814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A943-FE09-4BD5-A569-FB7FA6B28AE7}">
  <dimension ref="A1:BH103"/>
  <sheetViews>
    <sheetView workbookViewId="0">
      <selection activeCell="C31" sqref="C31"/>
    </sheetView>
  </sheetViews>
  <sheetFormatPr baseColWidth="10" defaultColWidth="30.6640625" defaultRowHeight="14"/>
  <cols>
    <col min="1" max="1" width="10.5" style="21" bestFit="1" customWidth="1"/>
    <col min="2" max="2" width="13.6640625" style="21" bestFit="1" customWidth="1"/>
    <col min="3" max="3" width="28.33203125" style="21" bestFit="1" customWidth="1"/>
    <col min="4" max="8" width="7.83203125" style="21" bestFit="1" customWidth="1"/>
    <col min="9" max="9" width="8.83203125" style="21" bestFit="1" customWidth="1"/>
    <col min="10" max="14" width="7.1640625" style="21" bestFit="1" customWidth="1"/>
    <col min="15" max="15" width="8.83203125" style="21" bestFit="1" customWidth="1"/>
    <col min="16" max="21" width="7.1640625" style="21" bestFit="1" customWidth="1"/>
    <col min="22" max="22" width="8.83203125" style="21" bestFit="1" customWidth="1"/>
    <col min="23" max="23" width="10.5" style="21" bestFit="1" customWidth="1"/>
    <col min="24" max="24" width="6.6640625" style="21" bestFit="1" customWidth="1"/>
    <col min="25" max="25" width="10.5" style="21" bestFit="1" customWidth="1"/>
    <col min="26" max="28" width="6" style="21" bestFit="1" customWidth="1"/>
    <col min="29" max="29" width="7.1640625" style="21" bestFit="1" customWidth="1"/>
    <col min="30" max="30" width="10.5" style="21" bestFit="1" customWidth="1"/>
    <col min="31" max="59" width="3.1640625" style="21" bestFit="1" customWidth="1"/>
    <col min="60" max="60" width="10.5" style="21" bestFit="1" customWidth="1"/>
    <col min="61" max="16384" width="30.6640625" style="21"/>
  </cols>
  <sheetData>
    <row r="1" spans="1:60">
      <c r="A1"/>
      <c r="B1"/>
    </row>
    <row r="2" spans="1:60">
      <c r="A2"/>
      <c r="B2"/>
    </row>
    <row r="3" spans="1:6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>
      <c r="A4" s="19" t="s">
        <v>67</v>
      </c>
      <c r="B4" s="20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>
      <c r="A5" s="19" t="s">
        <v>61</v>
      </c>
      <c r="B5" s="21" t="s">
        <v>95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>
      <c r="A7" s="19" t="s">
        <v>82</v>
      </c>
      <c r="D7" s="19" t="s">
        <v>1</v>
      </c>
      <c r="E7" s="19" t="s">
        <v>63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>
      <c r="D8" s="21">
        <v>6</v>
      </c>
      <c r="I8" s="21" t="s">
        <v>83</v>
      </c>
      <c r="J8" s="21">
        <v>7</v>
      </c>
      <c r="O8" s="21" t="s">
        <v>84</v>
      </c>
      <c r="P8" s="21">
        <v>8</v>
      </c>
      <c r="V8" s="21" t="s">
        <v>92</v>
      </c>
      <c r="W8" s="21" t="s">
        <v>81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>
      <c r="A9" s="19" t="s">
        <v>5</v>
      </c>
      <c r="B9" s="19" t="s">
        <v>7</v>
      </c>
      <c r="C9" s="19" t="s">
        <v>6</v>
      </c>
      <c r="D9" s="21">
        <v>23</v>
      </c>
      <c r="E9" s="21">
        <v>24</v>
      </c>
      <c r="F9" s="21">
        <v>25</v>
      </c>
      <c r="G9" s="21">
        <v>26</v>
      </c>
      <c r="H9" s="21">
        <v>27</v>
      </c>
      <c r="J9" s="21">
        <v>27</v>
      </c>
      <c r="K9" s="21">
        <v>28</v>
      </c>
      <c r="L9" s="21">
        <v>29</v>
      </c>
      <c r="M9" s="21">
        <v>30</v>
      </c>
      <c r="N9" s="21">
        <v>31</v>
      </c>
      <c r="P9" s="21">
        <v>31</v>
      </c>
      <c r="Q9" s="21">
        <v>32</v>
      </c>
      <c r="R9" s="21">
        <v>33</v>
      </c>
      <c r="S9" s="21">
        <v>34</v>
      </c>
      <c r="T9" s="21">
        <v>35</v>
      </c>
      <c r="U9" s="21">
        <v>36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>
      <c r="A10" s="21" t="s">
        <v>17</v>
      </c>
      <c r="B10" s="21" t="s">
        <v>11</v>
      </c>
      <c r="C10" s="21" t="s">
        <v>45</v>
      </c>
      <c r="D10" s="22">
        <v>126</v>
      </c>
      <c r="E10" s="22">
        <v>120.50000000000001</v>
      </c>
      <c r="F10" s="22">
        <v>10.95</v>
      </c>
      <c r="G10" s="22">
        <v>20</v>
      </c>
      <c r="H10" s="22"/>
      <c r="I10" s="22">
        <v>277.45</v>
      </c>
      <c r="J10" s="22">
        <v>24</v>
      </c>
      <c r="K10" s="22">
        <v>21.15</v>
      </c>
      <c r="L10" s="22">
        <v>12</v>
      </c>
      <c r="M10" s="22">
        <v>31.5</v>
      </c>
      <c r="N10" s="22">
        <v>15</v>
      </c>
      <c r="O10" s="22">
        <v>103.65</v>
      </c>
      <c r="P10" s="22"/>
      <c r="Q10" s="22">
        <v>30</v>
      </c>
      <c r="R10" s="22">
        <v>11.25</v>
      </c>
      <c r="S10" s="22">
        <v>46.7</v>
      </c>
      <c r="T10" s="22">
        <v>30.5</v>
      </c>
      <c r="U10" s="22"/>
      <c r="V10" s="22">
        <v>118.45</v>
      </c>
      <c r="W10" s="22">
        <v>499.54999999999995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C11" s="21" t="s">
        <v>29</v>
      </c>
      <c r="D11" s="22"/>
      <c r="E11" s="22">
        <v>12</v>
      </c>
      <c r="F11" s="22">
        <v>69.600000000000009</v>
      </c>
      <c r="G11" s="22">
        <v>57.75</v>
      </c>
      <c r="H11" s="22">
        <v>6</v>
      </c>
      <c r="I11" s="22">
        <v>145.35000000000002</v>
      </c>
      <c r="J11" s="22">
        <v>7.5</v>
      </c>
      <c r="K11" s="22">
        <v>27.15</v>
      </c>
      <c r="L11" s="22">
        <v>33.75</v>
      </c>
      <c r="M11" s="22">
        <v>37.65</v>
      </c>
      <c r="N11" s="22">
        <v>4.5</v>
      </c>
      <c r="O11" s="22">
        <v>110.55000000000001</v>
      </c>
      <c r="P11" s="22">
        <v>3.75</v>
      </c>
      <c r="Q11" s="22"/>
      <c r="R11" s="22">
        <v>9</v>
      </c>
      <c r="S11" s="22">
        <v>34.5</v>
      </c>
      <c r="T11" s="22">
        <v>7.5</v>
      </c>
      <c r="U11" s="22">
        <v>3.75</v>
      </c>
      <c r="V11" s="22">
        <v>58.5</v>
      </c>
      <c r="W11" s="22">
        <v>314.40000000000003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C12" s="21" t="s">
        <v>44</v>
      </c>
      <c r="D12" s="22"/>
      <c r="E12" s="22">
        <v>11.25</v>
      </c>
      <c r="F12" s="22"/>
      <c r="G12" s="22"/>
      <c r="H12" s="22">
        <v>18</v>
      </c>
      <c r="I12" s="22">
        <v>29.25</v>
      </c>
      <c r="J12" s="22">
        <v>21</v>
      </c>
      <c r="K12" s="22">
        <v>48.599999999999994</v>
      </c>
      <c r="L12" s="22">
        <v>26.4</v>
      </c>
      <c r="M12" s="22">
        <v>12</v>
      </c>
      <c r="N12" s="22">
        <v>24</v>
      </c>
      <c r="O12" s="22">
        <v>132</v>
      </c>
      <c r="P12" s="22">
        <v>0</v>
      </c>
      <c r="Q12" s="22">
        <v>56.7</v>
      </c>
      <c r="R12" s="22">
        <v>27.75</v>
      </c>
      <c r="S12" s="22">
        <v>28.5</v>
      </c>
      <c r="T12" s="22">
        <v>9.75</v>
      </c>
      <c r="U12" s="22">
        <v>0</v>
      </c>
      <c r="V12" s="22">
        <v>122.7</v>
      </c>
      <c r="W12" s="22">
        <v>283.95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C13" s="21" t="s">
        <v>28</v>
      </c>
      <c r="D13" s="22"/>
      <c r="E13" s="22">
        <v>56.7</v>
      </c>
      <c r="F13" s="22">
        <v>30.75</v>
      </c>
      <c r="G13" s="22">
        <v>3.75</v>
      </c>
      <c r="H13" s="22"/>
      <c r="I13" s="22">
        <v>91.2</v>
      </c>
      <c r="J13" s="22"/>
      <c r="K13" s="22">
        <v>7.1999999999999993</v>
      </c>
      <c r="L13" s="22">
        <v>37.950000000000003</v>
      </c>
      <c r="M13" s="22">
        <v>63.45</v>
      </c>
      <c r="N13" s="22">
        <v>13.95</v>
      </c>
      <c r="O13" s="22">
        <v>122.55000000000001</v>
      </c>
      <c r="P13" s="22"/>
      <c r="Q13" s="22">
        <v>3</v>
      </c>
      <c r="R13" s="22">
        <v>32.25</v>
      </c>
      <c r="S13" s="22">
        <v>58.2</v>
      </c>
      <c r="T13" s="22">
        <v>18</v>
      </c>
      <c r="U13" s="22"/>
      <c r="V13" s="22">
        <v>111.45</v>
      </c>
      <c r="W13" s="22">
        <v>325.2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B14" s="21" t="s">
        <v>10</v>
      </c>
      <c r="C14" s="21" t="s">
        <v>45</v>
      </c>
      <c r="D14" s="22">
        <v>132</v>
      </c>
      <c r="E14" s="22">
        <v>39.9</v>
      </c>
      <c r="F14" s="22">
        <v>103.75</v>
      </c>
      <c r="G14" s="22">
        <v>9</v>
      </c>
      <c r="H14" s="22"/>
      <c r="I14" s="22">
        <v>284.64999999999998</v>
      </c>
      <c r="J14" s="22">
        <v>60.75</v>
      </c>
      <c r="K14" s="22">
        <v>61.25</v>
      </c>
      <c r="L14" s="22">
        <v>33.75</v>
      </c>
      <c r="M14" s="22"/>
      <c r="N14" s="22">
        <v>0</v>
      </c>
      <c r="O14" s="22">
        <v>155.75</v>
      </c>
      <c r="P14" s="22">
        <v>15</v>
      </c>
      <c r="Q14" s="22">
        <v>40</v>
      </c>
      <c r="R14" s="22">
        <v>48</v>
      </c>
      <c r="S14" s="22">
        <v>33.75</v>
      </c>
      <c r="T14" s="22">
        <v>36.5</v>
      </c>
      <c r="U14" s="22">
        <v>20</v>
      </c>
      <c r="V14" s="22">
        <v>193.25</v>
      </c>
      <c r="W14" s="22">
        <v>633.65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C15" s="21" t="s">
        <v>29</v>
      </c>
      <c r="D15" s="22"/>
      <c r="E15" s="22">
        <v>7.1999999999999993</v>
      </c>
      <c r="F15" s="22">
        <v>49.5</v>
      </c>
      <c r="G15" s="22">
        <v>19.5</v>
      </c>
      <c r="H15" s="22">
        <v>10.95</v>
      </c>
      <c r="I15" s="22">
        <v>87.15</v>
      </c>
      <c r="J15" s="22">
        <v>3.75</v>
      </c>
      <c r="K15" s="22">
        <v>28.95</v>
      </c>
      <c r="L15" s="22">
        <v>30</v>
      </c>
      <c r="M15" s="22">
        <v>24.45</v>
      </c>
      <c r="N15" s="22">
        <v>1.5</v>
      </c>
      <c r="O15" s="22">
        <v>88.65</v>
      </c>
      <c r="P15" s="22"/>
      <c r="Q15" s="22"/>
      <c r="R15" s="22">
        <v>18</v>
      </c>
      <c r="S15" s="22">
        <v>23.25</v>
      </c>
      <c r="T15" s="22">
        <v>10.5</v>
      </c>
      <c r="U15" s="22"/>
      <c r="V15" s="22">
        <v>51.75</v>
      </c>
      <c r="W15" s="22">
        <v>227.55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C16" s="21" t="s">
        <v>44</v>
      </c>
      <c r="D16" s="22"/>
      <c r="E16" s="22">
        <v>7.5</v>
      </c>
      <c r="F16" s="22"/>
      <c r="G16" s="22">
        <v>30</v>
      </c>
      <c r="H16" s="22">
        <v>0</v>
      </c>
      <c r="I16" s="22">
        <v>37.5</v>
      </c>
      <c r="J16" s="22">
        <v>33</v>
      </c>
      <c r="K16" s="22">
        <v>15</v>
      </c>
      <c r="L16" s="22">
        <v>21.45</v>
      </c>
      <c r="M16" s="22">
        <v>3</v>
      </c>
      <c r="N16" s="22">
        <v>33.75</v>
      </c>
      <c r="O16" s="22">
        <v>106.2</v>
      </c>
      <c r="P16" s="22">
        <v>3</v>
      </c>
      <c r="Q16" s="22">
        <v>44.25</v>
      </c>
      <c r="R16" s="22">
        <v>15.75</v>
      </c>
      <c r="S16" s="22">
        <v>24.75</v>
      </c>
      <c r="T16" s="22">
        <v>10.5</v>
      </c>
      <c r="U16" s="22">
        <v>6</v>
      </c>
      <c r="V16" s="22">
        <v>104.25</v>
      </c>
      <c r="W16" s="22">
        <v>247.95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C17" s="21" t="s">
        <v>28</v>
      </c>
      <c r="D17" s="22">
        <v>7.5</v>
      </c>
      <c r="E17" s="22">
        <v>67.350000000000009</v>
      </c>
      <c r="F17" s="22">
        <v>14.7</v>
      </c>
      <c r="G17" s="22"/>
      <c r="H17" s="22"/>
      <c r="I17" s="22">
        <v>89.550000000000011</v>
      </c>
      <c r="J17" s="22"/>
      <c r="K17" s="22">
        <v>17.7</v>
      </c>
      <c r="L17" s="22">
        <v>40.200000000000003</v>
      </c>
      <c r="M17" s="22">
        <v>18</v>
      </c>
      <c r="N17" s="22">
        <v>14.7</v>
      </c>
      <c r="O17" s="22">
        <v>90.600000000000009</v>
      </c>
      <c r="P17" s="22"/>
      <c r="Q17" s="22">
        <v>0</v>
      </c>
      <c r="R17" s="22">
        <v>42.75</v>
      </c>
      <c r="S17" s="22">
        <v>45.75</v>
      </c>
      <c r="T17" s="22">
        <v>20.25</v>
      </c>
      <c r="U17" s="22"/>
      <c r="V17" s="22">
        <v>108.75</v>
      </c>
      <c r="W17" s="22">
        <v>288.89999999999998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B18" s="21" t="s">
        <v>12</v>
      </c>
      <c r="C18" s="21" t="s">
        <v>45</v>
      </c>
      <c r="D18" s="22">
        <v>138</v>
      </c>
      <c r="E18" s="22">
        <v>44.099999999999994</v>
      </c>
      <c r="F18" s="22">
        <v>53.75</v>
      </c>
      <c r="G18" s="22">
        <v>9</v>
      </c>
      <c r="H18" s="22"/>
      <c r="I18" s="22">
        <v>244.85</v>
      </c>
      <c r="J18" s="22">
        <v>57.75</v>
      </c>
      <c r="K18" s="22">
        <v>13.2</v>
      </c>
      <c r="L18" s="22">
        <v>13.95</v>
      </c>
      <c r="M18" s="22">
        <v>3.75</v>
      </c>
      <c r="N18" s="22">
        <v>30</v>
      </c>
      <c r="O18" s="22">
        <v>118.65</v>
      </c>
      <c r="P18" s="22">
        <v>15</v>
      </c>
      <c r="Q18" s="22">
        <v>36</v>
      </c>
      <c r="R18" s="22">
        <v>24.25</v>
      </c>
      <c r="S18" s="22">
        <v>42.5</v>
      </c>
      <c r="T18" s="22">
        <v>24.5</v>
      </c>
      <c r="U18" s="22"/>
      <c r="V18" s="22">
        <v>142.25</v>
      </c>
      <c r="W18" s="22">
        <v>505.75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C19" s="21" t="s">
        <v>29</v>
      </c>
      <c r="D19" s="22"/>
      <c r="E19" s="22">
        <v>9</v>
      </c>
      <c r="F19" s="22">
        <v>62.7</v>
      </c>
      <c r="G19" s="22">
        <v>25.65</v>
      </c>
      <c r="H19" s="22">
        <v>15.45</v>
      </c>
      <c r="I19" s="22">
        <v>112.8</v>
      </c>
      <c r="J19" s="22">
        <v>6.75</v>
      </c>
      <c r="K19" s="22">
        <v>15.75</v>
      </c>
      <c r="L19" s="22">
        <v>24.75</v>
      </c>
      <c r="M19" s="22">
        <v>33.450000000000003</v>
      </c>
      <c r="N19" s="22">
        <v>9</v>
      </c>
      <c r="O19" s="22">
        <v>89.7</v>
      </c>
      <c r="P19" s="22"/>
      <c r="Q19" s="22"/>
      <c r="R19" s="22">
        <v>15</v>
      </c>
      <c r="S19" s="22">
        <v>34.5</v>
      </c>
      <c r="T19" s="22">
        <v>20.7</v>
      </c>
      <c r="U19" s="22">
        <v>3.75</v>
      </c>
      <c r="V19" s="22">
        <v>73.95</v>
      </c>
      <c r="W19" s="22">
        <v>276.45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C20" s="21" t="s">
        <v>44</v>
      </c>
      <c r="D20" s="22"/>
      <c r="E20" s="22">
        <v>7.5</v>
      </c>
      <c r="F20" s="22"/>
      <c r="G20" s="22">
        <v>18</v>
      </c>
      <c r="H20" s="22">
        <v>0</v>
      </c>
      <c r="I20" s="22">
        <v>25.5</v>
      </c>
      <c r="J20" s="22">
        <v>6</v>
      </c>
      <c r="K20" s="22">
        <v>44.849999999999994</v>
      </c>
      <c r="L20" s="22">
        <v>22.2</v>
      </c>
      <c r="M20" s="22">
        <v>15</v>
      </c>
      <c r="N20" s="22">
        <v>30.75</v>
      </c>
      <c r="O20" s="22">
        <v>118.8</v>
      </c>
      <c r="P20" s="22">
        <v>0</v>
      </c>
      <c r="Q20" s="22">
        <v>49.5</v>
      </c>
      <c r="R20" s="22">
        <v>30</v>
      </c>
      <c r="S20" s="22">
        <v>36.9</v>
      </c>
      <c r="T20" s="22">
        <v>22.5</v>
      </c>
      <c r="U20" s="22">
        <v>0</v>
      </c>
      <c r="V20" s="22">
        <v>138.9</v>
      </c>
      <c r="W20" s="22">
        <v>283.2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C21" s="21" t="s">
        <v>28</v>
      </c>
      <c r="D21" s="22"/>
      <c r="E21" s="22">
        <v>63.900000000000006</v>
      </c>
      <c r="F21" s="22">
        <v>17.7</v>
      </c>
      <c r="G21" s="22"/>
      <c r="H21" s="22"/>
      <c r="I21" s="22">
        <v>81.600000000000009</v>
      </c>
      <c r="J21" s="22"/>
      <c r="K21" s="22">
        <v>10.5</v>
      </c>
      <c r="L21" s="22">
        <v>36</v>
      </c>
      <c r="M21" s="22">
        <v>57.599999999999994</v>
      </c>
      <c r="N21" s="22">
        <v>11.25</v>
      </c>
      <c r="O21" s="22">
        <v>115.35</v>
      </c>
      <c r="P21" s="22"/>
      <c r="Q21" s="22"/>
      <c r="R21" s="22">
        <v>34.950000000000003</v>
      </c>
      <c r="S21" s="22">
        <v>55.2</v>
      </c>
      <c r="T21" s="22">
        <v>30</v>
      </c>
      <c r="U21" s="22"/>
      <c r="V21" s="22">
        <v>120.15</v>
      </c>
      <c r="W21" s="22">
        <v>317.10000000000002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>
      <c r="B22" s="21" t="s">
        <v>91</v>
      </c>
      <c r="C22" s="21" t="s">
        <v>90</v>
      </c>
      <c r="D22" s="22">
        <v>0</v>
      </c>
      <c r="E22" s="22">
        <v>35</v>
      </c>
      <c r="F22" s="22">
        <v>35</v>
      </c>
      <c r="G22" s="22">
        <v>35</v>
      </c>
      <c r="H22" s="22">
        <v>35</v>
      </c>
      <c r="I22" s="22">
        <v>140</v>
      </c>
      <c r="J22" s="22">
        <v>35</v>
      </c>
      <c r="K22" s="22">
        <v>35</v>
      </c>
      <c r="L22" s="22">
        <v>35</v>
      </c>
      <c r="M22" s="22">
        <v>35</v>
      </c>
      <c r="N22" s="22"/>
      <c r="O22" s="22">
        <v>140</v>
      </c>
      <c r="P22" s="22">
        <v>35</v>
      </c>
      <c r="Q22" s="22">
        <v>35</v>
      </c>
      <c r="R22" s="22">
        <v>0</v>
      </c>
      <c r="S22" s="22">
        <v>35</v>
      </c>
      <c r="T22" s="22">
        <v>35</v>
      </c>
      <c r="U22" s="22"/>
      <c r="V22" s="22">
        <v>140</v>
      </c>
      <c r="W22" s="22">
        <v>420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21" t="s">
        <v>81</v>
      </c>
      <c r="D23" s="22">
        <v>403.5</v>
      </c>
      <c r="E23" s="22">
        <v>481.9</v>
      </c>
      <c r="F23" s="22">
        <v>448.4</v>
      </c>
      <c r="G23" s="22">
        <v>227.65</v>
      </c>
      <c r="H23" s="22">
        <v>85.4</v>
      </c>
      <c r="I23" s="22">
        <v>1646.8499999999997</v>
      </c>
      <c r="J23" s="22">
        <v>255.5</v>
      </c>
      <c r="K23" s="22">
        <v>346.29999999999995</v>
      </c>
      <c r="L23" s="22">
        <v>367.4</v>
      </c>
      <c r="M23" s="22">
        <v>334.85</v>
      </c>
      <c r="N23" s="22">
        <v>188.4</v>
      </c>
      <c r="O23" s="22">
        <v>1492.45</v>
      </c>
      <c r="P23" s="22">
        <v>71.75</v>
      </c>
      <c r="Q23" s="22">
        <v>294.45</v>
      </c>
      <c r="R23" s="22">
        <v>308.95</v>
      </c>
      <c r="S23" s="22">
        <v>499.49999999999994</v>
      </c>
      <c r="T23" s="22">
        <v>276.2</v>
      </c>
      <c r="U23" s="22">
        <v>33.5</v>
      </c>
      <c r="V23" s="22">
        <v>1484.3500000000001</v>
      </c>
      <c r="W23" s="22">
        <v>4623.6499999999996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6FFA-0471-4A38-8540-38E557B25EE9}">
  <dimension ref="A1:BH103"/>
  <sheetViews>
    <sheetView workbookViewId="0">
      <selection activeCell="F18" sqref="F18"/>
    </sheetView>
  </sheetViews>
  <sheetFormatPr baseColWidth="10" defaultColWidth="30.6640625" defaultRowHeight="14"/>
  <cols>
    <col min="1" max="1" width="16" style="21" bestFit="1" customWidth="1"/>
    <col min="2" max="2" width="15.83203125" style="21" bestFit="1" customWidth="1"/>
    <col min="3" max="5" width="8.83203125" style="21" bestFit="1" customWidth="1"/>
    <col min="6" max="8" width="10.5" style="21" bestFit="1" customWidth="1"/>
    <col min="9" max="12" width="7.1640625" style="21" bestFit="1" customWidth="1"/>
    <col min="13" max="13" width="8.83203125" style="21" bestFit="1" customWidth="1"/>
    <col min="14" max="19" width="7.1640625" style="21" bestFit="1" customWidth="1"/>
    <col min="20" max="20" width="8.83203125" style="21" bestFit="1" customWidth="1"/>
    <col min="21" max="24" width="10.5" style="21" bestFit="1" customWidth="1"/>
    <col min="25" max="28" width="6" style="21" bestFit="1" customWidth="1"/>
    <col min="29" max="29" width="7.1640625" style="21" bestFit="1" customWidth="1"/>
    <col min="30" max="30" width="10.5" style="21" bestFit="1" customWidth="1"/>
    <col min="31" max="59" width="3.1640625" style="21" bestFit="1" customWidth="1"/>
    <col min="60" max="60" width="10.5" style="21" bestFit="1" customWidth="1"/>
    <col min="61" max="16384" width="30.6640625" style="21"/>
  </cols>
  <sheetData>
    <row r="1" spans="1:60">
      <c r="A1"/>
      <c r="B1"/>
    </row>
    <row r="2" spans="1:60">
      <c r="A2" s="19" t="s">
        <v>67</v>
      </c>
      <c r="B2" s="20">
        <v>1</v>
      </c>
    </row>
    <row r="3" spans="1:60">
      <c r="A3" s="19" t="s">
        <v>7</v>
      </c>
      <c r="B3" s="21" t="s">
        <v>94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>
      <c r="A4" s="19" t="s">
        <v>6</v>
      </c>
      <c r="B4" s="21" t="s">
        <v>95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>
      <c r="A5" s="19" t="s">
        <v>5</v>
      </c>
      <c r="B5" s="21" t="s">
        <v>94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>
      <c r="A7" s="19" t="s">
        <v>82</v>
      </c>
      <c r="C7" s="19" t="s">
        <v>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>
      <c r="A8" s="19" t="s">
        <v>65</v>
      </c>
      <c r="B8" s="19" t="s">
        <v>61</v>
      </c>
      <c r="C8" s="21">
        <v>6</v>
      </c>
      <c r="D8" s="21">
        <v>7</v>
      </c>
      <c r="E8" s="21">
        <v>8</v>
      </c>
      <c r="F8" s="21" t="s">
        <v>81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>
      <c r="A9" s="21" t="s">
        <v>69</v>
      </c>
      <c r="B9" s="21" t="s">
        <v>55</v>
      </c>
      <c r="C9" s="22">
        <v>209.25</v>
      </c>
      <c r="D9" s="22">
        <v>209.25</v>
      </c>
      <c r="E9" s="22">
        <v>201.75</v>
      </c>
      <c r="F9" s="22">
        <v>620.25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>
      <c r="A10" s="21" t="s">
        <v>70</v>
      </c>
      <c r="B10" s="21" t="s">
        <v>96</v>
      </c>
      <c r="C10" s="22">
        <v>384</v>
      </c>
      <c r="D10" s="22">
        <v>312</v>
      </c>
      <c r="E10" s="22">
        <v>303</v>
      </c>
      <c r="F10" s="22">
        <v>999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21" t="s">
        <v>78</v>
      </c>
      <c r="B11" s="21" t="s">
        <v>93</v>
      </c>
      <c r="C11" s="22">
        <v>220</v>
      </c>
      <c r="D11" s="22">
        <v>200</v>
      </c>
      <c r="E11" s="22">
        <v>215</v>
      </c>
      <c r="F11" s="22">
        <v>635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21" t="s">
        <v>86</v>
      </c>
      <c r="B12" s="21" t="s">
        <v>85</v>
      </c>
      <c r="C12" s="22">
        <v>140</v>
      </c>
      <c r="D12" s="22">
        <v>140</v>
      </c>
      <c r="E12" s="22">
        <v>140</v>
      </c>
      <c r="F12" s="22">
        <v>420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21" t="s">
        <v>59</v>
      </c>
      <c r="B13" s="21" t="s">
        <v>96</v>
      </c>
      <c r="C13" s="22">
        <v>387</v>
      </c>
      <c r="D13" s="22">
        <v>303</v>
      </c>
      <c r="E13" s="22">
        <v>306</v>
      </c>
      <c r="F13" s="22">
        <v>996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21" t="s">
        <v>76</v>
      </c>
      <c r="B14" s="21" t="s">
        <v>58</v>
      </c>
      <c r="C14" s="22">
        <v>306.5999999999998</v>
      </c>
      <c r="D14" s="22">
        <v>328.19999999999982</v>
      </c>
      <c r="E14" s="22">
        <v>318.59999999999991</v>
      </c>
      <c r="F14" s="22">
        <v>953.39999999999952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21" t="s">
        <v>66</v>
      </c>
      <c r="B15" s="21" t="s">
        <v>58</v>
      </c>
      <c r="C15" s="22">
        <v>0</v>
      </c>
      <c r="D15" s="22">
        <v>0</v>
      </c>
      <c r="E15" s="22">
        <v>0</v>
      </c>
      <c r="F15" s="22">
        <v>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B16" s="21" t="s">
        <v>101</v>
      </c>
      <c r="C16" s="22">
        <v>0</v>
      </c>
      <c r="D16" s="22">
        <v>0</v>
      </c>
      <c r="E16" s="22">
        <v>0</v>
      </c>
      <c r="F16" s="22">
        <v>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21" t="s">
        <v>81</v>
      </c>
      <c r="C17" s="22">
        <v>1646.85</v>
      </c>
      <c r="D17" s="22">
        <v>1492.4499999999998</v>
      </c>
      <c r="E17" s="22">
        <v>1484.35</v>
      </c>
      <c r="F17" s="22">
        <v>4623.6499999999996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411-1BC5-4678-AAB6-8BADB59010E3}">
  <dimension ref="A1:BH103"/>
  <sheetViews>
    <sheetView workbookViewId="0">
      <selection activeCell="F43" sqref="F43"/>
    </sheetView>
  </sheetViews>
  <sheetFormatPr baseColWidth="10" defaultColWidth="30.6640625" defaultRowHeight="14"/>
  <cols>
    <col min="1" max="1" width="10.5" style="21" bestFit="1" customWidth="1"/>
    <col min="2" max="2" width="13.6640625" style="21" bestFit="1" customWidth="1"/>
    <col min="3" max="3" width="17.5" style="21" bestFit="1" customWidth="1"/>
    <col min="4" max="4" width="28.33203125" style="21" bestFit="1" customWidth="1"/>
    <col min="5" max="9" width="7.83203125" style="21" bestFit="1" customWidth="1"/>
    <col min="10" max="23" width="7.1640625" style="21" bestFit="1" customWidth="1"/>
    <col min="24" max="24" width="10.5" style="21" bestFit="1" customWidth="1"/>
    <col min="25" max="25" width="8.83203125" style="21" bestFit="1" customWidth="1"/>
    <col min="26" max="26" width="10.5" style="21" bestFit="1" customWidth="1"/>
    <col min="27" max="27" width="6.6640625" style="21" bestFit="1" customWidth="1"/>
    <col min="28" max="28" width="10.5" style="21" bestFit="1" customWidth="1"/>
    <col min="29" max="29" width="6" style="21" bestFit="1" customWidth="1"/>
    <col min="30" max="30" width="7.1640625" style="21" bestFit="1" customWidth="1"/>
    <col min="31" max="32" width="5" style="21" bestFit="1" customWidth="1"/>
    <col min="33" max="33" width="7.83203125" style="21" bestFit="1" customWidth="1"/>
    <col min="34" max="34" width="10.5" style="21" bestFit="1" customWidth="1"/>
    <col min="35" max="59" width="3.1640625" style="21" bestFit="1" customWidth="1"/>
    <col min="60" max="60" width="10.5" style="21" bestFit="1" customWidth="1"/>
    <col min="61" max="16384" width="30.6640625" style="21"/>
  </cols>
  <sheetData>
    <row r="1" spans="1:60">
      <c r="A1" s="19" t="s">
        <v>67</v>
      </c>
      <c r="B1" s="20">
        <v>1</v>
      </c>
    </row>
    <row r="2" spans="1:60">
      <c r="A2" s="19" t="s">
        <v>65</v>
      </c>
      <c r="B2" s="21" t="s">
        <v>95</v>
      </c>
    </row>
    <row r="3" spans="1:6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>
      <c r="A4" s="19" t="s">
        <v>82</v>
      </c>
      <c r="E4" s="19" t="s">
        <v>1</v>
      </c>
      <c r="F4" s="19" t="s">
        <v>63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>
      <c r="E5" s="21">
        <v>6</v>
      </c>
      <c r="J5" s="21" t="s">
        <v>83</v>
      </c>
      <c r="K5" s="21">
        <v>7</v>
      </c>
      <c r="P5" s="21" t="s">
        <v>84</v>
      </c>
      <c r="Q5" s="21">
        <v>8</v>
      </c>
      <c r="W5" s="21" t="s">
        <v>92</v>
      </c>
      <c r="X5" s="21" t="s">
        <v>81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>
      <c r="A6" s="19" t="s">
        <v>5</v>
      </c>
      <c r="B6" s="19" t="s">
        <v>7</v>
      </c>
      <c r="C6" s="19" t="s">
        <v>61</v>
      </c>
      <c r="D6" s="19" t="s">
        <v>6</v>
      </c>
      <c r="E6" s="21">
        <v>23</v>
      </c>
      <c r="F6" s="21">
        <v>24</v>
      </c>
      <c r="G6" s="21">
        <v>25</v>
      </c>
      <c r="H6" s="21">
        <v>26</v>
      </c>
      <c r="I6" s="21">
        <v>27</v>
      </c>
      <c r="K6" s="21">
        <v>27</v>
      </c>
      <c r="L6" s="21">
        <v>28</v>
      </c>
      <c r="M6" s="21">
        <v>29</v>
      </c>
      <c r="N6" s="21">
        <v>30</v>
      </c>
      <c r="O6" s="21">
        <v>31</v>
      </c>
      <c r="Q6" s="21">
        <v>31</v>
      </c>
      <c r="R6" s="21">
        <v>32</v>
      </c>
      <c r="S6" s="21">
        <v>33</v>
      </c>
      <c r="T6" s="21">
        <v>34</v>
      </c>
      <c r="U6" s="21">
        <v>35</v>
      </c>
      <c r="V6" s="21">
        <v>36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>
      <c r="A7" s="21" t="s">
        <v>17</v>
      </c>
      <c r="B7" s="21" t="s">
        <v>11</v>
      </c>
      <c r="C7" s="21" t="s">
        <v>58</v>
      </c>
      <c r="D7" s="21" t="s">
        <v>45</v>
      </c>
      <c r="E7" s="22"/>
      <c r="F7" s="22">
        <v>51</v>
      </c>
      <c r="G7" s="22">
        <v>7.1999999999999993</v>
      </c>
      <c r="H7" s="22"/>
      <c r="I7" s="22"/>
      <c r="J7" s="22">
        <v>58.2</v>
      </c>
      <c r="K7" s="22">
        <v>3</v>
      </c>
      <c r="L7" s="22">
        <v>17.399999999999999</v>
      </c>
      <c r="M7" s="22">
        <v>3</v>
      </c>
      <c r="N7" s="22"/>
      <c r="O7" s="22"/>
      <c r="P7" s="22">
        <v>23.4</v>
      </c>
      <c r="Q7" s="22"/>
      <c r="R7" s="22">
        <v>12</v>
      </c>
      <c r="S7" s="22">
        <v>6</v>
      </c>
      <c r="T7" s="22">
        <v>7.1999999999999993</v>
      </c>
      <c r="U7" s="22"/>
      <c r="V7" s="22"/>
      <c r="W7" s="22">
        <v>25.2</v>
      </c>
      <c r="X7" s="22">
        <v>106.8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>
      <c r="D8" s="21" t="s">
        <v>29</v>
      </c>
      <c r="E8" s="22"/>
      <c r="F8" s="22"/>
      <c r="G8" s="22">
        <v>24.599999999999998</v>
      </c>
      <c r="H8" s="22">
        <v>39</v>
      </c>
      <c r="I8" s="22"/>
      <c r="J8" s="22">
        <v>63.599999999999994</v>
      </c>
      <c r="K8" s="22"/>
      <c r="L8" s="22">
        <v>14.399999999999999</v>
      </c>
      <c r="M8" s="22"/>
      <c r="N8" s="22">
        <v>14.399999999999999</v>
      </c>
      <c r="O8" s="22">
        <v>3</v>
      </c>
      <c r="P8" s="22">
        <v>31.799999999999997</v>
      </c>
      <c r="Q8" s="22"/>
      <c r="R8" s="22"/>
      <c r="S8" s="22"/>
      <c r="T8" s="22">
        <v>12</v>
      </c>
      <c r="U8" s="22"/>
      <c r="V8" s="22"/>
      <c r="W8" s="22">
        <v>12</v>
      </c>
      <c r="X8" s="22">
        <v>107.4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>
      <c r="D9" s="21" t="s">
        <v>44</v>
      </c>
      <c r="E9" s="22"/>
      <c r="F9" s="22"/>
      <c r="G9" s="22"/>
      <c r="H9" s="22"/>
      <c r="I9" s="22"/>
      <c r="J9" s="22"/>
      <c r="K9" s="22"/>
      <c r="L9" s="22">
        <v>24.599999999999998</v>
      </c>
      <c r="M9" s="22">
        <v>17.399999999999999</v>
      </c>
      <c r="N9" s="22">
        <v>3</v>
      </c>
      <c r="O9" s="22">
        <v>3</v>
      </c>
      <c r="P9" s="22">
        <v>48</v>
      </c>
      <c r="Q9" s="22"/>
      <c r="R9" s="22">
        <v>13.2</v>
      </c>
      <c r="S9" s="22">
        <v>21</v>
      </c>
      <c r="T9" s="22"/>
      <c r="U9" s="22">
        <v>6</v>
      </c>
      <c r="V9" s="22"/>
      <c r="W9" s="22">
        <v>40.200000000000003</v>
      </c>
      <c r="X9" s="22">
        <v>88.2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>
      <c r="D10" s="21" t="s">
        <v>28</v>
      </c>
      <c r="E10" s="22"/>
      <c r="F10" s="22">
        <v>19.2</v>
      </c>
      <c r="G10" s="22">
        <v>15</v>
      </c>
      <c r="H10" s="22"/>
      <c r="I10" s="22"/>
      <c r="J10" s="22">
        <v>34.200000000000003</v>
      </c>
      <c r="K10" s="22"/>
      <c r="L10" s="22">
        <v>7.1999999999999993</v>
      </c>
      <c r="M10" s="22">
        <v>10.199999999999999</v>
      </c>
      <c r="N10" s="22">
        <v>13.2</v>
      </c>
      <c r="O10" s="22">
        <v>10.199999999999999</v>
      </c>
      <c r="P10" s="22">
        <v>40.799999999999997</v>
      </c>
      <c r="Q10" s="22"/>
      <c r="R10" s="22">
        <v>3</v>
      </c>
      <c r="S10" s="22">
        <v>6</v>
      </c>
      <c r="T10" s="22">
        <v>19.2</v>
      </c>
      <c r="U10" s="22">
        <v>9</v>
      </c>
      <c r="V10" s="22"/>
      <c r="W10" s="22">
        <v>37.200000000000003</v>
      </c>
      <c r="X10" s="22">
        <v>112.20000000000002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C11" s="21" t="s">
        <v>55</v>
      </c>
      <c r="D11" s="21" t="s">
        <v>45</v>
      </c>
      <c r="E11" s="22"/>
      <c r="F11" s="22">
        <v>19.5</v>
      </c>
      <c r="G11" s="22">
        <v>3.75</v>
      </c>
      <c r="H11" s="22"/>
      <c r="I11" s="22"/>
      <c r="J11" s="22">
        <v>23.25</v>
      </c>
      <c r="K11" s="22"/>
      <c r="L11" s="22">
        <v>3.75</v>
      </c>
      <c r="M11" s="22">
        <v>9</v>
      </c>
      <c r="N11" s="22">
        <v>1.5</v>
      </c>
      <c r="O11" s="22"/>
      <c r="P11" s="22">
        <v>14.25</v>
      </c>
      <c r="Q11" s="22"/>
      <c r="R11" s="22"/>
      <c r="S11" s="22">
        <v>5.25</v>
      </c>
      <c r="T11" s="22">
        <v>7.5</v>
      </c>
      <c r="U11" s="22">
        <v>1.5</v>
      </c>
      <c r="V11" s="22"/>
      <c r="W11" s="22">
        <v>14.25</v>
      </c>
      <c r="X11" s="22">
        <v>51.75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D12" s="21" t="s">
        <v>29</v>
      </c>
      <c r="E12" s="22"/>
      <c r="F12" s="22"/>
      <c r="G12" s="22"/>
      <c r="H12" s="22">
        <v>12.75</v>
      </c>
      <c r="I12" s="22">
        <v>6</v>
      </c>
      <c r="J12" s="22">
        <v>18.75</v>
      </c>
      <c r="K12" s="22">
        <v>7.5</v>
      </c>
      <c r="L12" s="22">
        <v>3.75</v>
      </c>
      <c r="M12" s="22">
        <v>3.75</v>
      </c>
      <c r="N12" s="22">
        <v>5.25</v>
      </c>
      <c r="O12" s="22">
        <v>1.5</v>
      </c>
      <c r="P12" s="22">
        <v>21.75</v>
      </c>
      <c r="Q12" s="22">
        <v>3.75</v>
      </c>
      <c r="R12" s="22"/>
      <c r="S12" s="22"/>
      <c r="T12" s="22">
        <v>1.5</v>
      </c>
      <c r="U12" s="22">
        <v>7.5</v>
      </c>
      <c r="V12" s="22">
        <v>3.75</v>
      </c>
      <c r="W12" s="22">
        <v>16.5</v>
      </c>
      <c r="X12" s="22">
        <v>57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D13" s="21" t="s">
        <v>44</v>
      </c>
      <c r="E13" s="22"/>
      <c r="F13" s="22">
        <v>11.25</v>
      </c>
      <c r="G13" s="22"/>
      <c r="H13" s="22"/>
      <c r="I13" s="22"/>
      <c r="J13" s="22">
        <v>11.25</v>
      </c>
      <c r="K13" s="22"/>
      <c r="L13" s="22">
        <v>9</v>
      </c>
      <c r="M13" s="22">
        <v>9</v>
      </c>
      <c r="N13" s="22"/>
      <c r="O13" s="22"/>
      <c r="P13" s="22">
        <v>18</v>
      </c>
      <c r="Q13" s="22"/>
      <c r="R13" s="22">
        <v>1.5</v>
      </c>
      <c r="S13" s="22">
        <v>6.75</v>
      </c>
      <c r="T13" s="22">
        <v>7.5</v>
      </c>
      <c r="U13" s="22">
        <v>3.75</v>
      </c>
      <c r="V13" s="22"/>
      <c r="W13" s="22">
        <v>19.5</v>
      </c>
      <c r="X13" s="22">
        <v>48.75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D14" s="21" t="s">
        <v>28</v>
      </c>
      <c r="E14" s="22"/>
      <c r="F14" s="22">
        <v>7.5</v>
      </c>
      <c r="G14" s="22">
        <v>3.75</v>
      </c>
      <c r="H14" s="22">
        <v>3.75</v>
      </c>
      <c r="I14" s="22"/>
      <c r="J14" s="22">
        <v>15</v>
      </c>
      <c r="K14" s="22"/>
      <c r="L14" s="22"/>
      <c r="M14" s="22">
        <v>3.75</v>
      </c>
      <c r="N14" s="22">
        <v>11.25</v>
      </c>
      <c r="O14" s="22">
        <v>3.75</v>
      </c>
      <c r="P14" s="22">
        <v>18.75</v>
      </c>
      <c r="Q14" s="22"/>
      <c r="R14" s="22"/>
      <c r="S14" s="22">
        <v>5.25</v>
      </c>
      <c r="T14" s="22">
        <v>3</v>
      </c>
      <c r="U14" s="22">
        <v>9</v>
      </c>
      <c r="V14" s="22"/>
      <c r="W14" s="22">
        <v>17.25</v>
      </c>
      <c r="X14" s="22">
        <v>51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C15" s="21" t="s">
        <v>93</v>
      </c>
      <c r="D15" s="21" t="s">
        <v>45</v>
      </c>
      <c r="E15" s="22"/>
      <c r="F15" s="22">
        <v>50</v>
      </c>
      <c r="G15" s="22"/>
      <c r="H15" s="22">
        <v>20</v>
      </c>
      <c r="I15" s="22"/>
      <c r="J15" s="22">
        <v>70</v>
      </c>
      <c r="K15" s="22"/>
      <c r="L15" s="22"/>
      <c r="M15" s="22"/>
      <c r="N15" s="22">
        <v>30</v>
      </c>
      <c r="O15" s="22"/>
      <c r="P15" s="22">
        <v>30</v>
      </c>
      <c r="Q15" s="22"/>
      <c r="R15" s="22"/>
      <c r="S15" s="22"/>
      <c r="T15" s="22">
        <v>20</v>
      </c>
      <c r="U15" s="22">
        <v>20</v>
      </c>
      <c r="V15" s="22"/>
      <c r="W15" s="22">
        <v>40</v>
      </c>
      <c r="X15" s="22">
        <v>140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B16" s="21" t="s">
        <v>10</v>
      </c>
      <c r="C16" s="21" t="s">
        <v>58</v>
      </c>
      <c r="D16" s="21" t="s">
        <v>45</v>
      </c>
      <c r="E16" s="22"/>
      <c r="F16" s="22">
        <v>20.399999999999999</v>
      </c>
      <c r="G16" s="22"/>
      <c r="H16" s="22"/>
      <c r="I16" s="22"/>
      <c r="J16" s="22">
        <v>20.399999999999999</v>
      </c>
      <c r="K16" s="22"/>
      <c r="L16" s="22">
        <v>3</v>
      </c>
      <c r="M16" s="22"/>
      <c r="N16" s="22"/>
      <c r="O16" s="22"/>
      <c r="P16" s="22">
        <v>3</v>
      </c>
      <c r="Q16" s="22"/>
      <c r="R16" s="22"/>
      <c r="S16" s="22">
        <v>9</v>
      </c>
      <c r="T16" s="22"/>
      <c r="U16" s="22"/>
      <c r="V16" s="22"/>
      <c r="W16" s="22">
        <v>9</v>
      </c>
      <c r="X16" s="22">
        <v>32.4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2:60">
      <c r="D17" s="21" t="s">
        <v>29</v>
      </c>
      <c r="E17" s="22"/>
      <c r="F17" s="22">
        <v>7.1999999999999993</v>
      </c>
      <c r="G17" s="22">
        <v>6</v>
      </c>
      <c r="H17" s="22"/>
      <c r="I17" s="22">
        <v>7.1999999999999993</v>
      </c>
      <c r="J17" s="22">
        <v>20.399999999999999</v>
      </c>
      <c r="K17" s="22"/>
      <c r="L17" s="22">
        <v>7.1999999999999993</v>
      </c>
      <c r="M17" s="22"/>
      <c r="N17" s="22">
        <v>7.1999999999999993</v>
      </c>
      <c r="O17" s="22"/>
      <c r="P17" s="22">
        <v>14.399999999999999</v>
      </c>
      <c r="Q17" s="22"/>
      <c r="R17" s="22"/>
      <c r="S17" s="22"/>
      <c r="T17" s="22">
        <v>6</v>
      </c>
      <c r="U17" s="22">
        <v>3</v>
      </c>
      <c r="V17" s="22"/>
      <c r="W17" s="22">
        <v>9</v>
      </c>
      <c r="X17" s="22">
        <v>43.8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2:60">
      <c r="D18" s="21" t="s">
        <v>44</v>
      </c>
      <c r="E18" s="22"/>
      <c r="F18" s="22"/>
      <c r="G18" s="22"/>
      <c r="H18" s="22"/>
      <c r="I18" s="22"/>
      <c r="J18" s="22"/>
      <c r="K18" s="22"/>
      <c r="L18" s="22">
        <v>3</v>
      </c>
      <c r="M18" s="22">
        <v>7.1999999999999993</v>
      </c>
      <c r="N18" s="22">
        <v>3</v>
      </c>
      <c r="O18" s="22"/>
      <c r="P18" s="22">
        <v>13.2</v>
      </c>
      <c r="Q18" s="22"/>
      <c r="R18" s="22">
        <v>9</v>
      </c>
      <c r="S18" s="22">
        <v>9</v>
      </c>
      <c r="T18" s="22">
        <v>6</v>
      </c>
      <c r="U18" s="22">
        <v>3</v>
      </c>
      <c r="V18" s="22"/>
      <c r="W18" s="22">
        <v>27</v>
      </c>
      <c r="X18" s="22">
        <v>40.200000000000003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2:60">
      <c r="D19" s="21" t="s">
        <v>28</v>
      </c>
      <c r="E19" s="22"/>
      <c r="F19" s="22">
        <v>21.599999999999998</v>
      </c>
      <c r="G19" s="22">
        <v>7.1999999999999993</v>
      </c>
      <c r="H19" s="22"/>
      <c r="I19" s="22"/>
      <c r="J19" s="22">
        <v>28.799999999999997</v>
      </c>
      <c r="K19" s="22"/>
      <c r="L19" s="22">
        <v>7.1999999999999993</v>
      </c>
      <c r="M19" s="22">
        <v>10.199999999999999</v>
      </c>
      <c r="N19" s="22">
        <v>3</v>
      </c>
      <c r="O19" s="22">
        <v>7.1999999999999993</v>
      </c>
      <c r="P19" s="22">
        <v>27.599999999999998</v>
      </c>
      <c r="Q19" s="22"/>
      <c r="R19" s="22"/>
      <c r="S19" s="22">
        <v>3</v>
      </c>
      <c r="T19" s="22">
        <v>12</v>
      </c>
      <c r="U19" s="22">
        <v>3</v>
      </c>
      <c r="V19" s="22"/>
      <c r="W19" s="22">
        <v>18</v>
      </c>
      <c r="X19" s="22">
        <v>74.400000000000006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2:60">
      <c r="C20" s="21" t="s">
        <v>55</v>
      </c>
      <c r="D20" s="21" t="s">
        <v>45</v>
      </c>
      <c r="E20" s="22"/>
      <c r="F20" s="22">
        <v>19.5</v>
      </c>
      <c r="G20" s="22">
        <v>3.75</v>
      </c>
      <c r="H20" s="22"/>
      <c r="I20" s="22"/>
      <c r="J20" s="22">
        <v>23.25</v>
      </c>
      <c r="K20" s="22">
        <v>3.75</v>
      </c>
      <c r="L20" s="22">
        <v>8.25</v>
      </c>
      <c r="M20" s="22">
        <v>3.75</v>
      </c>
      <c r="N20" s="22"/>
      <c r="O20" s="22"/>
      <c r="P20" s="22">
        <v>15.75</v>
      </c>
      <c r="Q20" s="22"/>
      <c r="R20" s="22"/>
      <c r="S20" s="22">
        <v>9</v>
      </c>
      <c r="T20" s="22">
        <v>3.75</v>
      </c>
      <c r="U20" s="22">
        <v>1.5</v>
      </c>
      <c r="V20" s="22"/>
      <c r="W20" s="22">
        <v>14.25</v>
      </c>
      <c r="X20" s="22">
        <v>53.25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2:60">
      <c r="D21" s="21" t="s">
        <v>29</v>
      </c>
      <c r="E21" s="22"/>
      <c r="F21" s="22"/>
      <c r="G21" s="22">
        <v>1.5</v>
      </c>
      <c r="H21" s="22">
        <v>19.5</v>
      </c>
      <c r="I21" s="22">
        <v>3.75</v>
      </c>
      <c r="J21" s="22">
        <v>24.75</v>
      </c>
      <c r="K21" s="22">
        <v>3.75</v>
      </c>
      <c r="L21" s="22">
        <v>3.75</v>
      </c>
      <c r="M21" s="22"/>
      <c r="N21" s="22">
        <v>5.25</v>
      </c>
      <c r="O21" s="22">
        <v>1.5</v>
      </c>
      <c r="P21" s="22">
        <v>14.25</v>
      </c>
      <c r="Q21" s="22"/>
      <c r="R21" s="22"/>
      <c r="S21" s="22"/>
      <c r="T21" s="22">
        <v>5.25</v>
      </c>
      <c r="U21" s="22">
        <v>7.5</v>
      </c>
      <c r="V21" s="22"/>
      <c r="W21" s="22">
        <v>12.75</v>
      </c>
      <c r="X21" s="22">
        <v>51.75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2:60">
      <c r="D22" s="21" t="s">
        <v>44</v>
      </c>
      <c r="E22" s="22"/>
      <c r="F22" s="22">
        <v>7.5</v>
      </c>
      <c r="G22" s="22"/>
      <c r="H22" s="22"/>
      <c r="I22" s="22"/>
      <c r="J22" s="22">
        <v>7.5</v>
      </c>
      <c r="K22" s="22"/>
      <c r="L22" s="22">
        <v>9</v>
      </c>
      <c r="M22" s="22">
        <v>5.25</v>
      </c>
      <c r="N22" s="22"/>
      <c r="O22" s="22">
        <v>3.75</v>
      </c>
      <c r="P22" s="22">
        <v>18</v>
      </c>
      <c r="Q22" s="22"/>
      <c r="R22" s="22">
        <v>5.25</v>
      </c>
      <c r="S22" s="22">
        <v>6.75</v>
      </c>
      <c r="T22" s="22">
        <v>3.75</v>
      </c>
      <c r="U22" s="22">
        <v>7.5</v>
      </c>
      <c r="V22" s="22"/>
      <c r="W22" s="22">
        <v>23.25</v>
      </c>
      <c r="X22" s="22">
        <v>48.75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2:60">
      <c r="D23" s="21" t="s">
        <v>28</v>
      </c>
      <c r="E23" s="22">
        <v>7.5</v>
      </c>
      <c r="F23" s="22">
        <v>3.75</v>
      </c>
      <c r="G23" s="22">
        <v>7.5</v>
      </c>
      <c r="H23" s="22"/>
      <c r="I23" s="22"/>
      <c r="J23" s="22">
        <v>18.75</v>
      </c>
      <c r="K23" s="22"/>
      <c r="L23" s="22">
        <v>1.5</v>
      </c>
      <c r="M23" s="22"/>
      <c r="N23" s="22">
        <v>9</v>
      </c>
      <c r="O23" s="22">
        <v>7.5</v>
      </c>
      <c r="P23" s="22">
        <v>18</v>
      </c>
      <c r="Q23" s="22"/>
      <c r="R23" s="22"/>
      <c r="S23" s="22">
        <v>3.75</v>
      </c>
      <c r="T23" s="22">
        <v>6.75</v>
      </c>
      <c r="U23" s="22">
        <v>5.25</v>
      </c>
      <c r="V23" s="22"/>
      <c r="W23" s="22">
        <v>15.75</v>
      </c>
      <c r="X23" s="22">
        <v>52.5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2:60">
      <c r="C24" s="21" t="s">
        <v>93</v>
      </c>
      <c r="D24" s="21" t="s">
        <v>45</v>
      </c>
      <c r="E24" s="22"/>
      <c r="F24" s="22"/>
      <c r="G24" s="22">
        <v>100</v>
      </c>
      <c r="H24" s="22"/>
      <c r="I24" s="22"/>
      <c r="J24" s="22">
        <v>100</v>
      </c>
      <c r="K24" s="22">
        <v>30</v>
      </c>
      <c r="L24" s="22">
        <v>50</v>
      </c>
      <c r="M24" s="22">
        <v>30</v>
      </c>
      <c r="N24" s="22"/>
      <c r="O24" s="22"/>
      <c r="P24" s="22">
        <v>110</v>
      </c>
      <c r="Q24" s="22"/>
      <c r="R24" s="22">
        <v>25</v>
      </c>
      <c r="S24" s="22">
        <v>30</v>
      </c>
      <c r="T24" s="22">
        <v>30</v>
      </c>
      <c r="U24" s="22">
        <v>20</v>
      </c>
      <c r="V24" s="22">
        <v>20</v>
      </c>
      <c r="W24" s="22">
        <v>125</v>
      </c>
      <c r="X24" s="22">
        <v>335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2:60">
      <c r="B25" s="21" t="s">
        <v>12</v>
      </c>
      <c r="C25" s="21" t="s">
        <v>58</v>
      </c>
      <c r="D25" s="21" t="s">
        <v>45</v>
      </c>
      <c r="E25" s="22"/>
      <c r="F25" s="22">
        <v>24.599999999999998</v>
      </c>
      <c r="G25" s="22"/>
      <c r="H25" s="22"/>
      <c r="I25" s="22"/>
      <c r="J25" s="22">
        <v>24.599999999999998</v>
      </c>
      <c r="K25" s="22"/>
      <c r="L25" s="22">
        <v>13.2</v>
      </c>
      <c r="M25" s="22">
        <v>7.1999999999999993</v>
      </c>
      <c r="N25" s="22"/>
      <c r="O25" s="22"/>
      <c r="P25" s="22">
        <v>20.399999999999999</v>
      </c>
      <c r="Q25" s="22"/>
      <c r="R25" s="22">
        <v>9</v>
      </c>
      <c r="S25" s="22">
        <v>9</v>
      </c>
      <c r="T25" s="22"/>
      <c r="U25" s="22">
        <v>3</v>
      </c>
      <c r="V25" s="22"/>
      <c r="W25" s="22">
        <v>21</v>
      </c>
      <c r="X25" s="22">
        <v>66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2:60">
      <c r="D26" s="21" t="s">
        <v>29</v>
      </c>
      <c r="E26" s="22"/>
      <c r="F26" s="22"/>
      <c r="G26" s="22">
        <v>10.199999999999999</v>
      </c>
      <c r="H26" s="22">
        <v>14.399999999999999</v>
      </c>
      <c r="I26" s="22">
        <v>7.1999999999999993</v>
      </c>
      <c r="J26" s="22">
        <v>31.799999999999997</v>
      </c>
      <c r="K26" s="22">
        <v>3</v>
      </c>
      <c r="L26" s="22">
        <v>3</v>
      </c>
      <c r="M26" s="22"/>
      <c r="N26" s="22">
        <v>10.199999999999999</v>
      </c>
      <c r="O26" s="22">
        <v>3</v>
      </c>
      <c r="P26" s="22">
        <v>19.2</v>
      </c>
      <c r="Q26" s="22"/>
      <c r="R26" s="22"/>
      <c r="S26" s="22"/>
      <c r="T26" s="22">
        <v>12</v>
      </c>
      <c r="U26" s="22">
        <v>13.2</v>
      </c>
      <c r="V26" s="22"/>
      <c r="W26" s="22">
        <v>25.2</v>
      </c>
      <c r="X26" s="22">
        <v>76.2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2:60">
      <c r="D27" s="21" t="s">
        <v>44</v>
      </c>
      <c r="E27" s="22"/>
      <c r="F27" s="22"/>
      <c r="G27" s="22"/>
      <c r="H27" s="22"/>
      <c r="I27" s="22"/>
      <c r="J27" s="22"/>
      <c r="K27" s="22"/>
      <c r="L27" s="22">
        <v>27.599999999999998</v>
      </c>
      <c r="M27" s="22">
        <v>13.2</v>
      </c>
      <c r="N27" s="22">
        <v>6</v>
      </c>
      <c r="O27" s="22"/>
      <c r="P27" s="22">
        <v>46.8</v>
      </c>
      <c r="Q27" s="22"/>
      <c r="R27" s="22">
        <v>9</v>
      </c>
      <c r="S27" s="22">
        <v>21</v>
      </c>
      <c r="T27" s="22">
        <v>14.399999999999999</v>
      </c>
      <c r="U27" s="22">
        <v>3</v>
      </c>
      <c r="V27" s="22"/>
      <c r="W27" s="22">
        <v>47.4</v>
      </c>
      <c r="X27" s="22">
        <v>94.199999999999989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2:60">
      <c r="D28" s="21" t="s">
        <v>28</v>
      </c>
      <c r="E28" s="22"/>
      <c r="F28" s="22">
        <v>14.399999999999999</v>
      </c>
      <c r="G28" s="22">
        <v>10.199999999999999</v>
      </c>
      <c r="H28" s="22"/>
      <c r="I28" s="22"/>
      <c r="J28" s="22">
        <v>24.599999999999998</v>
      </c>
      <c r="K28" s="22"/>
      <c r="L28" s="22"/>
      <c r="M28" s="22">
        <v>6</v>
      </c>
      <c r="N28" s="22">
        <v>27.599999999999998</v>
      </c>
      <c r="O28" s="22">
        <v>6</v>
      </c>
      <c r="P28" s="22">
        <v>39.599999999999994</v>
      </c>
      <c r="Q28" s="22"/>
      <c r="R28" s="22"/>
      <c r="S28" s="22">
        <v>13.2</v>
      </c>
      <c r="T28" s="22">
        <v>19.2</v>
      </c>
      <c r="U28" s="22">
        <v>15</v>
      </c>
      <c r="V28" s="22"/>
      <c r="W28" s="22">
        <v>47.4</v>
      </c>
      <c r="X28" s="22">
        <v>111.6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2:60">
      <c r="C29" s="21" t="s">
        <v>55</v>
      </c>
      <c r="D29" s="21" t="s">
        <v>45</v>
      </c>
      <c r="E29" s="22"/>
      <c r="F29" s="22">
        <v>19.5</v>
      </c>
      <c r="G29" s="22">
        <v>3.75</v>
      </c>
      <c r="H29" s="22"/>
      <c r="I29" s="22"/>
      <c r="J29" s="22">
        <v>23.25</v>
      </c>
      <c r="K29" s="22">
        <v>3.75</v>
      </c>
      <c r="L29" s="22"/>
      <c r="M29" s="22">
        <v>6.75</v>
      </c>
      <c r="N29" s="22">
        <v>3.75</v>
      </c>
      <c r="O29" s="22"/>
      <c r="P29" s="22">
        <v>14.25</v>
      </c>
      <c r="Q29" s="22"/>
      <c r="R29" s="22"/>
      <c r="S29" s="22">
        <v>5.25</v>
      </c>
      <c r="T29" s="22">
        <v>7.5</v>
      </c>
      <c r="U29" s="22">
        <v>1.5</v>
      </c>
      <c r="V29" s="22"/>
      <c r="W29" s="22">
        <v>14.25</v>
      </c>
      <c r="X29" s="22">
        <v>51.75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2:60">
      <c r="D30" s="21" t="s">
        <v>29</v>
      </c>
      <c r="E30" s="22"/>
      <c r="F30" s="22"/>
      <c r="G30" s="22">
        <v>1.5</v>
      </c>
      <c r="H30" s="22">
        <v>11.25</v>
      </c>
      <c r="I30" s="22">
        <v>8.25</v>
      </c>
      <c r="J30" s="22">
        <v>21</v>
      </c>
      <c r="K30" s="22">
        <v>3.75</v>
      </c>
      <c r="L30" s="22">
        <v>3.75</v>
      </c>
      <c r="M30" s="22">
        <v>3.75</v>
      </c>
      <c r="N30" s="22">
        <v>5.25</v>
      </c>
      <c r="O30" s="22">
        <v>6</v>
      </c>
      <c r="P30" s="22">
        <v>22.5</v>
      </c>
      <c r="Q30" s="22"/>
      <c r="R30" s="22"/>
      <c r="S30" s="22"/>
      <c r="T30" s="22">
        <v>1.5</v>
      </c>
      <c r="U30" s="22">
        <v>7.5</v>
      </c>
      <c r="V30" s="22">
        <v>3.75</v>
      </c>
      <c r="W30" s="22">
        <v>12.75</v>
      </c>
      <c r="X30" s="22">
        <v>56.25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2:60">
      <c r="D31" s="21" t="s">
        <v>44</v>
      </c>
      <c r="E31" s="22"/>
      <c r="F31" s="22">
        <v>7.5</v>
      </c>
      <c r="G31" s="22"/>
      <c r="H31" s="22"/>
      <c r="I31" s="22"/>
      <c r="J31" s="22">
        <v>7.5</v>
      </c>
      <c r="K31" s="22"/>
      <c r="L31" s="22">
        <v>5.25</v>
      </c>
      <c r="M31" s="22">
        <v>9</v>
      </c>
      <c r="N31" s="22"/>
      <c r="O31" s="22">
        <v>3.75</v>
      </c>
      <c r="P31" s="22">
        <v>18</v>
      </c>
      <c r="Q31" s="22"/>
      <c r="R31" s="22">
        <v>1.5</v>
      </c>
      <c r="S31" s="22">
        <v>9</v>
      </c>
      <c r="T31" s="22">
        <v>7.5</v>
      </c>
      <c r="U31" s="22">
        <v>7.5</v>
      </c>
      <c r="V31" s="22"/>
      <c r="W31" s="22">
        <v>25.5</v>
      </c>
      <c r="X31" s="22">
        <v>51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2:60">
      <c r="D32" s="21" t="s">
        <v>28</v>
      </c>
      <c r="E32" s="22"/>
      <c r="F32" s="22">
        <v>7.5</v>
      </c>
      <c r="G32" s="22">
        <v>7.5</v>
      </c>
      <c r="H32" s="22"/>
      <c r="I32" s="22"/>
      <c r="J32" s="22">
        <v>15</v>
      </c>
      <c r="K32" s="22"/>
      <c r="L32" s="22">
        <v>1.5</v>
      </c>
      <c r="M32" s="22"/>
      <c r="N32" s="22">
        <v>9</v>
      </c>
      <c r="O32" s="22">
        <v>5.25</v>
      </c>
      <c r="P32" s="22">
        <v>15.75</v>
      </c>
      <c r="Q32" s="22"/>
      <c r="R32" s="22"/>
      <c r="S32" s="22">
        <v>3.75</v>
      </c>
      <c r="T32" s="22">
        <v>3</v>
      </c>
      <c r="U32" s="22">
        <v>9</v>
      </c>
      <c r="V32" s="22"/>
      <c r="W32" s="22">
        <v>15.75</v>
      </c>
      <c r="X32" s="22">
        <v>46.5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C33" s="21" t="s">
        <v>93</v>
      </c>
      <c r="D33" s="21" t="s">
        <v>45</v>
      </c>
      <c r="E33" s="22"/>
      <c r="F33" s="22"/>
      <c r="G33" s="22">
        <v>50</v>
      </c>
      <c r="H33" s="22"/>
      <c r="I33" s="22"/>
      <c r="J33" s="22">
        <v>50</v>
      </c>
      <c r="K33" s="22">
        <v>30</v>
      </c>
      <c r="L33" s="22"/>
      <c r="M33" s="22"/>
      <c r="N33" s="22"/>
      <c r="O33" s="22">
        <v>30</v>
      </c>
      <c r="P33" s="22">
        <v>60</v>
      </c>
      <c r="Q33" s="22"/>
      <c r="R33" s="22"/>
      <c r="S33" s="22">
        <v>10</v>
      </c>
      <c r="T33" s="22">
        <v>20</v>
      </c>
      <c r="U33" s="22">
        <v>20</v>
      </c>
      <c r="V33" s="22"/>
      <c r="W33" s="22">
        <v>50</v>
      </c>
      <c r="X33" s="22">
        <v>160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B34" s="21" t="s">
        <v>91</v>
      </c>
      <c r="C34" s="21" t="s">
        <v>85</v>
      </c>
      <c r="D34" s="21" t="s">
        <v>90</v>
      </c>
      <c r="E34" s="22">
        <v>0</v>
      </c>
      <c r="F34" s="22">
        <v>35</v>
      </c>
      <c r="G34" s="22">
        <v>35</v>
      </c>
      <c r="H34" s="22">
        <v>35</v>
      </c>
      <c r="I34" s="22">
        <v>35</v>
      </c>
      <c r="J34" s="22">
        <v>140</v>
      </c>
      <c r="K34" s="22">
        <v>35</v>
      </c>
      <c r="L34" s="22">
        <v>35</v>
      </c>
      <c r="M34" s="22">
        <v>35</v>
      </c>
      <c r="N34" s="22">
        <v>35</v>
      </c>
      <c r="O34" s="22"/>
      <c r="P34" s="22">
        <v>140</v>
      </c>
      <c r="Q34" s="22">
        <v>35</v>
      </c>
      <c r="R34" s="22">
        <v>35</v>
      </c>
      <c r="S34" s="22">
        <v>0</v>
      </c>
      <c r="T34" s="22">
        <v>35</v>
      </c>
      <c r="U34" s="22">
        <v>35</v>
      </c>
      <c r="V34" s="22"/>
      <c r="W34" s="22">
        <v>140</v>
      </c>
      <c r="X34" s="22">
        <v>420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21" t="s">
        <v>81</v>
      </c>
      <c r="E35" s="22">
        <v>7.5</v>
      </c>
      <c r="F35" s="22">
        <v>346.9</v>
      </c>
      <c r="G35" s="22">
        <v>298.39999999999998</v>
      </c>
      <c r="H35" s="22">
        <v>155.65</v>
      </c>
      <c r="I35" s="22">
        <v>67.400000000000006</v>
      </c>
      <c r="J35" s="22">
        <v>875.84999999999991</v>
      </c>
      <c r="K35" s="22">
        <v>123.5</v>
      </c>
      <c r="L35" s="22">
        <v>262.29999999999995</v>
      </c>
      <c r="M35" s="22">
        <v>193.4</v>
      </c>
      <c r="N35" s="22">
        <v>202.85</v>
      </c>
      <c r="O35" s="22">
        <v>95.4</v>
      </c>
      <c r="P35" s="22">
        <v>877.44999999999993</v>
      </c>
      <c r="Q35" s="22">
        <v>38.75</v>
      </c>
      <c r="R35" s="22">
        <v>123.45</v>
      </c>
      <c r="S35" s="22">
        <v>191.95</v>
      </c>
      <c r="T35" s="22">
        <v>271.5</v>
      </c>
      <c r="U35" s="22">
        <v>222.2</v>
      </c>
      <c r="V35" s="22">
        <v>27.5</v>
      </c>
      <c r="W35" s="22">
        <v>875.35</v>
      </c>
      <c r="X35" s="22">
        <v>2628.65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61C9-44A3-46F8-AB1B-D4E4C3C76FA6}">
  <dimension ref="A1:BH103"/>
  <sheetViews>
    <sheetView zoomScale="75" zoomScaleNormal="7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W51" sqref="W51"/>
    </sheetView>
  </sheetViews>
  <sheetFormatPr baseColWidth="10" defaultColWidth="30.6640625" defaultRowHeight="12" customHeight="1"/>
  <cols>
    <col min="1" max="1" width="20" style="21" bestFit="1" customWidth="1"/>
    <col min="2" max="2" width="13.6640625" style="21" bestFit="1" customWidth="1"/>
    <col min="3" max="3" width="30.1640625" style="21" bestFit="1" customWidth="1"/>
    <col min="4" max="4" width="15.83203125" style="21" bestFit="1" customWidth="1"/>
    <col min="5" max="28" width="8.5" style="21" bestFit="1" customWidth="1"/>
    <col min="29" max="59" width="3.1640625" style="21" bestFit="1" customWidth="1"/>
    <col min="60" max="60" width="10.5" style="21" bestFit="1" customWidth="1"/>
    <col min="61" max="16384" width="30.6640625" style="21"/>
  </cols>
  <sheetData>
    <row r="1" spans="1:60" ht="12" customHeight="1">
      <c r="A1" s="19" t="s">
        <v>67</v>
      </c>
      <c r="B1" s="20">
        <v>1</v>
      </c>
    </row>
    <row r="3" spans="1:60" ht="12" customHeight="1">
      <c r="A3" s="19" t="s">
        <v>89</v>
      </c>
      <c r="E3" s="19" t="s">
        <v>1</v>
      </c>
      <c r="F3" s="19" t="s">
        <v>63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ht="12" customHeight="1">
      <c r="E4" s="21">
        <v>6</v>
      </c>
      <c r="J4" s="21">
        <v>7</v>
      </c>
      <c r="O4" s="21">
        <v>8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ht="12" customHeight="1">
      <c r="A5" s="19" t="s">
        <v>5</v>
      </c>
      <c r="B5" s="19" t="s">
        <v>7</v>
      </c>
      <c r="C5" s="19" t="s">
        <v>6</v>
      </c>
      <c r="D5" s="19" t="s">
        <v>61</v>
      </c>
      <c r="E5" s="21">
        <v>23</v>
      </c>
      <c r="F5" s="21">
        <v>24</v>
      </c>
      <c r="G5" s="21">
        <v>25</v>
      </c>
      <c r="H5" s="21">
        <v>26</v>
      </c>
      <c r="I5" s="21">
        <v>27</v>
      </c>
      <c r="J5" s="21">
        <v>27</v>
      </c>
      <c r="K5" s="21">
        <v>28</v>
      </c>
      <c r="L5" s="21">
        <v>29</v>
      </c>
      <c r="M5" s="21">
        <v>30</v>
      </c>
      <c r="N5" s="21">
        <v>31</v>
      </c>
      <c r="O5" s="21">
        <v>31</v>
      </c>
      <c r="P5" s="21">
        <v>32</v>
      </c>
      <c r="Q5" s="21">
        <v>33</v>
      </c>
      <c r="R5" s="21">
        <v>34</v>
      </c>
      <c r="S5" s="21">
        <v>35</v>
      </c>
      <c r="T5" s="21">
        <v>36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ht="12" customHeight="1">
      <c r="A6" s="21" t="s">
        <v>17</v>
      </c>
      <c r="B6" s="21" t="s">
        <v>11</v>
      </c>
      <c r="C6" s="21" t="s">
        <v>45</v>
      </c>
      <c r="D6" s="21" t="s">
        <v>58</v>
      </c>
      <c r="F6" s="21">
        <v>19.399999999999999</v>
      </c>
      <c r="G6" s="21">
        <v>2.4</v>
      </c>
      <c r="J6" s="21">
        <v>1</v>
      </c>
      <c r="K6" s="21">
        <v>8.1999999999999993</v>
      </c>
      <c r="L6" s="21">
        <v>1</v>
      </c>
      <c r="M6" s="21">
        <v>2.4</v>
      </c>
      <c r="P6" s="21">
        <v>4</v>
      </c>
      <c r="Q6" s="21">
        <v>6.8000000000000007</v>
      </c>
      <c r="R6" s="21">
        <v>2.4</v>
      </c>
      <c r="S6" s="21">
        <v>2.4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ht="12" customHeight="1">
      <c r="D7" s="21" t="s">
        <v>55</v>
      </c>
      <c r="F7" s="21">
        <v>13</v>
      </c>
      <c r="G7" s="21">
        <v>2.5</v>
      </c>
      <c r="K7" s="21">
        <v>2.5</v>
      </c>
      <c r="L7" s="21">
        <v>6</v>
      </c>
      <c r="M7" s="21">
        <v>1</v>
      </c>
      <c r="Q7" s="21">
        <v>3.5</v>
      </c>
      <c r="R7" s="21">
        <v>5</v>
      </c>
      <c r="S7" s="21">
        <v>1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ht="12" customHeight="1">
      <c r="D8" s="21" t="s">
        <v>93</v>
      </c>
      <c r="F8" s="21">
        <v>25</v>
      </c>
      <c r="H8" s="21">
        <v>10</v>
      </c>
      <c r="M8" s="21">
        <v>20</v>
      </c>
      <c r="R8" s="21">
        <v>10</v>
      </c>
      <c r="S8" s="21">
        <v>10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ht="12" customHeight="1">
      <c r="D9" s="21" t="s">
        <v>96</v>
      </c>
      <c r="E9" s="21">
        <v>42</v>
      </c>
      <c r="J9" s="21">
        <v>7</v>
      </c>
      <c r="N9" s="21">
        <v>5</v>
      </c>
      <c r="P9" s="21">
        <v>6</v>
      </c>
      <c r="R9" s="21">
        <v>4</v>
      </c>
      <c r="S9" s="21">
        <v>3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ht="12" customHeight="1">
      <c r="D10" s="21" t="s">
        <v>101</v>
      </c>
      <c r="F10" s="21">
        <v>4.8</v>
      </c>
      <c r="H10" s="21">
        <v>2.4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ht="12" customHeight="1">
      <c r="C11" s="21" t="s">
        <v>29</v>
      </c>
      <c r="D11" s="21" t="s">
        <v>58</v>
      </c>
      <c r="G11" s="21">
        <v>8.1999999999999993</v>
      </c>
      <c r="H11" s="21">
        <v>13</v>
      </c>
      <c r="I11" s="21">
        <v>2.4</v>
      </c>
      <c r="K11" s="21">
        <v>4.8</v>
      </c>
      <c r="M11" s="21">
        <v>4.8</v>
      </c>
      <c r="N11" s="21">
        <v>1</v>
      </c>
      <c r="R11" s="21">
        <v>4</v>
      </c>
      <c r="S11" s="21">
        <v>4.8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ht="12" customHeight="1">
      <c r="D12" s="21" t="s">
        <v>55</v>
      </c>
      <c r="H12" s="21">
        <v>8.5</v>
      </c>
      <c r="I12" s="21">
        <v>4</v>
      </c>
      <c r="J12" s="21">
        <v>5</v>
      </c>
      <c r="K12" s="21">
        <v>2.5</v>
      </c>
      <c r="L12" s="21">
        <v>2.5</v>
      </c>
      <c r="M12" s="21">
        <v>3.5</v>
      </c>
      <c r="N12" s="21">
        <v>1</v>
      </c>
      <c r="O12" s="21">
        <v>2.5</v>
      </c>
      <c r="R12" s="21">
        <v>1</v>
      </c>
      <c r="S12" s="21">
        <v>5</v>
      </c>
      <c r="T12" s="21">
        <v>2.5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ht="12" customHeight="1">
      <c r="D13" s="21" t="s">
        <v>96</v>
      </c>
      <c r="F13" s="21">
        <v>4</v>
      </c>
      <c r="G13" s="21">
        <v>15</v>
      </c>
      <c r="H13" s="21">
        <v>2</v>
      </c>
      <c r="K13" s="21">
        <v>3</v>
      </c>
      <c r="L13" s="21">
        <v>10</v>
      </c>
      <c r="M13" s="21">
        <v>6</v>
      </c>
      <c r="Q13" s="21">
        <v>3</v>
      </c>
      <c r="R13" s="21">
        <v>7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ht="12" customHeight="1">
      <c r="D14" s="21" t="s">
        <v>101</v>
      </c>
      <c r="G14" s="21">
        <v>4.8</v>
      </c>
      <c r="H14" s="21">
        <v>2.4</v>
      </c>
      <c r="M14" s="21">
        <v>4.8</v>
      </c>
      <c r="N14" s="21">
        <v>2.4</v>
      </c>
      <c r="S14" s="21">
        <v>2.4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ht="12" customHeight="1">
      <c r="C15" s="21" t="s">
        <v>44</v>
      </c>
      <c r="D15" s="21" t="s">
        <v>58</v>
      </c>
      <c r="K15" s="21">
        <v>8.1999999999999993</v>
      </c>
      <c r="L15" s="21">
        <v>10.6</v>
      </c>
      <c r="M15" s="21">
        <v>1</v>
      </c>
      <c r="N15" s="21">
        <v>1</v>
      </c>
      <c r="P15" s="21">
        <v>4.4000000000000004</v>
      </c>
      <c r="Q15" s="21">
        <v>7</v>
      </c>
      <c r="S15" s="21">
        <v>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ht="12" customHeight="1">
      <c r="D16" s="21" t="s">
        <v>55</v>
      </c>
      <c r="F16" s="21">
        <v>7.5</v>
      </c>
      <c r="K16" s="21">
        <v>6</v>
      </c>
      <c r="L16" s="21">
        <v>6</v>
      </c>
      <c r="P16" s="21">
        <v>1</v>
      </c>
      <c r="Q16" s="21">
        <v>4.5</v>
      </c>
      <c r="R16" s="21">
        <v>5</v>
      </c>
      <c r="S16" s="21">
        <v>2.5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2:60" ht="12" customHeight="1">
      <c r="D17" s="21" t="s">
        <v>96</v>
      </c>
      <c r="I17" s="21">
        <v>6</v>
      </c>
      <c r="J17" s="21">
        <v>7</v>
      </c>
      <c r="K17" s="21">
        <v>5</v>
      </c>
      <c r="M17" s="21">
        <v>3</v>
      </c>
      <c r="N17" s="21">
        <v>7</v>
      </c>
      <c r="P17" s="21">
        <v>14</v>
      </c>
      <c r="R17" s="21">
        <v>7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2:60" ht="12" customHeight="1">
      <c r="D18" s="21" t="s">
        <v>101</v>
      </c>
      <c r="J18" s="21">
        <v>2.4</v>
      </c>
      <c r="K18" s="21">
        <v>2.4</v>
      </c>
      <c r="L18" s="21">
        <v>2.4</v>
      </c>
      <c r="O18" s="21">
        <v>2.4</v>
      </c>
      <c r="P18" s="21">
        <v>7.1999999999999993</v>
      </c>
      <c r="Q18" s="21">
        <v>4.8</v>
      </c>
      <c r="R18" s="21">
        <v>2.4</v>
      </c>
      <c r="T18" s="21">
        <v>2.4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2:60" ht="12" customHeight="1">
      <c r="C19" s="21" t="s">
        <v>28</v>
      </c>
      <c r="D19" s="21" t="s">
        <v>58</v>
      </c>
      <c r="F19" s="21">
        <v>8.8000000000000007</v>
      </c>
      <c r="G19" s="21">
        <v>7.4</v>
      </c>
      <c r="K19" s="21">
        <v>2.4</v>
      </c>
      <c r="L19" s="21">
        <v>5.8</v>
      </c>
      <c r="M19" s="21">
        <v>6.8000000000000007</v>
      </c>
      <c r="N19" s="21">
        <v>3.4</v>
      </c>
      <c r="P19" s="21">
        <v>1</v>
      </c>
      <c r="Q19" s="21">
        <v>2</v>
      </c>
      <c r="R19" s="21">
        <v>6.4</v>
      </c>
      <c r="S19" s="21">
        <v>5.4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2:60" ht="12" customHeight="1">
      <c r="D20" s="21" t="s">
        <v>55</v>
      </c>
      <c r="F20" s="21">
        <v>5</v>
      </c>
      <c r="G20" s="21">
        <v>2.5</v>
      </c>
      <c r="H20" s="21">
        <v>2.5</v>
      </c>
      <c r="L20" s="21">
        <v>2.5</v>
      </c>
      <c r="M20" s="21">
        <v>7.5</v>
      </c>
      <c r="N20" s="21">
        <v>2.5</v>
      </c>
      <c r="Q20" s="21">
        <v>3.5</v>
      </c>
      <c r="R20" s="21">
        <v>2</v>
      </c>
      <c r="S20" s="21">
        <v>6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2:60" ht="12" customHeight="1">
      <c r="D21" s="21" t="s">
        <v>96</v>
      </c>
      <c r="F21" s="21">
        <v>10</v>
      </c>
      <c r="G21" s="21">
        <v>4</v>
      </c>
      <c r="L21" s="21">
        <v>8</v>
      </c>
      <c r="M21" s="21">
        <v>13</v>
      </c>
      <c r="Q21" s="21">
        <v>7</v>
      </c>
      <c r="R21" s="21">
        <v>12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2:60" ht="12" customHeight="1">
      <c r="D22" s="21" t="s">
        <v>101</v>
      </c>
      <c r="F22" s="21">
        <v>2.4</v>
      </c>
      <c r="G22" s="21">
        <v>2.4</v>
      </c>
      <c r="L22" s="21">
        <v>2.4</v>
      </c>
      <c r="M22" s="21">
        <v>2.4</v>
      </c>
      <c r="Q22" s="21">
        <v>2.4</v>
      </c>
      <c r="S22" s="21">
        <v>2.4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2:60" ht="12" customHeight="1">
      <c r="B23" s="21" t="s">
        <v>10</v>
      </c>
      <c r="C23" s="21" t="s">
        <v>45</v>
      </c>
      <c r="D23" s="21" t="s">
        <v>58</v>
      </c>
      <c r="F23" s="21">
        <v>9.1999999999999993</v>
      </c>
      <c r="H23" s="21">
        <v>2.4</v>
      </c>
      <c r="K23" s="21">
        <v>3.4</v>
      </c>
      <c r="P23" s="21">
        <v>4.8</v>
      </c>
      <c r="Q23" s="21">
        <v>3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2:60" ht="12" customHeight="1">
      <c r="D24" s="21" t="s">
        <v>55</v>
      </c>
      <c r="F24" s="21">
        <v>13</v>
      </c>
      <c r="G24" s="21">
        <v>2.5</v>
      </c>
      <c r="J24" s="21">
        <v>2.5</v>
      </c>
      <c r="K24" s="21">
        <v>5.5</v>
      </c>
      <c r="L24" s="21">
        <v>2.5</v>
      </c>
      <c r="Q24" s="21">
        <v>6</v>
      </c>
      <c r="R24" s="21">
        <v>2.5</v>
      </c>
      <c r="S24" s="21">
        <v>1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2:60" ht="12" customHeight="1">
      <c r="D25" s="21" t="s">
        <v>93</v>
      </c>
      <c r="G25" s="21">
        <v>50</v>
      </c>
      <c r="J25" s="21">
        <v>15</v>
      </c>
      <c r="K25" s="21">
        <v>25</v>
      </c>
      <c r="L25" s="21">
        <v>20</v>
      </c>
      <c r="P25" s="21">
        <v>15</v>
      </c>
      <c r="Q25" s="21">
        <v>15</v>
      </c>
      <c r="R25" s="21">
        <v>25</v>
      </c>
      <c r="S25" s="21">
        <v>10</v>
      </c>
      <c r="T25" s="21">
        <v>10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2:60" ht="12" customHeight="1">
      <c r="D26" s="21" t="s">
        <v>96</v>
      </c>
      <c r="E26" s="21">
        <v>44</v>
      </c>
      <c r="H26" s="21">
        <v>3</v>
      </c>
      <c r="J26" s="21">
        <v>9</v>
      </c>
      <c r="O26" s="21">
        <v>5</v>
      </c>
      <c r="P26" s="21">
        <v>5</v>
      </c>
      <c r="S26" s="21">
        <v>5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2:60" ht="12" customHeight="1">
      <c r="D27" s="21" t="s">
        <v>101</v>
      </c>
      <c r="E27" s="21">
        <v>25.599999999999998</v>
      </c>
      <c r="K27" s="21">
        <v>2.4</v>
      </c>
      <c r="N27" s="21">
        <v>2.4</v>
      </c>
      <c r="P27" s="21">
        <v>2.4</v>
      </c>
      <c r="Q27" s="21">
        <v>2.4</v>
      </c>
      <c r="R27" s="21">
        <v>4.8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2:60" ht="12" customHeight="1">
      <c r="C28" s="21" t="s">
        <v>29</v>
      </c>
      <c r="D28" s="21" t="s">
        <v>58</v>
      </c>
      <c r="F28" s="21">
        <v>2.4</v>
      </c>
      <c r="G28" s="21">
        <v>9.2000000000000011</v>
      </c>
      <c r="H28" s="21">
        <v>2.4</v>
      </c>
      <c r="I28" s="21">
        <v>2.4</v>
      </c>
      <c r="K28" s="21">
        <v>2.4</v>
      </c>
      <c r="M28" s="21">
        <v>4.8</v>
      </c>
      <c r="N28" s="21">
        <v>2.4</v>
      </c>
      <c r="R28" s="21">
        <v>6.8000000000000007</v>
      </c>
      <c r="S28" s="21">
        <v>5.8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2:60" ht="12" customHeight="1">
      <c r="D29" s="21" t="s">
        <v>55</v>
      </c>
      <c r="G29" s="21">
        <v>1</v>
      </c>
      <c r="H29" s="21">
        <v>13</v>
      </c>
      <c r="I29" s="21">
        <v>2.5</v>
      </c>
      <c r="J29" s="21">
        <v>2.5</v>
      </c>
      <c r="K29" s="21">
        <v>2.5</v>
      </c>
      <c r="M29" s="21">
        <v>3.5</v>
      </c>
      <c r="N29" s="21">
        <v>1</v>
      </c>
      <c r="R29" s="21">
        <v>3.5</v>
      </c>
      <c r="S29" s="21">
        <v>5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2:60" ht="12" customHeight="1">
      <c r="D30" s="21" t="s">
        <v>96</v>
      </c>
      <c r="G30" s="21">
        <v>14</v>
      </c>
      <c r="K30" s="21">
        <v>6</v>
      </c>
      <c r="L30" s="21">
        <v>10</v>
      </c>
      <c r="M30" s="21">
        <v>4</v>
      </c>
      <c r="Q30" s="21">
        <v>6</v>
      </c>
      <c r="R30" s="21">
        <v>4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2:60" ht="12" customHeight="1">
      <c r="D31" s="21" t="s">
        <v>101</v>
      </c>
      <c r="G31" s="21">
        <v>9.6</v>
      </c>
      <c r="H31" s="21">
        <v>2.4</v>
      </c>
      <c r="J31" s="21">
        <v>2.4</v>
      </c>
      <c r="K31" s="21">
        <v>2.4</v>
      </c>
      <c r="L31" s="21">
        <v>4.8</v>
      </c>
      <c r="M31" s="21">
        <v>4.8</v>
      </c>
      <c r="R31" s="21">
        <v>2.4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2:60" ht="12" customHeight="1">
      <c r="C32" s="21" t="s">
        <v>44</v>
      </c>
      <c r="D32" s="21" t="s">
        <v>58</v>
      </c>
      <c r="J32" s="21">
        <v>4.8</v>
      </c>
      <c r="K32" s="21">
        <v>3.4</v>
      </c>
      <c r="L32" s="21">
        <v>4.8</v>
      </c>
      <c r="M32" s="21">
        <v>1</v>
      </c>
      <c r="P32" s="21">
        <v>7.8000000000000007</v>
      </c>
      <c r="Q32" s="21">
        <v>7.8000000000000007</v>
      </c>
      <c r="R32" s="21">
        <v>2</v>
      </c>
      <c r="S32" s="21">
        <v>3.4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60" ht="12" customHeight="1">
      <c r="D33" s="21" t="s">
        <v>55</v>
      </c>
      <c r="F33" s="21">
        <v>5</v>
      </c>
      <c r="K33" s="21">
        <v>6</v>
      </c>
      <c r="L33" s="21">
        <v>3.5</v>
      </c>
      <c r="N33" s="21">
        <v>2.5</v>
      </c>
      <c r="P33" s="21">
        <v>3.5</v>
      </c>
      <c r="Q33" s="21">
        <v>4.5</v>
      </c>
      <c r="R33" s="21">
        <v>2.5</v>
      </c>
      <c r="S33" s="21">
        <v>5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2:60" ht="12" customHeight="1">
      <c r="D34" s="21" t="s">
        <v>96</v>
      </c>
      <c r="H34" s="21">
        <v>10</v>
      </c>
      <c r="J34" s="21">
        <v>11</v>
      </c>
      <c r="K34" s="21">
        <v>1</v>
      </c>
      <c r="L34" s="21">
        <v>3</v>
      </c>
      <c r="N34" s="21">
        <v>10</v>
      </c>
      <c r="O34" s="21">
        <v>1</v>
      </c>
      <c r="P34" s="21">
        <v>10</v>
      </c>
      <c r="R34" s="21">
        <v>5</v>
      </c>
      <c r="T34" s="21">
        <v>2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2:60" ht="12" customHeight="1">
      <c r="D35" s="21" t="s">
        <v>101</v>
      </c>
      <c r="I35" s="21">
        <v>4.8</v>
      </c>
      <c r="J35" s="21">
        <v>3</v>
      </c>
      <c r="K35" s="21">
        <v>7.1999999999999993</v>
      </c>
      <c r="M35" s="21">
        <v>2.4</v>
      </c>
      <c r="N35" s="21">
        <v>4.8</v>
      </c>
      <c r="P35" s="21">
        <v>4.8</v>
      </c>
      <c r="Q35" s="21">
        <v>2.4</v>
      </c>
      <c r="S35" s="21">
        <v>2.4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2:60" ht="12" customHeight="1">
      <c r="C36" s="21" t="s">
        <v>28</v>
      </c>
      <c r="D36" s="21" t="s">
        <v>58</v>
      </c>
      <c r="F36" s="21">
        <v>9.6</v>
      </c>
      <c r="G36" s="21">
        <v>4.8</v>
      </c>
      <c r="K36" s="21">
        <v>2.4</v>
      </c>
      <c r="L36" s="21">
        <v>5.8</v>
      </c>
      <c r="M36" s="21">
        <v>3.4</v>
      </c>
      <c r="N36" s="21">
        <v>2.4</v>
      </c>
      <c r="Q36" s="21">
        <v>3.4</v>
      </c>
      <c r="R36" s="21">
        <v>8.8000000000000007</v>
      </c>
      <c r="S36" s="21">
        <v>3.4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2:60" ht="12" customHeight="1">
      <c r="D37" s="21" t="s">
        <v>55</v>
      </c>
      <c r="E37" s="21">
        <v>5</v>
      </c>
      <c r="F37" s="21">
        <v>2.5</v>
      </c>
      <c r="G37" s="21">
        <v>5</v>
      </c>
      <c r="K37" s="21">
        <v>1</v>
      </c>
      <c r="M37" s="21">
        <v>6</v>
      </c>
      <c r="N37" s="21">
        <v>5</v>
      </c>
      <c r="Q37" s="21">
        <v>2.5</v>
      </c>
      <c r="R37" s="21">
        <v>4.5</v>
      </c>
      <c r="S37" s="21">
        <v>3.5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2:60" ht="12" customHeight="1">
      <c r="D38" s="21" t="s">
        <v>96</v>
      </c>
      <c r="F38" s="21">
        <v>14</v>
      </c>
      <c r="K38" s="21">
        <v>3</v>
      </c>
      <c r="L38" s="21">
        <v>10</v>
      </c>
      <c r="M38" s="21">
        <v>2</v>
      </c>
      <c r="Q38" s="21">
        <v>12</v>
      </c>
      <c r="R38" s="21">
        <v>9</v>
      </c>
      <c r="S38" s="21">
        <v>4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2:60" ht="12" customHeight="1">
      <c r="D39" s="21" t="s">
        <v>101</v>
      </c>
      <c r="G39" s="21">
        <v>4.8</v>
      </c>
      <c r="L39" s="21">
        <v>7.1999999999999993</v>
      </c>
      <c r="M39" s="21">
        <v>4.8</v>
      </c>
      <c r="P39" s="21">
        <v>2.4</v>
      </c>
      <c r="Q39" s="21">
        <v>4.8</v>
      </c>
      <c r="R39" s="21">
        <v>2.4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2:60" ht="12" customHeight="1">
      <c r="B40" s="21" t="s">
        <v>12</v>
      </c>
      <c r="C40" s="21" t="s">
        <v>45</v>
      </c>
      <c r="D40" s="21" t="s">
        <v>58</v>
      </c>
      <c r="F40" s="21">
        <v>8.1999999999999993</v>
      </c>
      <c r="K40" s="21">
        <v>6.8000000000000007</v>
      </c>
      <c r="L40" s="21">
        <v>2.4</v>
      </c>
      <c r="P40" s="21">
        <v>3</v>
      </c>
      <c r="Q40" s="21">
        <v>3</v>
      </c>
      <c r="S40" s="21">
        <v>1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2:60" ht="12" customHeight="1">
      <c r="D41" s="21" t="s">
        <v>55</v>
      </c>
      <c r="F41" s="21">
        <v>13</v>
      </c>
      <c r="G41" s="21">
        <v>2.5</v>
      </c>
      <c r="J41" s="21">
        <v>2.5</v>
      </c>
      <c r="L41" s="21">
        <v>4.5</v>
      </c>
      <c r="M41" s="21">
        <v>2.5</v>
      </c>
      <c r="Q41" s="21">
        <v>3.5</v>
      </c>
      <c r="R41" s="21">
        <v>5</v>
      </c>
      <c r="S41" s="21">
        <v>1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2:60" ht="12" customHeight="1">
      <c r="D42" s="21" t="s">
        <v>93</v>
      </c>
      <c r="G42" s="21">
        <v>25</v>
      </c>
      <c r="J42" s="21">
        <v>15</v>
      </c>
      <c r="N42" s="21">
        <v>20</v>
      </c>
      <c r="Q42" s="21">
        <v>10</v>
      </c>
      <c r="R42" s="21">
        <v>10</v>
      </c>
      <c r="S42" s="21">
        <v>10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2:60" ht="12" customHeight="1">
      <c r="D43" s="21" t="s">
        <v>96</v>
      </c>
      <c r="E43" s="21">
        <v>46</v>
      </c>
      <c r="H43" s="21">
        <v>3</v>
      </c>
      <c r="J43" s="21">
        <v>8</v>
      </c>
      <c r="O43" s="21">
        <v>5</v>
      </c>
      <c r="P43" s="21">
        <v>9</v>
      </c>
      <c r="R43" s="21">
        <v>5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2:60" ht="12" customHeight="1">
      <c r="D44" s="21" t="s">
        <v>101</v>
      </c>
      <c r="E44" s="21">
        <v>39.799999999999997</v>
      </c>
      <c r="K44" s="21">
        <v>2.4</v>
      </c>
      <c r="P44" s="21">
        <v>2.4</v>
      </c>
      <c r="Q44" s="21">
        <v>2.4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2:60" ht="12" customHeight="1">
      <c r="C45" s="21" t="s">
        <v>29</v>
      </c>
      <c r="D45" s="21" t="s">
        <v>58</v>
      </c>
      <c r="G45" s="21">
        <v>3.4</v>
      </c>
      <c r="H45" s="21">
        <v>12</v>
      </c>
      <c r="I45" s="21">
        <v>2.4</v>
      </c>
      <c r="J45" s="21">
        <v>1</v>
      </c>
      <c r="K45" s="21">
        <v>1</v>
      </c>
      <c r="M45" s="21">
        <v>3.4</v>
      </c>
      <c r="N45" s="21">
        <v>1</v>
      </c>
      <c r="R45" s="21">
        <v>4</v>
      </c>
      <c r="S45" s="21">
        <v>4.4000000000000004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2:60" ht="12" customHeight="1">
      <c r="D46" s="21" t="s">
        <v>55</v>
      </c>
      <c r="G46" s="21">
        <v>1</v>
      </c>
      <c r="H46" s="21">
        <v>7.5</v>
      </c>
      <c r="I46" s="21">
        <v>5.5</v>
      </c>
      <c r="J46" s="21">
        <v>2.5</v>
      </c>
      <c r="K46" s="21">
        <v>2.5</v>
      </c>
      <c r="L46" s="21">
        <v>2.5</v>
      </c>
      <c r="M46" s="21">
        <v>3.5</v>
      </c>
      <c r="N46" s="21">
        <v>4</v>
      </c>
      <c r="R46" s="21">
        <v>1</v>
      </c>
      <c r="S46" s="21">
        <v>5</v>
      </c>
      <c r="T46" s="21">
        <v>2.5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2:60" ht="12" customHeight="1">
      <c r="D47" s="21" t="s">
        <v>96</v>
      </c>
      <c r="F47" s="21">
        <v>3</v>
      </c>
      <c r="G47" s="21">
        <v>17</v>
      </c>
      <c r="K47" s="21">
        <v>3</v>
      </c>
      <c r="L47" s="21">
        <v>7</v>
      </c>
      <c r="M47" s="21">
        <v>6</v>
      </c>
      <c r="Q47" s="21">
        <v>5</v>
      </c>
      <c r="R47" s="21">
        <v>7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2:60" ht="12" customHeight="1">
      <c r="D48" s="21" t="s">
        <v>101</v>
      </c>
      <c r="G48" s="21">
        <v>9.6</v>
      </c>
      <c r="H48" s="21">
        <v>4.8</v>
      </c>
      <c r="L48" s="21">
        <v>4.8</v>
      </c>
      <c r="M48" s="21">
        <v>2.4</v>
      </c>
      <c r="Q48" s="21">
        <v>2.4</v>
      </c>
      <c r="R48" s="21">
        <v>2.4</v>
      </c>
      <c r="S48" s="21">
        <v>2.4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ht="12" customHeight="1">
      <c r="C49" s="21" t="s">
        <v>44</v>
      </c>
      <c r="D49" s="21" t="s">
        <v>58</v>
      </c>
      <c r="K49" s="21">
        <v>9.2000000000000011</v>
      </c>
      <c r="L49" s="21">
        <v>4.4000000000000004</v>
      </c>
      <c r="M49" s="21">
        <v>2</v>
      </c>
      <c r="P49" s="21">
        <v>3</v>
      </c>
      <c r="Q49" s="21">
        <v>7</v>
      </c>
      <c r="R49" s="21">
        <v>4.8</v>
      </c>
      <c r="S49" s="21">
        <v>1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ht="12" customHeight="1">
      <c r="D50" s="21" t="s">
        <v>55</v>
      </c>
      <c r="F50" s="21">
        <v>5</v>
      </c>
      <c r="K50" s="21">
        <v>3.5</v>
      </c>
      <c r="L50" s="21">
        <v>6</v>
      </c>
      <c r="N50" s="21">
        <v>2.5</v>
      </c>
      <c r="P50" s="21">
        <v>1</v>
      </c>
      <c r="Q50" s="21">
        <v>6</v>
      </c>
      <c r="R50" s="21">
        <v>5</v>
      </c>
      <c r="S50" s="21">
        <v>5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12" customHeight="1">
      <c r="D51" s="21" t="s">
        <v>96</v>
      </c>
      <c r="H51" s="21">
        <v>6</v>
      </c>
      <c r="J51" s="21">
        <v>2</v>
      </c>
      <c r="K51" s="21">
        <v>4</v>
      </c>
      <c r="M51" s="21">
        <v>3</v>
      </c>
      <c r="N51" s="21">
        <v>9</v>
      </c>
      <c r="P51" s="21">
        <v>13</v>
      </c>
      <c r="R51" s="21">
        <v>5</v>
      </c>
      <c r="S51" s="21">
        <v>4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ht="12" customHeight="1">
      <c r="D52" s="21" t="s">
        <v>101</v>
      </c>
      <c r="I52" s="21">
        <v>2.4</v>
      </c>
      <c r="J52" s="21">
        <v>2.4</v>
      </c>
      <c r="K52" s="21">
        <v>7.1999999999999993</v>
      </c>
      <c r="N52" s="21">
        <v>2.4</v>
      </c>
      <c r="O52" s="21">
        <v>2.4</v>
      </c>
      <c r="P52" s="21">
        <v>4.8</v>
      </c>
      <c r="Q52" s="21">
        <v>2.4</v>
      </c>
      <c r="R52" s="21">
        <v>2.4</v>
      </c>
      <c r="T52" s="21">
        <v>2.4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ht="12" customHeight="1">
      <c r="C53" s="21" t="s">
        <v>28</v>
      </c>
      <c r="D53" s="21" t="s">
        <v>58</v>
      </c>
      <c r="F53" s="21">
        <v>7.1999999999999993</v>
      </c>
      <c r="G53" s="21">
        <v>3.4</v>
      </c>
      <c r="L53" s="21">
        <v>2</v>
      </c>
      <c r="M53" s="21">
        <v>9.1999999999999993</v>
      </c>
      <c r="N53" s="21">
        <v>2</v>
      </c>
      <c r="Q53" s="21">
        <v>4.4000000000000004</v>
      </c>
      <c r="R53" s="21">
        <v>6.4</v>
      </c>
      <c r="S53" s="21">
        <v>5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ht="12" customHeight="1">
      <c r="D54" s="21" t="s">
        <v>55</v>
      </c>
      <c r="F54" s="21">
        <v>5</v>
      </c>
      <c r="G54" s="21">
        <v>5</v>
      </c>
      <c r="K54" s="21">
        <v>1</v>
      </c>
      <c r="M54" s="21">
        <v>6</v>
      </c>
      <c r="N54" s="21">
        <v>3.5</v>
      </c>
      <c r="Q54" s="21">
        <v>2.5</v>
      </c>
      <c r="R54" s="21">
        <v>2</v>
      </c>
      <c r="S54" s="21">
        <v>6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ht="12" customHeight="1">
      <c r="D55" s="21" t="s">
        <v>96</v>
      </c>
      <c r="F55" s="21">
        <v>14</v>
      </c>
      <c r="K55" s="21">
        <v>3</v>
      </c>
      <c r="L55" s="21">
        <v>10</v>
      </c>
      <c r="M55" s="21">
        <v>7</v>
      </c>
      <c r="Q55" s="21">
        <v>6</v>
      </c>
      <c r="R55" s="21">
        <v>11</v>
      </c>
      <c r="S55" s="21">
        <v>2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2" customHeight="1">
      <c r="D56" s="21" t="s">
        <v>101</v>
      </c>
      <c r="G56" s="21">
        <v>7.1999999999999993</v>
      </c>
      <c r="L56" s="21">
        <v>7.1999999999999993</v>
      </c>
      <c r="Q56" s="21">
        <v>2.4</v>
      </c>
      <c r="R56" s="21">
        <v>2.4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ht="12" customHeight="1">
      <c r="B57" s="21" t="s">
        <v>91</v>
      </c>
      <c r="C57" s="21" t="s">
        <v>90</v>
      </c>
      <c r="D57" s="21" t="s">
        <v>85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ht="12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ht="12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ht="12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ht="12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ht="12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ht="12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ht="12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ht="12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ht="12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ht="12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ht="12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ht="12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ht="12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ht="12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ht="12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ht="12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 ht="12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 ht="12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 ht="12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 ht="12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 ht="12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 ht="12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 ht="12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 ht="12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 ht="12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 ht="12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 ht="12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 ht="12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 ht="12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 ht="12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 ht="12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 ht="12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 ht="12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 ht="12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 ht="12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conditionalFormatting pivot="1" sqref="E6:T7 E11:T12 E15:T16 E19:T20 E23:T24 E28:T29 E32:T33 E36:T37 E40:T41 E45:T46 E49:T50 E53:T54">
    <cfRule type="colorScale" priority="2">
      <colorScale>
        <cfvo type="min"/>
        <cfvo type="max"/>
        <color rgb="FFFFEF9C"/>
        <color rgb="FF63BE7B"/>
      </colorScale>
    </cfRule>
  </conditionalFormatting>
  <conditionalFormatting sqref="E58:U62 U6:U5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5AA3-3C53-4954-A330-500FBAE25BAE}">
  <dimension ref="A1:BH103"/>
  <sheetViews>
    <sheetView workbookViewId="0">
      <selection activeCell="X12" sqref="X12"/>
    </sheetView>
  </sheetViews>
  <sheetFormatPr baseColWidth="10" defaultColWidth="30.6640625" defaultRowHeight="14"/>
  <cols>
    <col min="1" max="1" width="10.5" style="21" bestFit="1" customWidth="1"/>
    <col min="2" max="2" width="13.6640625" style="21" bestFit="1" customWidth="1"/>
    <col min="3" max="3" width="17.5" style="21" bestFit="1" customWidth="1"/>
    <col min="4" max="4" width="28.33203125" style="21" bestFit="1" customWidth="1"/>
    <col min="5" max="20" width="7.83203125" style="21" bestFit="1" customWidth="1"/>
    <col min="21" max="21" width="10.5" style="21" bestFit="1" customWidth="1"/>
    <col min="22" max="22" width="4.33203125" style="21" bestFit="1" customWidth="1"/>
    <col min="23" max="23" width="6.6640625" style="21" bestFit="1" customWidth="1"/>
    <col min="24" max="25" width="10.5" style="21" bestFit="1" customWidth="1"/>
    <col min="26" max="28" width="4.33203125" style="21" bestFit="1" customWidth="1"/>
    <col min="29" max="29" width="6.6640625" style="21" bestFit="1" customWidth="1"/>
    <col min="30" max="30" width="10.5" style="21" bestFit="1" customWidth="1"/>
    <col min="31" max="59" width="3.1640625" style="21" bestFit="1" customWidth="1"/>
    <col min="60" max="60" width="10.5" style="21" bestFit="1" customWidth="1"/>
    <col min="61" max="16384" width="30.6640625" style="21"/>
  </cols>
  <sheetData>
    <row r="1" spans="1:60">
      <c r="A1" s="19" t="s">
        <v>67</v>
      </c>
      <c r="B1" s="20">
        <v>1</v>
      </c>
    </row>
    <row r="2" spans="1:60">
      <c r="A2" s="19" t="s">
        <v>65</v>
      </c>
      <c r="B2" s="21" t="s">
        <v>66</v>
      </c>
    </row>
    <row r="3" spans="1:6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>
      <c r="A4" s="19" t="s">
        <v>103</v>
      </c>
      <c r="E4" s="19" t="s">
        <v>1</v>
      </c>
      <c r="F4" s="19" t="s">
        <v>63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>
      <c r="E5" s="21">
        <v>6</v>
      </c>
      <c r="J5" s="21">
        <v>7</v>
      </c>
      <c r="O5" s="21">
        <v>8</v>
      </c>
      <c r="U5" s="21" t="s">
        <v>81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>
      <c r="A6" s="19" t="s">
        <v>5</v>
      </c>
      <c r="B6" s="19" t="s">
        <v>7</v>
      </c>
      <c r="C6" s="19" t="s">
        <v>61</v>
      </c>
      <c r="D6" s="19" t="s">
        <v>6</v>
      </c>
      <c r="E6" s="21">
        <v>23</v>
      </c>
      <c r="F6" s="21">
        <v>24</v>
      </c>
      <c r="G6" s="21">
        <v>25</v>
      </c>
      <c r="H6" s="21">
        <v>26</v>
      </c>
      <c r="I6" s="21">
        <v>27</v>
      </c>
      <c r="J6" s="21">
        <v>27</v>
      </c>
      <c r="K6" s="21">
        <v>28</v>
      </c>
      <c r="L6" s="21">
        <v>29</v>
      </c>
      <c r="M6" s="21">
        <v>30</v>
      </c>
      <c r="N6" s="21">
        <v>31</v>
      </c>
      <c r="O6" s="21">
        <v>31</v>
      </c>
      <c r="P6" s="21">
        <v>32</v>
      </c>
      <c r="Q6" s="21">
        <v>33</v>
      </c>
      <c r="R6" s="21">
        <v>34</v>
      </c>
      <c r="S6" s="21">
        <v>35</v>
      </c>
      <c r="T6" s="21">
        <v>36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>
      <c r="A7" s="21" t="s">
        <v>17</v>
      </c>
      <c r="B7" s="21" t="s">
        <v>11</v>
      </c>
      <c r="C7" s="21" t="s">
        <v>58</v>
      </c>
      <c r="D7" s="21" t="s">
        <v>45</v>
      </c>
      <c r="F7" s="21">
        <v>2.4</v>
      </c>
      <c r="K7" s="21">
        <v>2.4</v>
      </c>
      <c r="M7" s="21">
        <v>2.4</v>
      </c>
      <c r="Q7" s="21">
        <v>4.8</v>
      </c>
      <c r="S7" s="21">
        <v>2.4</v>
      </c>
      <c r="U7" s="21">
        <v>14.4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>
      <c r="D8" s="21" t="s">
        <v>29</v>
      </c>
      <c r="I8" s="21">
        <v>2.4</v>
      </c>
      <c r="S8" s="21">
        <v>4.8</v>
      </c>
      <c r="U8" s="21">
        <v>7.1999999999999993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>
      <c r="D9" s="21" t="s">
        <v>44</v>
      </c>
      <c r="L9" s="21">
        <v>4.8</v>
      </c>
      <c r="U9" s="21">
        <v>4.8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>
      <c r="D10" s="21" t="s">
        <v>28</v>
      </c>
      <c r="F10" s="21">
        <v>2.4</v>
      </c>
      <c r="G10" s="21">
        <v>2.4</v>
      </c>
      <c r="L10" s="21">
        <v>2.4</v>
      </c>
      <c r="M10" s="21">
        <v>2.4</v>
      </c>
      <c r="S10" s="21">
        <v>2.4</v>
      </c>
      <c r="U10" s="21">
        <v>12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C11" s="21" t="s">
        <v>101</v>
      </c>
      <c r="D11" s="21" t="s">
        <v>45</v>
      </c>
      <c r="F11" s="21">
        <v>4.8</v>
      </c>
      <c r="H11" s="21">
        <v>2.4</v>
      </c>
      <c r="U11" s="21">
        <v>7.1999999999999993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D12" s="21" t="s">
        <v>29</v>
      </c>
      <c r="G12" s="21">
        <v>4.8</v>
      </c>
      <c r="H12" s="21">
        <v>2.4</v>
      </c>
      <c r="M12" s="21">
        <v>4.8</v>
      </c>
      <c r="N12" s="21">
        <v>2.4</v>
      </c>
      <c r="S12" s="21">
        <v>2.4</v>
      </c>
      <c r="U12" s="21">
        <v>16.8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D13" s="21" t="s">
        <v>44</v>
      </c>
      <c r="J13" s="21">
        <v>2.4</v>
      </c>
      <c r="K13" s="21">
        <v>2.4</v>
      </c>
      <c r="L13" s="21">
        <v>2.4</v>
      </c>
      <c r="O13" s="21">
        <v>2.4</v>
      </c>
      <c r="P13" s="21">
        <v>7.1999999999999993</v>
      </c>
      <c r="Q13" s="21">
        <v>4.8</v>
      </c>
      <c r="R13" s="21">
        <v>2.4</v>
      </c>
      <c r="T13" s="21">
        <v>2.4</v>
      </c>
      <c r="U13" s="21">
        <v>26.399999999999995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D14" s="21" t="s">
        <v>28</v>
      </c>
      <c r="F14" s="21">
        <v>2.4</v>
      </c>
      <c r="G14" s="21">
        <v>2.4</v>
      </c>
      <c r="L14" s="21">
        <v>2.4</v>
      </c>
      <c r="M14" s="21">
        <v>2.4</v>
      </c>
      <c r="Q14" s="21">
        <v>2.4</v>
      </c>
      <c r="S14" s="21">
        <v>2.4</v>
      </c>
      <c r="U14" s="21">
        <v>14.4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B15" s="21" t="s">
        <v>10</v>
      </c>
      <c r="C15" s="21" t="s">
        <v>58</v>
      </c>
      <c r="D15" s="21" t="s">
        <v>45</v>
      </c>
      <c r="F15" s="21">
        <v>2.4</v>
      </c>
      <c r="H15" s="21">
        <v>2.4</v>
      </c>
      <c r="K15" s="21">
        <v>2.4</v>
      </c>
      <c r="P15" s="21">
        <v>4.8</v>
      </c>
      <c r="U15" s="21">
        <v>12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D16" s="21" t="s">
        <v>29</v>
      </c>
      <c r="G16" s="21">
        <v>7.1999999999999993</v>
      </c>
      <c r="H16" s="21">
        <v>2.4</v>
      </c>
      <c r="M16" s="21">
        <v>2.4</v>
      </c>
      <c r="N16" s="21">
        <v>2.4</v>
      </c>
      <c r="R16" s="21">
        <v>4.8</v>
      </c>
      <c r="S16" s="21">
        <v>4.8</v>
      </c>
      <c r="U16" s="21">
        <v>24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D17" s="21" t="s">
        <v>44</v>
      </c>
      <c r="J17" s="21">
        <v>4.8</v>
      </c>
      <c r="K17" s="21">
        <v>2.4</v>
      </c>
      <c r="L17" s="21">
        <v>2.4</v>
      </c>
      <c r="P17" s="21">
        <v>4.8</v>
      </c>
      <c r="Q17" s="21">
        <v>4.8</v>
      </c>
      <c r="S17" s="21">
        <v>2.4</v>
      </c>
      <c r="U17" s="21">
        <v>21.599999999999998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D18" s="21" t="s">
        <v>28</v>
      </c>
      <c r="F18" s="21">
        <v>2.4</v>
      </c>
      <c r="G18" s="21">
        <v>2.4</v>
      </c>
      <c r="L18" s="21">
        <v>2.4</v>
      </c>
      <c r="M18" s="21">
        <v>2.4</v>
      </c>
      <c r="Q18" s="21">
        <v>2.4</v>
      </c>
      <c r="R18" s="21">
        <v>4.8</v>
      </c>
      <c r="S18" s="21">
        <v>2.4</v>
      </c>
      <c r="U18" s="21">
        <v>19.2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C19" s="21" t="s">
        <v>101</v>
      </c>
      <c r="D19" s="21" t="s">
        <v>45</v>
      </c>
      <c r="E19" s="21">
        <v>25.599999999999998</v>
      </c>
      <c r="K19" s="21">
        <v>2.4</v>
      </c>
      <c r="N19" s="21">
        <v>2.4</v>
      </c>
      <c r="P19" s="21">
        <v>2.4</v>
      </c>
      <c r="Q19" s="21">
        <v>2.4</v>
      </c>
      <c r="R19" s="21">
        <v>4.8</v>
      </c>
      <c r="U19" s="21">
        <v>39.999999999999993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D20" s="21" t="s">
        <v>29</v>
      </c>
      <c r="G20" s="21">
        <v>9.6</v>
      </c>
      <c r="H20" s="21">
        <v>2.4</v>
      </c>
      <c r="J20" s="21">
        <v>2.4</v>
      </c>
      <c r="K20" s="21">
        <v>2.4</v>
      </c>
      <c r="L20" s="21">
        <v>4.8</v>
      </c>
      <c r="M20" s="21">
        <v>4.8</v>
      </c>
      <c r="R20" s="21">
        <v>2.4</v>
      </c>
      <c r="U20" s="21">
        <v>28.8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D21" s="21" t="s">
        <v>44</v>
      </c>
      <c r="I21" s="21">
        <v>4.8</v>
      </c>
      <c r="J21" s="21">
        <v>3</v>
      </c>
      <c r="K21" s="21">
        <v>7.1999999999999993</v>
      </c>
      <c r="M21" s="21">
        <v>2.4</v>
      </c>
      <c r="N21" s="21">
        <v>4.8</v>
      </c>
      <c r="P21" s="21">
        <v>4.8</v>
      </c>
      <c r="Q21" s="21">
        <v>2.4</v>
      </c>
      <c r="S21" s="21">
        <v>2.4</v>
      </c>
      <c r="U21" s="21">
        <v>31.799999999999997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>
      <c r="D22" s="21" t="s">
        <v>28</v>
      </c>
      <c r="G22" s="21">
        <v>4.8</v>
      </c>
      <c r="L22" s="21">
        <v>7.1999999999999993</v>
      </c>
      <c r="M22" s="21">
        <v>4.8</v>
      </c>
      <c r="P22" s="21">
        <v>2.4</v>
      </c>
      <c r="Q22" s="21">
        <v>4.8</v>
      </c>
      <c r="R22" s="21">
        <v>2.4</v>
      </c>
      <c r="U22" s="21">
        <v>26.4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B23" s="21" t="s">
        <v>12</v>
      </c>
      <c r="C23" s="21" t="s">
        <v>58</v>
      </c>
      <c r="D23" s="21" t="s">
        <v>45</v>
      </c>
      <c r="K23" s="21">
        <v>2.4</v>
      </c>
      <c r="U23" s="21">
        <v>2.4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D24" s="21" t="s">
        <v>29</v>
      </c>
      <c r="H24" s="21">
        <v>7.1999999999999993</v>
      </c>
      <c r="U24" s="21">
        <v>7.1999999999999993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D25" s="21" t="s">
        <v>28</v>
      </c>
      <c r="F25" s="21">
        <v>2.4</v>
      </c>
      <c r="U25" s="21">
        <v>2.4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C26" s="21" t="s">
        <v>101</v>
      </c>
      <c r="D26" s="21" t="s">
        <v>45</v>
      </c>
      <c r="E26" s="21">
        <v>39.799999999999997</v>
      </c>
      <c r="K26" s="21">
        <v>2.4</v>
      </c>
      <c r="P26" s="21">
        <v>2.4</v>
      </c>
      <c r="Q26" s="21">
        <v>2.4</v>
      </c>
      <c r="U26" s="21">
        <v>46.999999999999993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D27" s="21" t="s">
        <v>29</v>
      </c>
      <c r="G27" s="21">
        <v>9.6</v>
      </c>
      <c r="H27" s="21">
        <v>4.8</v>
      </c>
      <c r="L27" s="21">
        <v>4.8</v>
      </c>
      <c r="M27" s="21">
        <v>2.4</v>
      </c>
      <c r="Q27" s="21">
        <v>2.4</v>
      </c>
      <c r="R27" s="21">
        <v>2.4</v>
      </c>
      <c r="S27" s="21">
        <v>2.4</v>
      </c>
      <c r="U27" s="21">
        <v>28.799999999999994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D28" s="21" t="s">
        <v>44</v>
      </c>
      <c r="I28" s="21">
        <v>2.4</v>
      </c>
      <c r="J28" s="21">
        <v>2.4</v>
      </c>
      <c r="K28" s="21">
        <v>7.1999999999999993</v>
      </c>
      <c r="N28" s="21">
        <v>2.4</v>
      </c>
      <c r="O28" s="21">
        <v>2.4</v>
      </c>
      <c r="P28" s="21">
        <v>4.8</v>
      </c>
      <c r="Q28" s="21">
        <v>2.4</v>
      </c>
      <c r="R28" s="21">
        <v>2.4</v>
      </c>
      <c r="T28" s="21">
        <v>2.4</v>
      </c>
      <c r="U28" s="21">
        <v>28.799999999999997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D29" s="21" t="s">
        <v>28</v>
      </c>
      <c r="G29" s="21">
        <v>7.1999999999999993</v>
      </c>
      <c r="L29" s="21">
        <v>7.1999999999999993</v>
      </c>
      <c r="Q29" s="21">
        <v>2.4</v>
      </c>
      <c r="R29" s="21">
        <v>2.4</v>
      </c>
      <c r="U29" s="21">
        <v>19.199999999999996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21" t="s">
        <v>81</v>
      </c>
      <c r="E30" s="21">
        <v>65.399999999999991</v>
      </c>
      <c r="F30" s="21">
        <v>19.2</v>
      </c>
      <c r="G30" s="21">
        <v>50.399999999999991</v>
      </c>
      <c r="H30" s="21">
        <v>24</v>
      </c>
      <c r="I30" s="21">
        <v>9.6</v>
      </c>
      <c r="J30" s="21">
        <v>15</v>
      </c>
      <c r="K30" s="21">
        <v>33.599999999999994</v>
      </c>
      <c r="L30" s="21">
        <v>40.799999999999997</v>
      </c>
      <c r="M30" s="21">
        <v>31.2</v>
      </c>
      <c r="N30" s="21">
        <v>14.4</v>
      </c>
      <c r="O30" s="21">
        <v>4.8</v>
      </c>
      <c r="P30" s="21">
        <v>33.599999999999994</v>
      </c>
      <c r="Q30" s="21">
        <v>38.399999999999991</v>
      </c>
      <c r="R30" s="21">
        <v>28.799999999999994</v>
      </c>
      <c r="S30" s="21">
        <v>28.799999999999994</v>
      </c>
      <c r="T30" s="21">
        <v>4.8</v>
      </c>
      <c r="U30" s="21">
        <v>442.7999999999999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8906-1912-4B4F-8C98-2821F85AF2EE}">
  <dimension ref="A1:CP103"/>
  <sheetViews>
    <sheetView zoomScale="75" zoomScaleNormal="7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L26" sqref="CL26"/>
    </sheetView>
  </sheetViews>
  <sheetFormatPr baseColWidth="10" defaultColWidth="30.6640625" defaultRowHeight="14"/>
  <cols>
    <col min="1" max="1" width="10.83203125" style="21" bestFit="1" customWidth="1"/>
    <col min="2" max="2" width="35.5" style="21" bestFit="1" customWidth="1"/>
    <col min="3" max="3" width="10.83203125" style="21" bestFit="1" customWidth="1"/>
    <col min="4" max="94" width="10.5" style="21" bestFit="1" customWidth="1"/>
    <col min="95" max="16384" width="30.6640625" style="21"/>
  </cols>
  <sheetData>
    <row r="1" spans="1:94">
      <c r="A1" s="19" t="s">
        <v>67</v>
      </c>
      <c r="B1" s="20">
        <v>1</v>
      </c>
    </row>
    <row r="2" spans="1:94">
      <c r="A2" s="19" t="s">
        <v>65</v>
      </c>
      <c r="B2" s="21" t="s">
        <v>94</v>
      </c>
    </row>
    <row r="3" spans="1:94">
      <c r="A3" s="19" t="s">
        <v>61</v>
      </c>
      <c r="B3" s="21" t="s">
        <v>94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94">
      <c r="A4" s="19" t="s">
        <v>7</v>
      </c>
      <c r="B4" s="21" t="s">
        <v>94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9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94">
      <c r="A6" s="19" t="s">
        <v>89</v>
      </c>
      <c r="D6" s="19" t="s">
        <v>1</v>
      </c>
      <c r="E6" s="19" t="s">
        <v>64</v>
      </c>
    </row>
    <row r="7" spans="1:94">
      <c r="D7" s="21">
        <v>6</v>
      </c>
      <c r="AG7" s="21">
        <v>7</v>
      </c>
      <c r="BL7" s="21">
        <v>8</v>
      </c>
    </row>
    <row r="8" spans="1:94">
      <c r="A8" s="19" t="s">
        <v>5</v>
      </c>
      <c r="B8" s="19" t="s">
        <v>6</v>
      </c>
      <c r="C8" s="19" t="s">
        <v>98</v>
      </c>
      <c r="D8" s="37">
        <v>43984</v>
      </c>
      <c r="E8" s="37">
        <v>43985</v>
      </c>
      <c r="F8" s="37">
        <v>43986</v>
      </c>
      <c r="G8" s="37">
        <v>43987</v>
      </c>
      <c r="H8" s="37">
        <v>43988</v>
      </c>
      <c r="I8" s="37">
        <v>43989</v>
      </c>
      <c r="J8" s="37">
        <v>43990</v>
      </c>
      <c r="K8" s="37">
        <v>43991</v>
      </c>
      <c r="L8" s="37">
        <v>43992</v>
      </c>
      <c r="M8" s="37">
        <v>43993</v>
      </c>
      <c r="N8" s="37">
        <v>43994</v>
      </c>
      <c r="O8" s="37">
        <v>43995</v>
      </c>
      <c r="P8" s="37">
        <v>43996</v>
      </c>
      <c r="Q8" s="37">
        <v>43997</v>
      </c>
      <c r="R8" s="37">
        <v>43998</v>
      </c>
      <c r="S8" s="37">
        <v>43999</v>
      </c>
      <c r="T8" s="37">
        <v>44000</v>
      </c>
      <c r="U8" s="37">
        <v>44001</v>
      </c>
      <c r="V8" s="37">
        <v>44002</v>
      </c>
      <c r="W8" s="37">
        <v>44003</v>
      </c>
      <c r="X8" s="37">
        <v>44004</v>
      </c>
      <c r="Y8" s="37">
        <v>44005</v>
      </c>
      <c r="Z8" s="37">
        <v>44006</v>
      </c>
      <c r="AA8" s="37">
        <v>44007</v>
      </c>
      <c r="AB8" s="37">
        <v>44008</v>
      </c>
      <c r="AC8" s="37">
        <v>44009</v>
      </c>
      <c r="AD8" s="37">
        <v>44010</v>
      </c>
      <c r="AE8" s="37">
        <v>44011</v>
      </c>
      <c r="AF8" s="37">
        <v>44012</v>
      </c>
      <c r="AG8" s="37">
        <v>44013</v>
      </c>
      <c r="AH8" s="37">
        <v>44014</v>
      </c>
      <c r="AI8" s="37">
        <v>44015</v>
      </c>
      <c r="AJ8" s="37">
        <v>44016</v>
      </c>
      <c r="AK8" s="37">
        <v>44017</v>
      </c>
      <c r="AL8" s="37">
        <v>44018</v>
      </c>
      <c r="AM8" s="37">
        <v>44019</v>
      </c>
      <c r="AN8" s="37">
        <v>44020</v>
      </c>
      <c r="AO8" s="37">
        <v>44021</v>
      </c>
      <c r="AP8" s="37">
        <v>44022</v>
      </c>
      <c r="AQ8" s="37">
        <v>44023</v>
      </c>
      <c r="AR8" s="37">
        <v>44024</v>
      </c>
      <c r="AS8" s="37">
        <v>44025</v>
      </c>
      <c r="AT8" s="37">
        <v>44026</v>
      </c>
      <c r="AU8" s="37">
        <v>44027</v>
      </c>
      <c r="AV8" s="37">
        <v>44028</v>
      </c>
      <c r="AW8" s="37">
        <v>44029</v>
      </c>
      <c r="AX8" s="37">
        <v>44030</v>
      </c>
      <c r="AY8" s="37">
        <v>44031</v>
      </c>
      <c r="AZ8" s="37">
        <v>44032</v>
      </c>
      <c r="BA8" s="37">
        <v>44033</v>
      </c>
      <c r="BB8" s="37">
        <v>44034</v>
      </c>
      <c r="BC8" s="37">
        <v>44035</v>
      </c>
      <c r="BD8" s="37">
        <v>44036</v>
      </c>
      <c r="BE8" s="37">
        <v>44037</v>
      </c>
      <c r="BF8" s="37">
        <v>44038</v>
      </c>
      <c r="BG8" s="37">
        <v>44039</v>
      </c>
      <c r="BH8" s="37">
        <v>44040</v>
      </c>
      <c r="BI8" s="37">
        <v>44041</v>
      </c>
      <c r="BJ8" s="37">
        <v>44042</v>
      </c>
      <c r="BK8" s="37">
        <v>44043</v>
      </c>
      <c r="BL8" s="37">
        <v>44044</v>
      </c>
      <c r="BM8" s="37">
        <v>44045</v>
      </c>
      <c r="BN8" s="37">
        <v>44046</v>
      </c>
      <c r="BO8" s="37">
        <v>44047</v>
      </c>
      <c r="BP8" s="37">
        <v>44048</v>
      </c>
      <c r="BQ8" s="37">
        <v>44049</v>
      </c>
      <c r="BR8" s="37">
        <v>44050</v>
      </c>
      <c r="BS8" s="37">
        <v>44051</v>
      </c>
      <c r="BT8" s="37">
        <v>44052</v>
      </c>
      <c r="BU8" s="37">
        <v>44053</v>
      </c>
      <c r="BV8" s="37">
        <v>44054</v>
      </c>
      <c r="BW8" s="37">
        <v>44055</v>
      </c>
      <c r="BX8" s="37">
        <v>44056</v>
      </c>
      <c r="BY8" s="37">
        <v>44057</v>
      </c>
      <c r="BZ8" s="37">
        <v>44058</v>
      </c>
      <c r="CA8" s="37">
        <v>44059</v>
      </c>
      <c r="CB8" s="37">
        <v>44060</v>
      </c>
      <c r="CC8" s="37">
        <v>44061</v>
      </c>
      <c r="CD8" s="37">
        <v>44062</v>
      </c>
      <c r="CE8" s="37">
        <v>44063</v>
      </c>
      <c r="CF8" s="37">
        <v>44064</v>
      </c>
      <c r="CG8" s="37">
        <v>44065</v>
      </c>
      <c r="CH8" s="37">
        <v>44066</v>
      </c>
      <c r="CI8" s="37">
        <v>44067</v>
      </c>
      <c r="CJ8" s="37">
        <v>44068</v>
      </c>
      <c r="CK8" s="37">
        <v>44069</v>
      </c>
      <c r="CL8" s="37">
        <v>44070</v>
      </c>
      <c r="CM8" s="37">
        <v>44071</v>
      </c>
      <c r="CN8" s="37">
        <v>44072</v>
      </c>
      <c r="CO8" s="37">
        <v>44073</v>
      </c>
      <c r="CP8" s="37">
        <v>44074</v>
      </c>
    </row>
    <row r="9" spans="1:94">
      <c r="A9" s="21" t="s">
        <v>17</v>
      </c>
      <c r="B9" s="21" t="s">
        <v>45</v>
      </c>
      <c r="C9" s="21" t="s">
        <v>60</v>
      </c>
      <c r="D9" s="41">
        <v>24</v>
      </c>
      <c r="E9" s="41">
        <v>26</v>
      </c>
      <c r="F9" s="41">
        <v>23</v>
      </c>
      <c r="G9" s="41">
        <v>14.4</v>
      </c>
      <c r="H9" s="41">
        <v>20.399999999999999</v>
      </c>
      <c r="I9" s="41">
        <v>32.799999999999997</v>
      </c>
      <c r="J9" s="41">
        <v>3.4</v>
      </c>
      <c r="K9" s="41">
        <v>3.4</v>
      </c>
      <c r="L9" s="41">
        <v>4.8</v>
      </c>
      <c r="M9" s="41">
        <v>5.5</v>
      </c>
      <c r="N9" s="41">
        <v>5.5</v>
      </c>
      <c r="O9" s="41">
        <v>5.5</v>
      </c>
      <c r="P9" s="41">
        <v>25</v>
      </c>
      <c r="Q9" s="41">
        <v>25</v>
      </c>
      <c r="R9" s="41"/>
      <c r="S9" s="41"/>
      <c r="T9" s="41"/>
      <c r="U9" s="41"/>
      <c r="V9" s="41"/>
      <c r="W9" s="41"/>
      <c r="X9" s="41"/>
      <c r="Y9" s="41"/>
      <c r="Z9" s="41"/>
      <c r="AA9" s="41">
        <v>10</v>
      </c>
      <c r="AB9" s="41"/>
      <c r="AC9" s="41"/>
      <c r="AD9" s="41"/>
      <c r="AE9" s="41"/>
      <c r="AF9" s="41"/>
      <c r="AG9" s="41"/>
      <c r="AH9" s="41">
        <v>4</v>
      </c>
      <c r="AI9" s="41">
        <v>3</v>
      </c>
      <c r="AJ9" s="41">
        <v>4</v>
      </c>
      <c r="AK9" s="41">
        <v>2.4</v>
      </c>
      <c r="AL9" s="41">
        <v>2.4</v>
      </c>
      <c r="AM9" s="41">
        <v>2.4</v>
      </c>
      <c r="AN9" s="41">
        <v>15</v>
      </c>
      <c r="AO9" s="41">
        <v>2.4</v>
      </c>
      <c r="AP9" s="41">
        <v>1</v>
      </c>
      <c r="AQ9" s="41">
        <v>2</v>
      </c>
      <c r="AR9" s="41">
        <v>1</v>
      </c>
      <c r="AS9" s="41">
        <v>2.5</v>
      </c>
      <c r="AT9" s="41"/>
      <c r="AU9" s="41">
        <v>20</v>
      </c>
      <c r="AV9" s="41">
        <v>2.4</v>
      </c>
      <c r="AW9" s="41">
        <v>1</v>
      </c>
      <c r="AX9" s="41">
        <v>2.5</v>
      </c>
      <c r="AY9" s="41">
        <v>2.5</v>
      </c>
      <c r="AZ9" s="41">
        <v>1</v>
      </c>
      <c r="BA9" s="41"/>
      <c r="BB9" s="41">
        <v>20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>
        <v>4</v>
      </c>
      <c r="BS9" s="41">
        <v>3</v>
      </c>
      <c r="BT9" s="41">
        <v>12.4</v>
      </c>
      <c r="BU9" s="41">
        <v>1</v>
      </c>
      <c r="BV9" s="41">
        <v>2</v>
      </c>
      <c r="BW9" s="41">
        <v>7</v>
      </c>
      <c r="BX9" s="41">
        <v>1</v>
      </c>
      <c r="BY9" s="41">
        <v>3.4</v>
      </c>
      <c r="BZ9" s="41">
        <v>3.5</v>
      </c>
      <c r="CA9" s="41">
        <v>4.9000000000000004</v>
      </c>
      <c r="CB9" s="41">
        <v>5</v>
      </c>
      <c r="CC9" s="41">
        <v>7.5</v>
      </c>
      <c r="CD9" s="41">
        <v>21.5</v>
      </c>
      <c r="CE9" s="41">
        <v>12.4</v>
      </c>
      <c r="CF9" s="41">
        <v>10</v>
      </c>
      <c r="CG9" s="41"/>
      <c r="CH9" s="41">
        <v>3</v>
      </c>
      <c r="CI9" s="41">
        <v>1</v>
      </c>
      <c r="CJ9" s="41">
        <v>4.4000000000000004</v>
      </c>
      <c r="CK9" s="41">
        <v>11</v>
      </c>
      <c r="CL9" s="41">
        <v>1</v>
      </c>
      <c r="CM9" s="41">
        <v>1</v>
      </c>
      <c r="CN9" s="41"/>
      <c r="CO9" s="41">
        <v>10</v>
      </c>
    </row>
    <row r="10" spans="1:94">
      <c r="C10" s="21" t="s">
        <v>71</v>
      </c>
      <c r="D10" s="41">
        <v>20</v>
      </c>
      <c r="E10" s="41">
        <v>20</v>
      </c>
      <c r="F10" s="41">
        <v>19</v>
      </c>
      <c r="G10" s="41">
        <v>11.200000000000001</v>
      </c>
      <c r="H10" s="41">
        <v>19.399999999999999</v>
      </c>
      <c r="I10" s="41">
        <v>8.1999999999999993</v>
      </c>
      <c r="J10" s="41">
        <v>5.8</v>
      </c>
      <c r="K10" s="41">
        <v>4.8</v>
      </c>
      <c r="L10" s="41">
        <v>3.4</v>
      </c>
      <c r="M10" s="41">
        <v>7.5</v>
      </c>
      <c r="N10" s="41">
        <v>7.5</v>
      </c>
      <c r="O10" s="41">
        <v>7.5</v>
      </c>
      <c r="P10" s="41">
        <v>25</v>
      </c>
      <c r="Q10" s="41">
        <v>2.4</v>
      </c>
      <c r="R10" s="41">
        <v>2.5</v>
      </c>
      <c r="S10" s="41">
        <v>2.5</v>
      </c>
      <c r="T10" s="41">
        <v>2.5</v>
      </c>
      <c r="U10" s="41"/>
      <c r="V10" s="41"/>
      <c r="W10" s="41"/>
      <c r="X10" s="41">
        <v>5.4</v>
      </c>
      <c r="Y10" s="41">
        <v>5.4</v>
      </c>
      <c r="Z10" s="41"/>
      <c r="AA10" s="41"/>
      <c r="AB10" s="41"/>
      <c r="AC10" s="41"/>
      <c r="AD10" s="41"/>
      <c r="AE10" s="41"/>
      <c r="AF10" s="41"/>
      <c r="AG10" s="41">
        <v>20</v>
      </c>
      <c r="AH10" s="41">
        <v>16</v>
      </c>
      <c r="AI10" s="41">
        <v>7.5</v>
      </c>
      <c r="AJ10" s="41">
        <v>5.5</v>
      </c>
      <c r="AK10" s="41">
        <v>4.9000000000000004</v>
      </c>
      <c r="AL10" s="41">
        <v>1</v>
      </c>
      <c r="AM10" s="41">
        <v>2.4</v>
      </c>
      <c r="AN10" s="41">
        <v>1</v>
      </c>
      <c r="AO10" s="41">
        <v>13.4</v>
      </c>
      <c r="AP10" s="41">
        <v>2.4</v>
      </c>
      <c r="AQ10" s="41">
        <v>3.5</v>
      </c>
      <c r="AR10" s="41">
        <v>3.5</v>
      </c>
      <c r="AS10" s="41">
        <v>3.5</v>
      </c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>
        <v>2.4</v>
      </c>
      <c r="BF10" s="41"/>
      <c r="BG10" s="41"/>
      <c r="BH10" s="41"/>
      <c r="BI10" s="41">
        <v>20</v>
      </c>
      <c r="BJ10" s="41">
        <v>5</v>
      </c>
      <c r="BK10" s="41">
        <v>2.4</v>
      </c>
      <c r="BL10" s="41">
        <v>10</v>
      </c>
      <c r="BM10" s="41">
        <v>5</v>
      </c>
      <c r="BN10" s="41">
        <v>3</v>
      </c>
      <c r="BO10" s="41">
        <v>3.4</v>
      </c>
      <c r="BP10" s="41">
        <v>18.399999999999999</v>
      </c>
      <c r="BQ10" s="41">
        <v>4.4000000000000004</v>
      </c>
      <c r="BR10" s="41">
        <v>3.4</v>
      </c>
      <c r="BS10" s="41">
        <v>7</v>
      </c>
      <c r="BT10" s="41">
        <v>4.4000000000000004</v>
      </c>
      <c r="BU10" s="41">
        <v>5.9</v>
      </c>
      <c r="BV10" s="41">
        <v>2.5</v>
      </c>
      <c r="BW10" s="41">
        <v>12.5</v>
      </c>
      <c r="BX10" s="41"/>
      <c r="BY10" s="41"/>
      <c r="BZ10" s="41"/>
      <c r="CA10" s="41"/>
      <c r="CB10" s="41"/>
      <c r="CC10" s="41"/>
      <c r="CD10" s="41"/>
      <c r="CE10" s="41">
        <v>2.4</v>
      </c>
      <c r="CF10" s="41"/>
      <c r="CG10" s="41">
        <v>10</v>
      </c>
      <c r="CH10" s="41"/>
      <c r="CI10" s="41"/>
      <c r="CJ10" s="41"/>
      <c r="CK10" s="41"/>
      <c r="CL10" s="41">
        <v>3</v>
      </c>
      <c r="CM10" s="41">
        <v>10</v>
      </c>
      <c r="CN10" s="41">
        <v>10</v>
      </c>
    </row>
    <row r="11" spans="1:94">
      <c r="B11" s="21" t="s">
        <v>29</v>
      </c>
      <c r="C11" s="21" t="s">
        <v>60</v>
      </c>
      <c r="L11" s="42">
        <v>3</v>
      </c>
      <c r="M11" s="42"/>
      <c r="N11" s="42">
        <v>4</v>
      </c>
      <c r="O11" s="42">
        <v>2.4</v>
      </c>
      <c r="P11" s="42">
        <v>9.4</v>
      </c>
      <c r="Q11" s="42">
        <v>9.4</v>
      </c>
      <c r="R11" s="42">
        <v>9.4</v>
      </c>
      <c r="S11" s="42">
        <v>7.1999999999999993</v>
      </c>
      <c r="T11" s="42">
        <v>5.8</v>
      </c>
      <c r="U11" s="42">
        <v>4.4000000000000004</v>
      </c>
      <c r="V11" s="42">
        <v>3</v>
      </c>
      <c r="W11" s="42">
        <v>5.8</v>
      </c>
      <c r="X11" s="42">
        <v>3.4</v>
      </c>
      <c r="Y11" s="42">
        <v>5.5</v>
      </c>
      <c r="Z11" s="42"/>
      <c r="AA11" s="42"/>
      <c r="AB11" s="42">
        <v>2.4</v>
      </c>
      <c r="AC11" s="42">
        <v>2.4</v>
      </c>
      <c r="AD11" s="42">
        <v>2.4</v>
      </c>
      <c r="AE11" s="42">
        <v>2.4</v>
      </c>
      <c r="AF11" s="42">
        <v>11.9</v>
      </c>
      <c r="AG11" s="42">
        <v>5</v>
      </c>
      <c r="AH11" s="42">
        <v>2.5</v>
      </c>
      <c r="AI11" s="42">
        <v>2.5</v>
      </c>
      <c r="AJ11" s="42"/>
      <c r="AK11" s="42"/>
      <c r="AL11" s="42">
        <v>2.4</v>
      </c>
      <c r="AM11" s="42"/>
      <c r="AN11" s="42">
        <v>3</v>
      </c>
      <c r="AO11" s="42"/>
      <c r="AP11" s="42"/>
      <c r="AQ11" s="42"/>
      <c r="AR11" s="42"/>
      <c r="AS11" s="42"/>
      <c r="AT11" s="42">
        <v>4</v>
      </c>
      <c r="AU11" s="42">
        <v>1</v>
      </c>
      <c r="AV11" s="42">
        <v>4</v>
      </c>
      <c r="AW11" s="42"/>
      <c r="AX11" s="42"/>
      <c r="AY11" s="42"/>
      <c r="AZ11" s="42"/>
      <c r="BA11" s="42">
        <v>4</v>
      </c>
      <c r="BB11" s="42">
        <v>5</v>
      </c>
      <c r="BC11" s="42">
        <v>5</v>
      </c>
      <c r="BD11" s="42">
        <v>2.4</v>
      </c>
      <c r="BE11" s="42">
        <v>2.4</v>
      </c>
      <c r="BF11" s="42">
        <v>2.4</v>
      </c>
      <c r="BG11" s="42">
        <v>2.4</v>
      </c>
      <c r="BH11" s="42">
        <v>1</v>
      </c>
      <c r="BI11" s="42">
        <v>1</v>
      </c>
      <c r="BJ11" s="42">
        <v>1</v>
      </c>
      <c r="BK11" s="42">
        <v>5</v>
      </c>
      <c r="BL11" s="42">
        <v>2.5</v>
      </c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>
        <v>1</v>
      </c>
      <c r="CD11" s="42">
        <v>3</v>
      </c>
      <c r="CE11" s="42">
        <v>6</v>
      </c>
      <c r="CF11" s="42">
        <v>6.4</v>
      </c>
      <c r="CG11" s="42">
        <v>6</v>
      </c>
      <c r="CH11" s="42">
        <v>3.4</v>
      </c>
      <c r="CI11" s="42">
        <v>4.8</v>
      </c>
      <c r="CJ11" s="42">
        <v>2</v>
      </c>
      <c r="CK11" s="42">
        <v>4.8</v>
      </c>
      <c r="CL11" s="42">
        <v>4.9000000000000004</v>
      </c>
      <c r="CM11" s="42">
        <v>4.9000000000000004</v>
      </c>
      <c r="CN11" s="42">
        <v>5</v>
      </c>
      <c r="CO11" s="42">
        <v>2.5</v>
      </c>
      <c r="CP11" s="42">
        <v>2.5</v>
      </c>
    </row>
    <row r="12" spans="1:94">
      <c r="C12" s="21" t="s">
        <v>71</v>
      </c>
      <c r="L12" s="40"/>
      <c r="M12" s="40"/>
      <c r="N12" s="40"/>
      <c r="O12" s="40"/>
      <c r="P12" s="42">
        <v>6</v>
      </c>
      <c r="Q12" s="42">
        <v>8</v>
      </c>
      <c r="R12" s="42">
        <v>8</v>
      </c>
      <c r="S12" s="42">
        <v>4.8</v>
      </c>
      <c r="T12" s="42">
        <v>4.8</v>
      </c>
      <c r="U12" s="42">
        <v>5.8</v>
      </c>
      <c r="V12" s="42">
        <v>6.8000000000000007</v>
      </c>
      <c r="W12" s="42">
        <v>6.8000000000000007</v>
      </c>
      <c r="X12" s="42">
        <v>7.1999999999999993</v>
      </c>
      <c r="Y12" s="42">
        <v>9.9</v>
      </c>
      <c r="Z12" s="42">
        <v>9.9</v>
      </c>
      <c r="AA12" s="42">
        <v>9.9</v>
      </c>
      <c r="AB12" s="42">
        <v>2.4</v>
      </c>
      <c r="AC12" s="42">
        <v>2.4</v>
      </c>
      <c r="AD12" s="42">
        <v>2.5</v>
      </c>
      <c r="AE12" s="42"/>
      <c r="AF12" s="42"/>
      <c r="AG12" s="42"/>
      <c r="AH12" s="42"/>
      <c r="AI12" s="42">
        <v>2.4</v>
      </c>
      <c r="AJ12" s="42">
        <v>1</v>
      </c>
      <c r="AK12" s="42">
        <v>4.9000000000000004</v>
      </c>
      <c r="AL12" s="42">
        <v>7.9</v>
      </c>
      <c r="AM12" s="42">
        <v>4</v>
      </c>
      <c r="AN12" s="42">
        <v>5.4</v>
      </c>
      <c r="AO12" s="42">
        <v>2.5</v>
      </c>
      <c r="AP12" s="42"/>
      <c r="AQ12" s="42"/>
      <c r="AR12" s="42"/>
      <c r="AS12" s="42"/>
      <c r="AT12" s="42">
        <v>6</v>
      </c>
      <c r="AU12" s="42">
        <v>6</v>
      </c>
      <c r="AV12" s="42">
        <v>8.5</v>
      </c>
      <c r="AW12" s="42">
        <v>7.3000000000000007</v>
      </c>
      <c r="AX12" s="42">
        <v>4.8</v>
      </c>
      <c r="AY12" s="42">
        <v>4.8</v>
      </c>
      <c r="AZ12" s="42">
        <v>4.8</v>
      </c>
      <c r="BA12" s="42">
        <v>3.4</v>
      </c>
      <c r="BB12" s="42">
        <v>4.8</v>
      </c>
      <c r="BC12" s="42">
        <v>4.5</v>
      </c>
      <c r="BD12" s="42">
        <v>4.5</v>
      </c>
      <c r="BE12" s="42">
        <v>5.9</v>
      </c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>
        <v>3</v>
      </c>
      <c r="BW12" s="42"/>
      <c r="BX12" s="42">
        <v>3</v>
      </c>
      <c r="BY12" s="42">
        <v>5</v>
      </c>
      <c r="BZ12" s="42">
        <v>5.4</v>
      </c>
      <c r="CA12" s="42">
        <v>3</v>
      </c>
      <c r="CB12" s="42">
        <v>4.8</v>
      </c>
      <c r="CC12" s="42">
        <v>2</v>
      </c>
      <c r="CD12" s="42">
        <v>3.4</v>
      </c>
      <c r="CE12" s="42">
        <v>2</v>
      </c>
      <c r="CF12" s="42">
        <v>2</v>
      </c>
      <c r="CG12" s="42">
        <v>3.5</v>
      </c>
      <c r="CH12" s="42">
        <v>2.5</v>
      </c>
      <c r="CI12" s="42">
        <v>2.5</v>
      </c>
    </row>
    <row r="13" spans="1:94">
      <c r="B13" s="21" t="s">
        <v>44</v>
      </c>
      <c r="C13" s="21" t="s">
        <v>60</v>
      </c>
      <c r="G13" s="40"/>
      <c r="H13" s="40"/>
      <c r="I13" s="40"/>
      <c r="J13" s="40"/>
      <c r="K13" s="40"/>
      <c r="L13" s="38">
        <v>5</v>
      </c>
      <c r="M13" s="38">
        <v>7.5</v>
      </c>
      <c r="N13" s="38">
        <v>2.5</v>
      </c>
      <c r="O13" s="38"/>
      <c r="P13" s="38"/>
      <c r="Q13" s="38"/>
      <c r="R13" s="38"/>
      <c r="S13" s="38"/>
      <c r="T13" s="38"/>
      <c r="U13" s="38"/>
      <c r="V13" s="38"/>
      <c r="W13" s="38"/>
      <c r="X13" s="38">
        <v>4</v>
      </c>
      <c r="Y13" s="38"/>
      <c r="Z13" s="38"/>
      <c r="AA13" s="38"/>
      <c r="AB13" s="38"/>
      <c r="AC13" s="38"/>
      <c r="AD13" s="38"/>
      <c r="AE13" s="38"/>
      <c r="AF13" s="38"/>
      <c r="AG13" s="38">
        <v>3</v>
      </c>
      <c r="AH13" s="38">
        <v>5</v>
      </c>
      <c r="AI13" s="38">
        <v>4</v>
      </c>
      <c r="AJ13" s="38">
        <v>11</v>
      </c>
      <c r="AK13" s="38">
        <v>5.8</v>
      </c>
      <c r="AL13" s="38">
        <v>8.8000000000000007</v>
      </c>
      <c r="AM13" s="38">
        <v>4.8</v>
      </c>
      <c r="AN13" s="38">
        <v>2</v>
      </c>
      <c r="AO13" s="38">
        <v>5.8</v>
      </c>
      <c r="AP13" s="38">
        <v>4.4000000000000004</v>
      </c>
      <c r="AQ13" s="38">
        <v>5.9</v>
      </c>
      <c r="AR13" s="38">
        <v>4.9000000000000004</v>
      </c>
      <c r="AS13" s="38">
        <v>4.9000000000000004</v>
      </c>
      <c r="AT13" s="38">
        <v>3.4</v>
      </c>
      <c r="AU13" s="38">
        <v>1</v>
      </c>
      <c r="AV13" s="38">
        <v>2.4</v>
      </c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>
        <v>3</v>
      </c>
      <c r="BJ13" s="38">
        <v>1</v>
      </c>
      <c r="BK13" s="38">
        <v>4</v>
      </c>
      <c r="BL13" s="38">
        <v>1</v>
      </c>
      <c r="BM13" s="38">
        <v>6</v>
      </c>
      <c r="BN13" s="38">
        <v>15.4</v>
      </c>
      <c r="BO13" s="38">
        <v>9.8000000000000007</v>
      </c>
      <c r="BP13" s="38">
        <v>3.4</v>
      </c>
      <c r="BQ13" s="38">
        <v>3.4</v>
      </c>
      <c r="BR13" s="38">
        <v>3.4</v>
      </c>
      <c r="BS13" s="38">
        <v>5.9</v>
      </c>
      <c r="BT13" s="38">
        <v>5.5</v>
      </c>
      <c r="BU13" s="38">
        <v>4.5</v>
      </c>
      <c r="BV13" s="38">
        <v>4.9000000000000004</v>
      </c>
      <c r="BW13" s="38">
        <v>4.9000000000000004</v>
      </c>
      <c r="BX13" s="38">
        <v>2</v>
      </c>
      <c r="BY13" s="38">
        <v>2</v>
      </c>
      <c r="BZ13" s="38">
        <v>2</v>
      </c>
      <c r="CA13" s="38">
        <v>2.5</v>
      </c>
      <c r="CB13" s="38">
        <v>4.9000000000000004</v>
      </c>
      <c r="CC13" s="38">
        <v>2.5</v>
      </c>
      <c r="CD13" s="38">
        <v>4</v>
      </c>
      <c r="CE13" s="38">
        <v>1</v>
      </c>
      <c r="CF13" s="38">
        <v>2.4</v>
      </c>
      <c r="CG13" s="38"/>
      <c r="CH13" s="38">
        <v>3.5</v>
      </c>
      <c r="CI13" s="38">
        <v>2.5</v>
      </c>
      <c r="CJ13" s="38">
        <v>7.3</v>
      </c>
      <c r="CK13" s="38">
        <v>4</v>
      </c>
      <c r="CL13" s="38"/>
      <c r="CM13" s="38"/>
      <c r="CN13" s="38"/>
      <c r="CO13" s="38">
        <v>2.4</v>
      </c>
      <c r="CP13" s="38">
        <v>4.4000000000000004</v>
      </c>
    </row>
    <row r="14" spans="1:94">
      <c r="C14" s="21" t="s">
        <v>71</v>
      </c>
      <c r="G14" s="40"/>
      <c r="H14" s="40"/>
      <c r="I14" s="40"/>
      <c r="J14" s="38">
        <v>2.5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>
        <v>6</v>
      </c>
      <c r="AC14" s="38">
        <v>6</v>
      </c>
      <c r="AD14" s="38">
        <v>6</v>
      </c>
      <c r="AE14" s="38">
        <v>4.8</v>
      </c>
      <c r="AF14" s="38">
        <v>2.4</v>
      </c>
      <c r="AG14" s="38"/>
      <c r="AH14" s="38">
        <v>2.4</v>
      </c>
      <c r="AI14" s="38">
        <v>4.8</v>
      </c>
      <c r="AJ14" s="38">
        <v>2.4</v>
      </c>
      <c r="AK14" s="38">
        <v>2.4</v>
      </c>
      <c r="AL14" s="38">
        <v>2.4</v>
      </c>
      <c r="AM14" s="38">
        <v>3.5</v>
      </c>
      <c r="AN14" s="38">
        <v>8</v>
      </c>
      <c r="AO14" s="38">
        <v>3.5</v>
      </c>
      <c r="AP14" s="38">
        <v>2.4</v>
      </c>
      <c r="AQ14" s="38">
        <v>3.4</v>
      </c>
      <c r="AR14" s="38">
        <v>4.8</v>
      </c>
      <c r="AS14" s="38">
        <v>3.4</v>
      </c>
      <c r="AT14" s="38">
        <v>2</v>
      </c>
      <c r="AU14" s="38">
        <v>3.4</v>
      </c>
      <c r="AV14" s="38">
        <v>2.5</v>
      </c>
      <c r="AW14" s="38">
        <v>2.5</v>
      </c>
      <c r="AX14" s="38">
        <v>5.5</v>
      </c>
      <c r="AY14" s="38">
        <v>3</v>
      </c>
      <c r="AZ14" s="38">
        <v>3</v>
      </c>
      <c r="BA14" s="38">
        <v>2.4</v>
      </c>
      <c r="BB14" s="38">
        <v>1</v>
      </c>
      <c r="BC14" s="38">
        <v>1</v>
      </c>
      <c r="BD14" s="38">
        <v>1</v>
      </c>
      <c r="BE14" s="38">
        <v>1</v>
      </c>
      <c r="BF14" s="38">
        <v>7</v>
      </c>
      <c r="BG14" s="38">
        <v>8.5</v>
      </c>
      <c r="BH14" s="38">
        <v>8.5</v>
      </c>
      <c r="BI14" s="38">
        <v>4.8</v>
      </c>
      <c r="BJ14" s="38">
        <v>2.4</v>
      </c>
      <c r="BK14" s="38"/>
      <c r="BL14" s="38">
        <v>4.8</v>
      </c>
      <c r="BM14" s="38">
        <v>6.8000000000000007</v>
      </c>
      <c r="BN14" s="38">
        <v>2.4</v>
      </c>
      <c r="BO14" s="38">
        <v>1</v>
      </c>
      <c r="BP14" s="38">
        <v>1</v>
      </c>
      <c r="BQ14" s="38">
        <v>6</v>
      </c>
      <c r="BR14" s="38">
        <v>4</v>
      </c>
      <c r="BS14" s="38">
        <v>6</v>
      </c>
      <c r="BT14" s="38">
        <v>2.4</v>
      </c>
      <c r="BU14" s="38">
        <v>4.4000000000000004</v>
      </c>
      <c r="BV14" s="38">
        <v>4.4000000000000004</v>
      </c>
      <c r="BW14" s="38">
        <v>3.4</v>
      </c>
      <c r="BX14" s="38">
        <v>3</v>
      </c>
      <c r="BY14" s="38">
        <v>2</v>
      </c>
      <c r="BZ14" s="38">
        <v>1</v>
      </c>
      <c r="CA14" s="38">
        <v>2.5</v>
      </c>
      <c r="CB14" s="38">
        <v>7.5</v>
      </c>
      <c r="CC14" s="38">
        <v>5</v>
      </c>
      <c r="CD14" s="38">
        <v>3</v>
      </c>
      <c r="CE14" s="38">
        <v>1</v>
      </c>
      <c r="CF14" s="38">
        <v>2.4</v>
      </c>
      <c r="CG14" s="38">
        <v>2.4</v>
      </c>
      <c r="CH14" s="38">
        <v>1</v>
      </c>
      <c r="CI14" s="38">
        <v>1</v>
      </c>
      <c r="CJ14" s="38">
        <v>1</v>
      </c>
      <c r="CK14" s="38">
        <v>2.5</v>
      </c>
      <c r="CL14" s="38">
        <v>2.5</v>
      </c>
    </row>
    <row r="15" spans="1:94">
      <c r="B15" s="21" t="s">
        <v>28</v>
      </c>
      <c r="C15" s="21" t="s">
        <v>60</v>
      </c>
      <c r="G15" s="40"/>
      <c r="H15" s="39">
        <v>5</v>
      </c>
      <c r="I15" s="39">
        <v>5</v>
      </c>
      <c r="J15" s="39">
        <v>9</v>
      </c>
      <c r="K15" s="39">
        <v>7.3</v>
      </c>
      <c r="L15" s="39">
        <v>4.8</v>
      </c>
      <c r="M15" s="39">
        <v>8.8000000000000007</v>
      </c>
      <c r="N15" s="39">
        <v>10.4</v>
      </c>
      <c r="O15" s="39">
        <v>8</v>
      </c>
      <c r="P15" s="39">
        <v>6.4</v>
      </c>
      <c r="Q15" s="39">
        <v>4.8</v>
      </c>
      <c r="R15" s="39">
        <v>2.4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>
        <v>2.4</v>
      </c>
      <c r="AM15" s="39"/>
      <c r="AN15" s="39"/>
      <c r="AO15" s="39"/>
      <c r="AP15" s="39"/>
      <c r="AQ15" s="39"/>
      <c r="AR15" s="39">
        <v>3</v>
      </c>
      <c r="AS15" s="39">
        <v>3</v>
      </c>
      <c r="AT15" s="39">
        <v>6</v>
      </c>
      <c r="AU15" s="39">
        <v>8.8000000000000007</v>
      </c>
      <c r="AV15" s="39">
        <v>5.8</v>
      </c>
      <c r="AW15" s="39">
        <v>4.8</v>
      </c>
      <c r="AX15" s="39">
        <v>3.4</v>
      </c>
      <c r="AY15" s="39">
        <v>3.4</v>
      </c>
      <c r="AZ15" s="39">
        <v>3.4</v>
      </c>
      <c r="BA15" s="39">
        <v>7.4</v>
      </c>
      <c r="BB15" s="39">
        <v>4.4000000000000004</v>
      </c>
      <c r="BC15" s="39">
        <v>9</v>
      </c>
      <c r="BD15" s="39">
        <v>10.9</v>
      </c>
      <c r="BE15" s="39">
        <v>4.9000000000000004</v>
      </c>
      <c r="BF15" s="39">
        <v>2.5</v>
      </c>
      <c r="BG15" s="39">
        <v>1</v>
      </c>
      <c r="BH15" s="39"/>
      <c r="BI15" s="39"/>
      <c r="BJ15" s="39"/>
      <c r="BK15" s="39"/>
      <c r="BL15" s="39"/>
      <c r="BM15" s="39"/>
      <c r="BN15" s="39"/>
      <c r="BO15" s="39"/>
      <c r="BP15" s="39">
        <v>2.4</v>
      </c>
      <c r="BQ15" s="39"/>
      <c r="BR15" s="39"/>
      <c r="BS15" s="39"/>
      <c r="BT15" s="39"/>
      <c r="BU15" s="39"/>
      <c r="BV15" s="39"/>
      <c r="BW15" s="39"/>
      <c r="BX15" s="39">
        <v>7</v>
      </c>
      <c r="BY15" s="39">
        <v>7.4</v>
      </c>
      <c r="BZ15" s="39">
        <v>7.4</v>
      </c>
      <c r="CA15" s="39">
        <v>3</v>
      </c>
      <c r="CB15" s="39">
        <v>3.4</v>
      </c>
      <c r="CC15" s="39">
        <v>3.4</v>
      </c>
      <c r="CD15" s="39">
        <v>10.4</v>
      </c>
      <c r="CE15" s="39">
        <v>7.4</v>
      </c>
      <c r="CF15" s="39">
        <v>2</v>
      </c>
      <c r="CG15" s="39">
        <v>3.5</v>
      </c>
      <c r="CH15" s="39">
        <v>4.5</v>
      </c>
      <c r="CI15" s="39">
        <v>3.5</v>
      </c>
      <c r="CJ15" s="39">
        <v>1</v>
      </c>
      <c r="CK15" s="39">
        <v>7</v>
      </c>
      <c r="CL15" s="39">
        <v>1</v>
      </c>
    </row>
    <row r="16" spans="1:94">
      <c r="C16" s="21" t="s">
        <v>71</v>
      </c>
      <c r="G16" s="40"/>
      <c r="H16" s="40"/>
      <c r="I16" s="40"/>
      <c r="J16" s="40"/>
      <c r="K16" s="39">
        <v>6</v>
      </c>
      <c r="L16" s="39">
        <v>3</v>
      </c>
      <c r="M16" s="39">
        <v>6</v>
      </c>
      <c r="N16" s="39">
        <v>5.4</v>
      </c>
      <c r="O16" s="39">
        <v>4.8</v>
      </c>
      <c r="P16" s="39">
        <v>6.4</v>
      </c>
      <c r="Q16" s="39">
        <v>4.8</v>
      </c>
      <c r="R16" s="39">
        <v>3.4</v>
      </c>
      <c r="S16" s="39">
        <v>3.4</v>
      </c>
      <c r="T16" s="39">
        <v>4.9000000000000004</v>
      </c>
      <c r="U16" s="39">
        <v>5</v>
      </c>
      <c r="V16" s="39">
        <v>5</v>
      </c>
      <c r="W16" s="39">
        <v>2.5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>
        <v>2.4</v>
      </c>
      <c r="AP16" s="39">
        <v>4</v>
      </c>
      <c r="AQ16" s="39">
        <v>4</v>
      </c>
      <c r="AR16" s="39">
        <v>5.5</v>
      </c>
      <c r="AS16" s="39">
        <v>2.4</v>
      </c>
      <c r="AT16" s="39">
        <v>2.4</v>
      </c>
      <c r="AU16" s="39">
        <v>2.4</v>
      </c>
      <c r="AV16" s="39">
        <v>5.4</v>
      </c>
      <c r="AW16" s="39">
        <v>4</v>
      </c>
      <c r="AX16" s="39">
        <v>4</v>
      </c>
      <c r="AY16" s="39">
        <v>5.9</v>
      </c>
      <c r="AZ16" s="39">
        <v>6.5</v>
      </c>
      <c r="BA16" s="39">
        <v>5.5</v>
      </c>
      <c r="BB16" s="39">
        <v>2.4</v>
      </c>
      <c r="BC16" s="39">
        <v>2.4</v>
      </c>
      <c r="BD16" s="39">
        <v>1</v>
      </c>
      <c r="BE16" s="39">
        <v>1</v>
      </c>
      <c r="BF16" s="39">
        <v>1</v>
      </c>
      <c r="BG16" s="39">
        <v>1</v>
      </c>
      <c r="BH16" s="39">
        <v>4.9000000000000004</v>
      </c>
      <c r="BI16" s="39">
        <v>4.9000000000000004</v>
      </c>
      <c r="BJ16" s="39">
        <v>3.5</v>
      </c>
      <c r="BK16" s="39"/>
      <c r="BL16" s="39"/>
      <c r="BM16" s="39"/>
      <c r="BN16" s="39"/>
      <c r="BO16" s="39"/>
      <c r="BP16" s="39"/>
      <c r="BQ16" s="39"/>
      <c r="BR16" s="39"/>
      <c r="BS16" s="39">
        <v>1</v>
      </c>
      <c r="BT16" s="39">
        <v>7.5</v>
      </c>
      <c r="BU16" s="39">
        <v>5.5</v>
      </c>
      <c r="BV16" s="39">
        <v>5.5</v>
      </c>
      <c r="BW16" s="39">
        <v>2.4</v>
      </c>
      <c r="BX16" s="39">
        <v>2.4</v>
      </c>
      <c r="BY16" s="39">
        <v>2.4</v>
      </c>
      <c r="BZ16" s="39">
        <v>5.4</v>
      </c>
      <c r="CA16" s="39">
        <v>4</v>
      </c>
      <c r="CB16" s="39">
        <v>6</v>
      </c>
      <c r="CC16" s="39">
        <v>8.4</v>
      </c>
      <c r="CD16" s="39">
        <v>7</v>
      </c>
      <c r="CE16" s="39">
        <v>4</v>
      </c>
      <c r="CF16" s="39">
        <v>2</v>
      </c>
      <c r="CG16" s="39">
        <v>2.4</v>
      </c>
      <c r="CH16" s="39">
        <v>2.4</v>
      </c>
      <c r="CI16" s="39">
        <v>2.4</v>
      </c>
      <c r="CJ16" s="39">
        <v>2</v>
      </c>
      <c r="CK16" s="39">
        <v>2.4</v>
      </c>
      <c r="CL16" s="39">
        <v>4.5</v>
      </c>
      <c r="CM16" s="39">
        <v>3.5</v>
      </c>
      <c r="CN16" s="39">
        <v>3.5</v>
      </c>
    </row>
    <row r="17" spans="1:8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</row>
    <row r="25" spans="1:8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8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</row>
    <row r="29" spans="1:8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</row>
    <row r="31" spans="1:8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</row>
    <row r="33" spans="1:6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</row>
    <row r="87" spans="1:6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60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23DE-0691-E34B-81F0-B6E50463C320}">
  <sheetPr>
    <tabColor theme="4"/>
  </sheetPr>
  <dimension ref="B1:L86"/>
  <sheetViews>
    <sheetView zoomScale="130" zoomScaleNormal="130" workbookViewId="0">
      <selection activeCell="C62" sqref="C62"/>
    </sheetView>
  </sheetViews>
  <sheetFormatPr baseColWidth="10" defaultRowHeight="14"/>
  <cols>
    <col min="2" max="2" width="7.1640625" customWidth="1"/>
    <col min="3" max="3" width="58.83203125" customWidth="1"/>
    <col min="4" max="4" width="10.83203125" style="25"/>
    <col min="5" max="5" width="10.5" style="25" customWidth="1"/>
    <col min="6" max="6" width="8.33203125" style="25" bestFit="1" customWidth="1"/>
    <col min="10" max="10" width="35.1640625" customWidth="1"/>
  </cols>
  <sheetData>
    <row r="1" spans="2:7" ht="15">
      <c r="B1" s="136"/>
      <c r="C1" s="136" t="s">
        <v>231</v>
      </c>
    </row>
    <row r="2" spans="2:7">
      <c r="B2" s="146"/>
      <c r="C2" s="146">
        <f>SUM(D2:F2)</f>
        <v>384</v>
      </c>
      <c r="D2" s="146">
        <f>SUM(D5:D112)</f>
        <v>196</v>
      </c>
      <c r="E2" s="146">
        <f>SUM(E5:E112)</f>
        <v>136</v>
      </c>
      <c r="F2" s="146">
        <f>SUM(F5:F112)</f>
        <v>52</v>
      </c>
      <c r="G2" s="139"/>
    </row>
    <row r="3" spans="2:7" s="151" customFormat="1" ht="15">
      <c r="B3" s="149"/>
      <c r="C3" s="149" t="s">
        <v>232</v>
      </c>
      <c r="D3" s="149" t="s">
        <v>233</v>
      </c>
      <c r="E3" s="149" t="s">
        <v>234</v>
      </c>
      <c r="F3" s="149" t="s">
        <v>235</v>
      </c>
      <c r="G3" s="150"/>
    </row>
    <row r="4" spans="2:7" ht="15">
      <c r="B4" s="76" t="s">
        <v>237</v>
      </c>
      <c r="C4" s="148" t="s">
        <v>236</v>
      </c>
      <c r="D4" s="152"/>
      <c r="E4" s="152"/>
      <c r="F4" s="153"/>
      <c r="G4" s="139"/>
    </row>
    <row r="5" spans="2:7" ht="15">
      <c r="B5" s="136">
        <v>1.1000000000000001</v>
      </c>
      <c r="C5" s="136" t="s">
        <v>238</v>
      </c>
      <c r="D5" s="146">
        <v>8</v>
      </c>
      <c r="E5" s="146">
        <v>8</v>
      </c>
      <c r="F5" s="146">
        <v>8</v>
      </c>
    </row>
    <row r="6" spans="2:7" ht="15">
      <c r="B6" s="136">
        <v>1.2</v>
      </c>
      <c r="C6" s="136" t="s">
        <v>239</v>
      </c>
      <c r="D6" s="146">
        <v>4</v>
      </c>
      <c r="E6" s="146">
        <v>4</v>
      </c>
      <c r="F6" s="146">
        <v>4</v>
      </c>
    </row>
    <row r="7" spans="2:7" ht="15">
      <c r="B7" s="136">
        <v>1.3</v>
      </c>
      <c r="C7" s="136" t="s">
        <v>240</v>
      </c>
      <c r="D7" s="146">
        <v>1</v>
      </c>
      <c r="E7" s="146">
        <v>1</v>
      </c>
      <c r="F7" s="146">
        <v>1</v>
      </c>
    </row>
    <row r="8" spans="2:7" ht="15">
      <c r="B8" s="136">
        <v>1.4</v>
      </c>
      <c r="C8" s="136" t="s">
        <v>241</v>
      </c>
      <c r="D8" s="146">
        <v>8</v>
      </c>
      <c r="E8" s="146">
        <v>8</v>
      </c>
      <c r="F8" s="146">
        <v>8</v>
      </c>
    </row>
    <row r="9" spans="2:7" ht="15">
      <c r="B9" s="136">
        <v>1.5</v>
      </c>
      <c r="C9" s="136" t="s">
        <v>242</v>
      </c>
      <c r="D9" s="146">
        <v>3</v>
      </c>
      <c r="E9" s="146">
        <v>3</v>
      </c>
      <c r="F9" s="146">
        <v>3</v>
      </c>
    </row>
    <row r="10" spans="2:7" ht="15">
      <c r="B10" s="136">
        <v>1.6</v>
      </c>
      <c r="C10" s="136" t="s">
        <v>243</v>
      </c>
      <c r="D10" s="146">
        <v>4</v>
      </c>
      <c r="E10" s="146">
        <v>4</v>
      </c>
      <c r="F10" s="146">
        <v>4</v>
      </c>
    </row>
    <row r="11" spans="2:7">
      <c r="B11" s="136"/>
      <c r="C11" s="136"/>
      <c r="D11" s="143"/>
      <c r="E11" s="143"/>
      <c r="F11" s="146"/>
      <c r="G11" s="139"/>
    </row>
    <row r="12" spans="2:7" ht="15">
      <c r="B12" s="148">
        <v>2</v>
      </c>
      <c r="C12" s="148" t="s">
        <v>244</v>
      </c>
      <c r="D12" s="156"/>
      <c r="E12" s="156"/>
      <c r="F12" s="145"/>
      <c r="G12" s="139"/>
    </row>
    <row r="13" spans="2:7" ht="15">
      <c r="B13" s="136">
        <v>2.1</v>
      </c>
      <c r="C13" s="136" t="s">
        <v>245</v>
      </c>
      <c r="D13" s="146">
        <v>2</v>
      </c>
      <c r="E13" s="146">
        <v>2</v>
      </c>
      <c r="F13" s="144"/>
      <c r="G13" s="138"/>
    </row>
    <row r="14" spans="2:7" ht="15">
      <c r="B14" s="136">
        <v>2.2000000000000002</v>
      </c>
      <c r="C14" s="136" t="s">
        <v>246</v>
      </c>
      <c r="D14" s="146">
        <v>4</v>
      </c>
      <c r="E14" s="146">
        <v>4</v>
      </c>
      <c r="F14" s="144"/>
      <c r="G14" s="138"/>
    </row>
    <row r="15" spans="2:7" ht="15">
      <c r="B15" s="136">
        <v>2.2999999999999998</v>
      </c>
      <c r="C15" s="136" t="s">
        <v>247</v>
      </c>
      <c r="D15" s="146">
        <v>4</v>
      </c>
      <c r="E15" s="146">
        <v>4</v>
      </c>
      <c r="F15" s="144"/>
      <c r="G15" s="142"/>
    </row>
    <row r="16" spans="2:7" ht="15">
      <c r="B16" s="136">
        <v>3.4</v>
      </c>
      <c r="C16" s="136" t="s">
        <v>241</v>
      </c>
      <c r="D16" s="146">
        <v>2</v>
      </c>
      <c r="E16" s="146">
        <v>2</v>
      </c>
      <c r="F16" s="144"/>
      <c r="G16" s="142"/>
    </row>
    <row r="17" spans="2:8" ht="15">
      <c r="F17" s="144"/>
      <c r="G17" s="142"/>
    </row>
    <row r="18" spans="2:8" ht="15">
      <c r="B18" s="137"/>
      <c r="C18" s="137"/>
      <c r="F18" s="144"/>
      <c r="G18" s="142"/>
    </row>
    <row r="19" spans="2:8" ht="15">
      <c r="B19" s="148">
        <v>3</v>
      </c>
      <c r="C19" s="148" t="s">
        <v>248</v>
      </c>
      <c r="D19" s="152"/>
      <c r="E19" s="152"/>
      <c r="F19" s="155"/>
      <c r="G19" s="142"/>
    </row>
    <row r="20" spans="2:8" ht="15">
      <c r="B20" s="136">
        <v>3.1</v>
      </c>
      <c r="C20" s="136" t="s">
        <v>245</v>
      </c>
      <c r="D20" s="146">
        <v>2</v>
      </c>
      <c r="E20" s="146">
        <v>2</v>
      </c>
      <c r="F20" s="146">
        <v>2</v>
      </c>
      <c r="G20" s="142"/>
      <c r="H20" s="139"/>
    </row>
    <row r="21" spans="2:8" ht="15">
      <c r="B21" s="136">
        <v>3.2</v>
      </c>
      <c r="C21" s="136" t="s">
        <v>246</v>
      </c>
      <c r="D21" s="146">
        <v>4</v>
      </c>
      <c r="E21" s="146">
        <v>4</v>
      </c>
      <c r="F21" s="146">
        <v>4</v>
      </c>
      <c r="G21" s="142"/>
      <c r="H21" s="139"/>
    </row>
    <row r="22" spans="2:8" ht="15">
      <c r="B22" s="136">
        <v>3.3</v>
      </c>
      <c r="C22" s="136" t="s">
        <v>247</v>
      </c>
      <c r="D22" s="146">
        <v>4</v>
      </c>
      <c r="E22" s="146">
        <v>4</v>
      </c>
      <c r="F22" s="146">
        <v>4</v>
      </c>
      <c r="G22" s="139"/>
      <c r="H22" s="138"/>
    </row>
    <row r="23" spans="2:8" ht="15">
      <c r="B23" s="136">
        <v>3.4</v>
      </c>
      <c r="C23" s="136" t="s">
        <v>241</v>
      </c>
      <c r="D23" s="146">
        <v>2</v>
      </c>
      <c r="E23" s="146">
        <v>2</v>
      </c>
      <c r="F23" s="146">
        <v>2</v>
      </c>
      <c r="G23" s="139"/>
      <c r="H23" s="138"/>
    </row>
    <row r="24" spans="2:8" ht="15">
      <c r="B24" s="136"/>
      <c r="C24" s="136"/>
      <c r="D24" s="143"/>
      <c r="E24" s="143"/>
      <c r="F24" s="143"/>
      <c r="G24" s="138"/>
      <c r="H24" s="138"/>
    </row>
    <row r="25" spans="2:8" ht="15">
      <c r="B25" s="148">
        <v>4</v>
      </c>
      <c r="C25" s="148" t="s">
        <v>249</v>
      </c>
      <c r="D25" s="156"/>
      <c r="E25" s="156"/>
      <c r="F25" s="156"/>
      <c r="G25" s="138"/>
      <c r="H25" s="138"/>
    </row>
    <row r="26" spans="2:8" ht="15">
      <c r="B26" s="136">
        <v>4.0999999999999996</v>
      </c>
      <c r="C26" s="136" t="s">
        <v>245</v>
      </c>
      <c r="D26" s="146">
        <v>2</v>
      </c>
      <c r="E26" s="146">
        <v>2</v>
      </c>
      <c r="F26" s="146">
        <v>2</v>
      </c>
      <c r="G26" s="138"/>
      <c r="H26" s="143"/>
    </row>
    <row r="27" spans="2:8" ht="15">
      <c r="B27" s="136">
        <v>4.2</v>
      </c>
      <c r="C27" s="136" t="s">
        <v>246</v>
      </c>
      <c r="D27" s="146">
        <v>4</v>
      </c>
      <c r="E27" s="146">
        <v>4</v>
      </c>
      <c r="F27" s="146">
        <v>4</v>
      </c>
      <c r="G27" s="138"/>
      <c r="H27" s="140"/>
    </row>
    <row r="28" spans="2:8" ht="15">
      <c r="B28" s="136">
        <v>4.3</v>
      </c>
      <c r="C28" s="136" t="s">
        <v>247</v>
      </c>
      <c r="D28" s="146">
        <v>4</v>
      </c>
      <c r="E28" s="146">
        <v>4</v>
      </c>
      <c r="F28" s="146">
        <v>4</v>
      </c>
      <c r="G28" s="143"/>
      <c r="H28" s="138"/>
    </row>
    <row r="29" spans="2:8" ht="15">
      <c r="B29" s="136">
        <v>4.4000000000000004</v>
      </c>
      <c r="C29" s="136" t="s">
        <v>241</v>
      </c>
      <c r="D29" s="146">
        <v>2</v>
      </c>
      <c r="E29" s="146">
        <v>2</v>
      </c>
      <c r="F29" s="146">
        <v>2</v>
      </c>
      <c r="G29" s="140"/>
      <c r="H29" s="138"/>
    </row>
    <row r="30" spans="2:8" ht="15">
      <c r="B30" s="136"/>
      <c r="C30" s="136"/>
      <c r="D30" s="143"/>
      <c r="E30" s="143"/>
      <c r="F30" s="144"/>
      <c r="G30" s="138"/>
      <c r="H30" s="138"/>
    </row>
    <row r="31" spans="2:8" ht="15">
      <c r="B31" s="148">
        <v>5</v>
      </c>
      <c r="C31" s="148" t="s">
        <v>250</v>
      </c>
      <c r="D31" s="156"/>
      <c r="E31" s="156"/>
      <c r="F31" s="144"/>
      <c r="G31" s="138"/>
      <c r="H31" s="138"/>
    </row>
    <row r="32" spans="2:8" ht="15">
      <c r="B32" s="136">
        <v>5.0999999999999996</v>
      </c>
      <c r="C32" s="136" t="s">
        <v>245</v>
      </c>
      <c r="D32" s="146">
        <v>2</v>
      </c>
      <c r="E32" s="146">
        <v>2</v>
      </c>
      <c r="F32" s="144"/>
      <c r="G32" s="138"/>
    </row>
    <row r="33" spans="2:7" ht="15">
      <c r="B33" s="136">
        <v>5.2</v>
      </c>
      <c r="C33" s="136" t="s">
        <v>246</v>
      </c>
      <c r="D33" s="146">
        <v>4</v>
      </c>
      <c r="E33" s="146">
        <v>4</v>
      </c>
      <c r="F33" s="144"/>
      <c r="G33" s="138"/>
    </row>
    <row r="34" spans="2:7" ht="15">
      <c r="B34" s="136">
        <v>5.3</v>
      </c>
      <c r="C34" s="136" t="s">
        <v>247</v>
      </c>
      <c r="D34" s="146">
        <v>4</v>
      </c>
      <c r="E34" s="146">
        <v>4</v>
      </c>
    </row>
    <row r="35" spans="2:7" ht="15">
      <c r="B35" s="136">
        <v>5.4</v>
      </c>
      <c r="C35" s="136" t="s">
        <v>241</v>
      </c>
      <c r="D35" s="146">
        <v>2</v>
      </c>
      <c r="E35" s="146">
        <v>2</v>
      </c>
    </row>
    <row r="36" spans="2:7">
      <c r="B36" s="136"/>
      <c r="C36" s="136"/>
      <c r="D36" s="143"/>
      <c r="E36" s="143"/>
    </row>
    <row r="37" spans="2:7" ht="15">
      <c r="B37" s="148">
        <v>6</v>
      </c>
      <c r="C37" s="148" t="s">
        <v>251</v>
      </c>
      <c r="D37" s="156"/>
      <c r="E37" s="143"/>
      <c r="F37" s="144"/>
      <c r="G37" s="142"/>
    </row>
    <row r="38" spans="2:7" ht="15">
      <c r="B38" s="136">
        <v>6.1</v>
      </c>
      <c r="C38" s="136" t="s">
        <v>245</v>
      </c>
      <c r="D38" s="146">
        <v>2</v>
      </c>
      <c r="E38" s="146"/>
      <c r="F38" s="144"/>
      <c r="G38" s="142"/>
    </row>
    <row r="39" spans="2:7" ht="15">
      <c r="B39" s="136">
        <v>6.2</v>
      </c>
      <c r="C39" s="136" t="s">
        <v>246</v>
      </c>
      <c r="D39" s="146">
        <v>4</v>
      </c>
      <c r="E39" s="146"/>
      <c r="F39" s="144"/>
      <c r="G39" s="142"/>
    </row>
    <row r="40" spans="2:7" ht="15">
      <c r="B40" s="136">
        <v>6.3</v>
      </c>
      <c r="C40" s="136" t="s">
        <v>247</v>
      </c>
      <c r="D40" s="146">
        <v>4</v>
      </c>
      <c r="E40" s="146"/>
      <c r="F40" s="144"/>
      <c r="G40" s="142"/>
    </row>
    <row r="41" spans="2:7" ht="15">
      <c r="B41" s="136">
        <v>6.4</v>
      </c>
      <c r="C41" s="136" t="s">
        <v>241</v>
      </c>
      <c r="D41" s="146">
        <v>2</v>
      </c>
      <c r="E41" s="146"/>
    </row>
    <row r="42" spans="2:7" ht="15">
      <c r="B42" s="136">
        <v>6.5</v>
      </c>
      <c r="C42" s="136" t="s">
        <v>252</v>
      </c>
      <c r="D42" s="146">
        <v>4</v>
      </c>
      <c r="E42" s="146"/>
    </row>
    <row r="43" spans="2:7">
      <c r="B43" s="136"/>
      <c r="C43" s="136"/>
      <c r="D43" s="143"/>
      <c r="E43" s="147"/>
    </row>
    <row r="44" spans="2:7" ht="15">
      <c r="B44" s="148">
        <v>7</v>
      </c>
      <c r="C44" s="148" t="s">
        <v>253</v>
      </c>
      <c r="D44" s="156"/>
      <c r="E44" s="153"/>
      <c r="F44" s="145"/>
    </row>
    <row r="45" spans="2:7" ht="15">
      <c r="B45" s="136">
        <v>7.1</v>
      </c>
      <c r="C45" s="136" t="s">
        <v>245</v>
      </c>
      <c r="D45" s="146">
        <v>2</v>
      </c>
      <c r="E45" s="144"/>
      <c r="F45" s="144"/>
      <c r="G45" s="142"/>
    </row>
    <row r="46" spans="2:7" ht="15">
      <c r="B46" s="136">
        <v>7.2</v>
      </c>
      <c r="C46" s="136" t="s">
        <v>246</v>
      </c>
      <c r="D46" s="146">
        <v>4</v>
      </c>
      <c r="E46" s="144"/>
      <c r="F46" s="144"/>
      <c r="G46" s="138"/>
    </row>
    <row r="47" spans="2:7" ht="15">
      <c r="B47" s="136">
        <v>7.3</v>
      </c>
      <c r="C47" s="136" t="s">
        <v>247</v>
      </c>
      <c r="D47" s="146">
        <v>4</v>
      </c>
      <c r="E47" s="144"/>
      <c r="F47" s="144"/>
      <c r="G47" s="138"/>
    </row>
    <row r="48" spans="2:7" ht="15">
      <c r="B48" s="136">
        <v>7.4</v>
      </c>
      <c r="C48" s="136" t="s">
        <v>241</v>
      </c>
      <c r="D48" s="146">
        <v>2</v>
      </c>
      <c r="E48" s="144"/>
      <c r="F48" s="144"/>
      <c r="G48" s="138"/>
    </row>
    <row r="49" spans="2:7" ht="15">
      <c r="B49" s="136">
        <v>7.5</v>
      </c>
      <c r="C49" s="136" t="s">
        <v>266</v>
      </c>
      <c r="D49" s="146">
        <v>10</v>
      </c>
      <c r="E49" s="144"/>
      <c r="F49" s="144"/>
      <c r="G49" s="138"/>
    </row>
    <row r="50" spans="2:7" ht="15">
      <c r="B50" s="136">
        <v>7.6</v>
      </c>
      <c r="C50" s="136" t="s">
        <v>267</v>
      </c>
      <c r="D50" s="146">
        <v>15</v>
      </c>
      <c r="E50" s="144"/>
      <c r="F50" s="144"/>
      <c r="G50" s="138"/>
    </row>
    <row r="51" spans="2:7" ht="15">
      <c r="B51" s="136">
        <v>7.7</v>
      </c>
      <c r="C51" s="136" t="s">
        <v>268</v>
      </c>
      <c r="D51" s="146">
        <v>20</v>
      </c>
      <c r="E51" s="144"/>
      <c r="F51" s="144"/>
      <c r="G51" s="138"/>
    </row>
    <row r="52" spans="2:7" ht="15">
      <c r="B52" s="136"/>
      <c r="C52" s="136"/>
      <c r="D52" s="146"/>
      <c r="E52" s="144"/>
      <c r="F52" s="144"/>
      <c r="G52" s="138"/>
    </row>
    <row r="53" spans="2:7" ht="15">
      <c r="B53" s="148">
        <v>8</v>
      </c>
      <c r="C53" s="148" t="s">
        <v>254</v>
      </c>
      <c r="D53" s="152"/>
      <c r="E53" s="153"/>
      <c r="F53" s="145"/>
    </row>
    <row r="54" spans="2:7" ht="15">
      <c r="B54" s="136">
        <v>8.1</v>
      </c>
      <c r="C54" s="136" t="s">
        <v>245</v>
      </c>
      <c r="D54" s="146">
        <v>2</v>
      </c>
      <c r="E54" s="146">
        <v>2</v>
      </c>
      <c r="F54" s="144"/>
      <c r="G54" s="138"/>
    </row>
    <row r="55" spans="2:7" ht="15">
      <c r="B55" s="136">
        <v>8.1999999999999993</v>
      </c>
      <c r="C55" s="136" t="s">
        <v>269</v>
      </c>
      <c r="D55" s="146">
        <v>4</v>
      </c>
      <c r="E55" s="146">
        <v>4</v>
      </c>
      <c r="F55" s="144"/>
      <c r="G55" s="138"/>
    </row>
    <row r="56" spans="2:7" ht="15">
      <c r="B56" s="136">
        <v>8.3000000000000007</v>
      </c>
      <c r="C56" s="136" t="s">
        <v>247</v>
      </c>
      <c r="D56" s="146">
        <v>4</v>
      </c>
      <c r="E56" s="146">
        <v>4</v>
      </c>
      <c r="F56" s="144"/>
      <c r="G56" s="138"/>
    </row>
    <row r="57" spans="2:7" ht="15">
      <c r="B57" s="136">
        <v>8.4</v>
      </c>
      <c r="C57" s="136" t="s">
        <v>241</v>
      </c>
      <c r="D57" s="146">
        <v>2</v>
      </c>
      <c r="E57" s="146">
        <v>2</v>
      </c>
      <c r="F57" s="144"/>
      <c r="G57" s="138"/>
    </row>
    <row r="58" spans="2:7" ht="15">
      <c r="B58" s="136">
        <v>8.5</v>
      </c>
      <c r="C58" s="136" t="s">
        <v>270</v>
      </c>
      <c r="D58" s="146">
        <v>4</v>
      </c>
      <c r="E58" s="146"/>
      <c r="F58" s="144"/>
      <c r="G58" s="138"/>
    </row>
    <row r="59" spans="2:7" ht="15">
      <c r="B59" s="136">
        <v>8.6</v>
      </c>
      <c r="C59" s="136" t="s">
        <v>271</v>
      </c>
      <c r="D59" s="146">
        <v>1</v>
      </c>
      <c r="E59" s="146"/>
      <c r="F59" s="144"/>
      <c r="G59" s="138"/>
    </row>
    <row r="60" spans="2:7" ht="15">
      <c r="B60" s="136">
        <v>8.6999999999999993</v>
      </c>
      <c r="C60" s="136" t="s">
        <v>272</v>
      </c>
      <c r="D60" s="146">
        <v>8</v>
      </c>
      <c r="E60" s="146"/>
      <c r="F60" s="144"/>
      <c r="G60" s="138"/>
    </row>
    <row r="61" spans="2:7" ht="15">
      <c r="B61" s="136">
        <v>8.8000000000000007</v>
      </c>
      <c r="C61" s="136" t="s">
        <v>273</v>
      </c>
      <c r="D61" s="146">
        <v>2</v>
      </c>
      <c r="E61" s="146"/>
      <c r="F61" s="144"/>
      <c r="G61" s="138"/>
    </row>
    <row r="62" spans="2:7" ht="15">
      <c r="B62" s="136">
        <v>8.9</v>
      </c>
      <c r="C62" s="136" t="s">
        <v>274</v>
      </c>
      <c r="D62" s="146">
        <v>8</v>
      </c>
      <c r="E62" s="146"/>
      <c r="F62" s="144"/>
      <c r="G62" s="138"/>
    </row>
    <row r="63" spans="2:7" ht="15">
      <c r="B63" s="136"/>
      <c r="C63" s="136"/>
      <c r="D63" s="146"/>
      <c r="E63" s="146"/>
      <c r="F63" s="144"/>
      <c r="G63" s="138"/>
    </row>
    <row r="64" spans="2:7" ht="15">
      <c r="B64" s="157">
        <v>9</v>
      </c>
      <c r="C64" s="148" t="s">
        <v>255</v>
      </c>
      <c r="D64" s="154"/>
      <c r="E64" s="154"/>
      <c r="F64" s="145"/>
      <c r="G64" s="139"/>
    </row>
    <row r="65" spans="2:12" ht="15">
      <c r="B65" s="136">
        <v>9.1</v>
      </c>
      <c r="C65" s="136" t="s">
        <v>256</v>
      </c>
      <c r="D65" s="146">
        <v>2</v>
      </c>
      <c r="E65" s="146">
        <v>2</v>
      </c>
      <c r="F65" s="144"/>
      <c r="G65" s="138"/>
    </row>
    <row r="66" spans="2:12" ht="15">
      <c r="B66" s="136">
        <v>9.1999999999999993</v>
      </c>
      <c r="C66" s="136" t="s">
        <v>264</v>
      </c>
      <c r="D66" s="146">
        <v>4</v>
      </c>
      <c r="E66" s="146">
        <v>4</v>
      </c>
      <c r="F66" s="144"/>
      <c r="G66" s="138"/>
    </row>
    <row r="67" spans="2:12" ht="15">
      <c r="B67" s="136">
        <v>9.3000000000000007</v>
      </c>
      <c r="C67" s="136" t="s">
        <v>257</v>
      </c>
      <c r="D67" s="146">
        <v>4</v>
      </c>
      <c r="E67" s="146">
        <v>4</v>
      </c>
      <c r="F67" s="144"/>
      <c r="G67" s="138"/>
    </row>
    <row r="68" spans="2:12" ht="18">
      <c r="B68" s="136">
        <v>9.4</v>
      </c>
      <c r="C68" s="136" t="s">
        <v>230</v>
      </c>
      <c r="D68" s="146">
        <v>2</v>
      </c>
      <c r="E68" s="146">
        <v>2</v>
      </c>
      <c r="F68" s="144"/>
      <c r="G68" s="138"/>
      <c r="J68" s="158"/>
    </row>
    <row r="69" spans="2:12" ht="15">
      <c r="B69" s="136">
        <v>9.5</v>
      </c>
      <c r="C69" s="136" t="s">
        <v>258</v>
      </c>
      <c r="D69" s="146"/>
      <c r="E69" s="146">
        <v>2</v>
      </c>
      <c r="F69" s="146"/>
      <c r="G69" s="139"/>
      <c r="H69" s="139"/>
    </row>
    <row r="70" spans="2:12" ht="15">
      <c r="B70" s="136">
        <v>9.6</v>
      </c>
      <c r="C70" s="136" t="s">
        <v>259</v>
      </c>
      <c r="D70" s="146"/>
      <c r="E70" s="146">
        <v>2</v>
      </c>
      <c r="F70" s="145"/>
      <c r="G70" s="139"/>
      <c r="H70" s="139"/>
      <c r="J70" s="136"/>
      <c r="K70" s="136"/>
      <c r="L70" s="136"/>
    </row>
    <row r="71" spans="2:12" ht="15">
      <c r="B71" s="136">
        <v>9.6999999999999993</v>
      </c>
      <c r="C71" s="136" t="s">
        <v>265</v>
      </c>
      <c r="D71" s="146"/>
      <c r="E71" s="146">
        <v>2</v>
      </c>
      <c r="F71" s="144"/>
      <c r="G71" s="141"/>
      <c r="H71" s="142"/>
      <c r="J71" s="136"/>
      <c r="K71" s="136"/>
      <c r="L71" s="136"/>
    </row>
    <row r="72" spans="2:12" ht="15">
      <c r="B72" s="136">
        <v>9.8000000000000007</v>
      </c>
      <c r="C72" s="136" t="s">
        <v>260</v>
      </c>
      <c r="D72" s="146"/>
      <c r="E72" s="146">
        <v>1</v>
      </c>
      <c r="F72" s="144"/>
      <c r="G72" s="141"/>
      <c r="H72" s="142"/>
      <c r="J72" s="136"/>
      <c r="K72" s="136"/>
      <c r="L72" s="136"/>
    </row>
    <row r="73" spans="2:12" ht="15">
      <c r="B73" s="136">
        <v>9.9</v>
      </c>
      <c r="C73" s="136" t="s">
        <v>261</v>
      </c>
      <c r="D73" s="146"/>
      <c r="E73" s="146">
        <v>5</v>
      </c>
      <c r="F73" s="144"/>
      <c r="G73" s="141"/>
      <c r="H73" s="142"/>
      <c r="J73" s="136"/>
      <c r="K73" s="136"/>
      <c r="L73" s="136"/>
    </row>
    <row r="74" spans="2:12" ht="15">
      <c r="B74" s="136"/>
      <c r="C74" s="136"/>
      <c r="D74" s="146"/>
      <c r="E74" s="146"/>
      <c r="F74" s="144"/>
      <c r="G74" s="141"/>
      <c r="H74" s="142"/>
      <c r="J74" s="136"/>
      <c r="K74" s="136"/>
      <c r="L74" s="136"/>
    </row>
    <row r="75" spans="2:12" ht="15">
      <c r="B75" s="148">
        <v>10</v>
      </c>
      <c r="C75" s="148" t="s">
        <v>262</v>
      </c>
      <c r="D75" s="153"/>
      <c r="E75" s="155"/>
      <c r="F75" s="144"/>
      <c r="G75" s="141"/>
      <c r="H75" s="142"/>
      <c r="J75" s="136"/>
      <c r="K75" s="136"/>
      <c r="L75" s="136"/>
    </row>
    <row r="76" spans="2:12" ht="20" customHeight="1">
      <c r="B76" s="136">
        <v>10.1</v>
      </c>
      <c r="C76" s="136" t="s">
        <v>256</v>
      </c>
      <c r="D76" s="146"/>
      <c r="E76" s="146">
        <v>2</v>
      </c>
      <c r="F76" s="144"/>
      <c r="G76" s="141"/>
      <c r="H76" s="142"/>
    </row>
    <row r="77" spans="2:12" ht="15">
      <c r="B77" s="136">
        <v>10.199999999999999</v>
      </c>
      <c r="C77" s="136" t="s">
        <v>264</v>
      </c>
      <c r="D77" s="146"/>
      <c r="E77" s="146">
        <v>4</v>
      </c>
      <c r="F77" s="144"/>
      <c r="G77" s="141"/>
      <c r="H77" s="142"/>
    </row>
    <row r="78" spans="2:12" ht="15">
      <c r="B78" s="136">
        <v>10.3</v>
      </c>
      <c r="C78" s="136" t="s">
        <v>247</v>
      </c>
      <c r="D78" s="146"/>
      <c r="E78" s="146">
        <v>4</v>
      </c>
      <c r="F78" s="144"/>
      <c r="G78" s="141"/>
      <c r="H78" s="142"/>
    </row>
    <row r="79" spans="2:12" ht="15">
      <c r="B79" s="136">
        <v>10.4</v>
      </c>
      <c r="C79" s="136" t="s">
        <v>241</v>
      </c>
      <c r="D79" s="146"/>
      <c r="E79" s="146">
        <v>2</v>
      </c>
      <c r="F79" s="144"/>
      <c r="G79" s="141"/>
      <c r="H79" s="142"/>
    </row>
    <row r="80" spans="2:12" ht="15">
      <c r="B80" s="136"/>
      <c r="C80" s="136"/>
      <c r="D80" s="146"/>
      <c r="E80" s="146"/>
      <c r="F80" s="144"/>
      <c r="G80" s="141"/>
      <c r="H80" s="142"/>
    </row>
    <row r="81" spans="2:8" ht="15">
      <c r="B81" s="148">
        <v>11</v>
      </c>
      <c r="C81" s="148" t="s">
        <v>263</v>
      </c>
      <c r="D81" s="152"/>
      <c r="E81" s="152"/>
      <c r="F81" s="144"/>
      <c r="G81" s="141"/>
      <c r="H81" s="142"/>
    </row>
    <row r="82" spans="2:8" ht="15">
      <c r="B82" s="136">
        <v>11.1</v>
      </c>
      <c r="C82" s="136" t="s">
        <v>256</v>
      </c>
      <c r="D82" s="146"/>
      <c r="E82" s="146">
        <v>2</v>
      </c>
    </row>
    <row r="83" spans="2:8" ht="15">
      <c r="B83" s="136">
        <v>11.2</v>
      </c>
      <c r="C83" s="136" t="s">
        <v>264</v>
      </c>
      <c r="D83" s="146"/>
      <c r="E83" s="146">
        <v>4</v>
      </c>
    </row>
    <row r="84" spans="2:8" ht="15">
      <c r="B84" s="136">
        <v>11.3</v>
      </c>
      <c r="C84" s="136" t="s">
        <v>247</v>
      </c>
      <c r="D84" s="146"/>
      <c r="E84" s="146">
        <v>4</v>
      </c>
    </row>
    <row r="85" spans="2:8" ht="15">
      <c r="B85" s="136">
        <v>11.4</v>
      </c>
      <c r="C85" s="136" t="s">
        <v>241</v>
      </c>
      <c r="D85" s="146"/>
      <c r="E85" s="146">
        <v>2</v>
      </c>
    </row>
    <row r="86" spans="2:8">
      <c r="B86" s="136"/>
      <c r="C86" s="136"/>
      <c r="D86" s="146"/>
      <c r="E86" s="14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E26C-BF64-5D4D-9FEE-7447A13C1A89}">
  <sheetPr>
    <tabColor theme="4"/>
    <pageSetUpPr fitToPage="1"/>
  </sheetPr>
  <dimension ref="B2:G17"/>
  <sheetViews>
    <sheetView workbookViewId="0">
      <selection activeCell="C5" sqref="C5:C14"/>
    </sheetView>
  </sheetViews>
  <sheetFormatPr baseColWidth="10" defaultRowHeight="14"/>
  <cols>
    <col min="3" max="3" width="74.83203125" bestFit="1" customWidth="1"/>
    <col min="4" max="4" width="16" bestFit="1" customWidth="1"/>
    <col min="5" max="5" width="11.5" bestFit="1" customWidth="1"/>
  </cols>
  <sheetData>
    <row r="2" spans="2:7" ht="45">
      <c r="C2" s="159" t="s">
        <v>276</v>
      </c>
    </row>
    <row r="4" spans="2:7" ht="24">
      <c r="B4" s="160"/>
      <c r="C4" s="161" t="s">
        <v>275</v>
      </c>
      <c r="D4" s="161" t="s">
        <v>64</v>
      </c>
      <c r="E4" s="161" t="s">
        <v>103</v>
      </c>
      <c r="F4" s="162" t="str">
        <f>CONCATENATE(C4," ",D4," ",E4)</f>
        <v>Task Date Hours</v>
      </c>
      <c r="G4" s="162"/>
    </row>
    <row r="5" spans="2:7" ht="24">
      <c r="B5" s="161">
        <v>1</v>
      </c>
      <c r="C5" s="160" t="s">
        <v>277</v>
      </c>
      <c r="D5" s="163">
        <v>44322</v>
      </c>
      <c r="E5" s="160">
        <v>4</v>
      </c>
      <c r="F5" s="162" t="str">
        <f>CONCATENATE(C5," ",D5," ",E5)</f>
        <v>WIFI Network Review 44322 4</v>
      </c>
      <c r="G5" s="162"/>
    </row>
    <row r="6" spans="2:7" ht="24">
      <c r="B6" s="161">
        <v>2</v>
      </c>
      <c r="C6" s="160" t="s">
        <v>278</v>
      </c>
      <c r="D6" s="163">
        <v>44313</v>
      </c>
      <c r="E6" s="160">
        <v>3</v>
      </c>
      <c r="F6" s="162" t="str">
        <f t="shared" ref="F6:F14" si="0">CONCATENATE(C6," ",D6," ",E6)</f>
        <v>VPN Desing 44313 3</v>
      </c>
      <c r="G6" s="162"/>
    </row>
    <row r="7" spans="2:7" ht="24">
      <c r="B7" s="161">
        <v>3</v>
      </c>
      <c r="C7" s="160" t="s">
        <v>279</v>
      </c>
      <c r="D7" s="163">
        <v>44315</v>
      </c>
      <c r="E7" s="160">
        <v>5</v>
      </c>
      <c r="F7" s="162" t="str">
        <f t="shared" si="0"/>
        <v>Server Requiriment Estimation 44315 5</v>
      </c>
      <c r="G7" s="162"/>
    </row>
    <row r="8" spans="2:7" ht="24">
      <c r="B8" s="161">
        <v>4</v>
      </c>
      <c r="C8" s="160" t="s">
        <v>288</v>
      </c>
      <c r="D8" s="163">
        <v>44312</v>
      </c>
      <c r="E8" s="160">
        <v>1</v>
      </c>
      <c r="F8" s="162" t="str">
        <f t="shared" si="0"/>
        <v>Requirement Analisys Technical Board 44312 1</v>
      </c>
      <c r="G8" s="162"/>
    </row>
    <row r="9" spans="2:7" ht="24">
      <c r="B9" s="161">
        <v>5</v>
      </c>
      <c r="C9" s="160" t="s">
        <v>280</v>
      </c>
      <c r="D9" s="163">
        <v>44327</v>
      </c>
      <c r="E9" s="160">
        <v>2.5</v>
      </c>
      <c r="F9" s="162" t="str">
        <f t="shared" si="0"/>
        <v>Albion's Router Review 44327 2.5</v>
      </c>
      <c r="G9" s="162"/>
    </row>
    <row r="10" spans="2:7" ht="24">
      <c r="B10" s="161">
        <v>6</v>
      </c>
      <c r="C10" s="160" t="s">
        <v>281</v>
      </c>
      <c r="D10" s="160" t="s">
        <v>286</v>
      </c>
      <c r="E10" s="160">
        <v>12</v>
      </c>
      <c r="F10" s="162" t="str">
        <f t="shared" si="0"/>
        <v>Revision and detection of Problem with the Internet service 05/10 -05/11/2021 12</v>
      </c>
      <c r="G10" s="162"/>
    </row>
    <row r="11" spans="2:7" ht="24">
      <c r="B11" s="161">
        <v>7</v>
      </c>
      <c r="C11" s="160" t="s">
        <v>282</v>
      </c>
      <c r="D11" s="160" t="s">
        <v>287</v>
      </c>
      <c r="E11" s="160">
        <v>7.5</v>
      </c>
      <c r="F11" s="162" t="str">
        <f t="shared" si="0"/>
        <v>Zizel Router Installation 05/21-05/22/2021 7.5</v>
      </c>
      <c r="G11" s="162"/>
    </row>
    <row r="12" spans="2:7" ht="24">
      <c r="B12" s="161">
        <v>8</v>
      </c>
      <c r="C12" s="160" t="s">
        <v>283</v>
      </c>
      <c r="D12" s="160" t="s">
        <v>287</v>
      </c>
      <c r="E12" s="160">
        <v>8</v>
      </c>
      <c r="F12" s="162" t="str">
        <f t="shared" si="0"/>
        <v>VPN setup in Albion 05/21-05/22/2021 8</v>
      </c>
      <c r="G12" s="162"/>
    </row>
    <row r="13" spans="2:7" ht="24">
      <c r="B13" s="160">
        <v>9</v>
      </c>
      <c r="C13" s="160" t="s">
        <v>284</v>
      </c>
      <c r="D13" s="163">
        <v>44337</v>
      </c>
      <c r="E13" s="160">
        <v>2.5</v>
      </c>
      <c r="F13" s="162" t="str">
        <f t="shared" si="0"/>
        <v>HP Switch Installation 44337 2.5</v>
      </c>
      <c r="G13" s="162"/>
    </row>
    <row r="14" spans="2:7" ht="24">
      <c r="B14" s="161">
        <v>10</v>
      </c>
      <c r="C14" s="162" t="s">
        <v>285</v>
      </c>
      <c r="D14" s="164">
        <v>44338</v>
      </c>
      <c r="E14" s="160">
        <v>3.5</v>
      </c>
      <c r="F14" s="162" t="str">
        <f t="shared" si="0"/>
        <v>Network Protocol Review and Optimization 44338 3.5</v>
      </c>
      <c r="G14" s="162"/>
    </row>
    <row r="15" spans="2:7" ht="23">
      <c r="B15" s="162"/>
      <c r="C15" s="162"/>
      <c r="D15" s="162"/>
      <c r="E15" s="162"/>
      <c r="F15" s="162"/>
      <c r="G15" s="162"/>
    </row>
    <row r="16" spans="2:7" ht="23">
      <c r="B16" s="162"/>
      <c r="C16" s="162"/>
      <c r="D16" s="162"/>
      <c r="E16" s="162">
        <f>SUM(E5:E15)</f>
        <v>49</v>
      </c>
      <c r="F16" s="162">
        <v>35</v>
      </c>
      <c r="G16" s="162">
        <f>E16*F16</f>
        <v>1715</v>
      </c>
    </row>
    <row r="17" spans="2:7" ht="23">
      <c r="B17" s="162"/>
      <c r="C17" s="162"/>
      <c r="D17" s="162"/>
      <c r="E17" s="162"/>
      <c r="F17" s="162"/>
      <c r="G17" s="162"/>
    </row>
  </sheetData>
  <pageMargins left="0.7" right="0.7" top="0.75" bottom="0.75" header="0.3" footer="0.3"/>
  <pageSetup scale="5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BB9D-375D-2E4A-AF96-2D93D0186ACA}">
  <sheetPr>
    <tabColor theme="4"/>
  </sheetPr>
  <dimension ref="A1:W73"/>
  <sheetViews>
    <sheetView zoomScale="130" zoomScaleNormal="130" workbookViewId="0">
      <pane xSplit="1" ySplit="5" topLeftCell="B49" activePane="bottomRight" state="frozen"/>
      <selection pane="topRight" activeCell="B1" sqref="B1"/>
      <selection pane="bottomLeft" activeCell="A5" sqref="A5"/>
      <selection pane="bottomRight" activeCell="A68" sqref="A68:A72"/>
    </sheetView>
  </sheetViews>
  <sheetFormatPr baseColWidth="10" defaultRowHeight="14"/>
  <cols>
    <col min="1" max="1" width="71.33203125" customWidth="1"/>
    <col min="2" max="2" width="12.1640625" bestFit="1" customWidth="1"/>
    <col min="22" max="22" width="16.5" bestFit="1" customWidth="1"/>
    <col min="23" max="23" width="34.83203125" bestFit="1" customWidth="1"/>
  </cols>
  <sheetData>
    <row r="1" spans="1:23" ht="16">
      <c r="A1" s="75" t="s">
        <v>62</v>
      </c>
      <c r="B1" s="58">
        <f ca="1">B2</f>
        <v>44851</v>
      </c>
      <c r="C1" s="58">
        <f ca="1">C2</f>
        <v>44858</v>
      </c>
      <c r="D1" s="58">
        <f t="shared" ref="D1:U1" ca="1" si="0">D2</f>
        <v>44865</v>
      </c>
      <c r="E1" s="61">
        <f t="shared" ca="1" si="0"/>
        <v>44872</v>
      </c>
      <c r="F1" s="61">
        <f t="shared" ca="1" si="0"/>
        <v>44879</v>
      </c>
      <c r="G1" s="61">
        <f t="shared" ca="1" si="0"/>
        <v>44886</v>
      </c>
      <c r="H1" s="61">
        <f t="shared" ca="1" si="0"/>
        <v>44893</v>
      </c>
      <c r="I1" s="61">
        <f t="shared" ca="1" si="0"/>
        <v>44900</v>
      </c>
      <c r="J1" s="64">
        <f t="shared" ca="1" si="0"/>
        <v>44907</v>
      </c>
      <c r="K1" s="64">
        <f t="shared" ca="1" si="0"/>
        <v>44914</v>
      </c>
      <c r="L1" s="64">
        <f t="shared" ca="1" si="0"/>
        <v>44921</v>
      </c>
      <c r="M1" s="64">
        <f t="shared" ca="1" si="0"/>
        <v>44928</v>
      </c>
      <c r="N1" s="67">
        <f t="shared" ca="1" si="0"/>
        <v>44935</v>
      </c>
      <c r="O1" s="67">
        <f t="shared" ca="1" si="0"/>
        <v>44942</v>
      </c>
      <c r="P1" s="67">
        <f t="shared" ca="1" si="0"/>
        <v>44949</v>
      </c>
      <c r="Q1" s="67">
        <f t="shared" ca="1" si="0"/>
        <v>44956</v>
      </c>
      <c r="R1" s="70">
        <f t="shared" ca="1" si="0"/>
        <v>44963</v>
      </c>
      <c r="S1" s="70">
        <f t="shared" ca="1" si="0"/>
        <v>44970</v>
      </c>
      <c r="T1" s="70">
        <f t="shared" ca="1" si="0"/>
        <v>44977</v>
      </c>
      <c r="U1" s="70">
        <f t="shared" ca="1" si="0"/>
        <v>44984</v>
      </c>
    </row>
    <row r="2" spans="1:23" ht="16">
      <c r="A2" s="75" t="s">
        <v>1</v>
      </c>
      <c r="B2" s="59">
        <f ca="1">C2-7</f>
        <v>44851</v>
      </c>
      <c r="C2" s="59">
        <f ca="1">TODAY()</f>
        <v>44858</v>
      </c>
      <c r="D2" s="59">
        <f t="shared" ref="D2:U2" ca="1" si="1">C2+7</f>
        <v>44865</v>
      </c>
      <c r="E2" s="62">
        <f t="shared" ca="1" si="1"/>
        <v>44872</v>
      </c>
      <c r="F2" s="62">
        <f t="shared" ca="1" si="1"/>
        <v>44879</v>
      </c>
      <c r="G2" s="62">
        <f t="shared" ca="1" si="1"/>
        <v>44886</v>
      </c>
      <c r="H2" s="62">
        <f t="shared" ca="1" si="1"/>
        <v>44893</v>
      </c>
      <c r="I2" s="62">
        <f t="shared" ca="1" si="1"/>
        <v>44900</v>
      </c>
      <c r="J2" s="65">
        <f t="shared" ca="1" si="1"/>
        <v>44907</v>
      </c>
      <c r="K2" s="65">
        <f t="shared" ca="1" si="1"/>
        <v>44914</v>
      </c>
      <c r="L2" s="65">
        <f t="shared" ca="1" si="1"/>
        <v>44921</v>
      </c>
      <c r="M2" s="65">
        <f t="shared" ca="1" si="1"/>
        <v>44928</v>
      </c>
      <c r="N2" s="68">
        <f t="shared" ca="1" si="1"/>
        <v>44935</v>
      </c>
      <c r="O2" s="68">
        <f t="shared" ca="1" si="1"/>
        <v>44942</v>
      </c>
      <c r="P2" s="68">
        <f t="shared" ca="1" si="1"/>
        <v>44949</v>
      </c>
      <c r="Q2" s="68">
        <f t="shared" ca="1" si="1"/>
        <v>44956</v>
      </c>
      <c r="R2" s="71">
        <f t="shared" ca="1" si="1"/>
        <v>44963</v>
      </c>
      <c r="S2" s="71">
        <f t="shared" ca="1" si="1"/>
        <v>44970</v>
      </c>
      <c r="T2" s="71">
        <f t="shared" ca="1" si="1"/>
        <v>44977</v>
      </c>
      <c r="U2" s="71">
        <f t="shared" ca="1" si="1"/>
        <v>44984</v>
      </c>
    </row>
    <row r="3" spans="1:23" ht="16">
      <c r="A3" s="75" t="s">
        <v>63</v>
      </c>
      <c r="B3" s="60">
        <f ca="1">WEEKNUM(B2)</f>
        <v>43</v>
      </c>
      <c r="C3" s="60">
        <f ca="1">WEEKNUM(C2)</f>
        <v>44</v>
      </c>
      <c r="D3" s="60">
        <f t="shared" ref="D3:U3" ca="1" si="2">WEEKNUM(D2)</f>
        <v>45</v>
      </c>
      <c r="E3" s="63">
        <f t="shared" ca="1" si="2"/>
        <v>46</v>
      </c>
      <c r="F3" s="63">
        <f t="shared" ca="1" si="2"/>
        <v>47</v>
      </c>
      <c r="G3" s="63">
        <f t="shared" ca="1" si="2"/>
        <v>48</v>
      </c>
      <c r="H3" s="63">
        <f t="shared" ca="1" si="2"/>
        <v>49</v>
      </c>
      <c r="I3" s="63">
        <f t="shared" ca="1" si="2"/>
        <v>50</v>
      </c>
      <c r="J3" s="66">
        <f t="shared" ca="1" si="2"/>
        <v>51</v>
      </c>
      <c r="K3" s="66">
        <f t="shared" ca="1" si="2"/>
        <v>52</v>
      </c>
      <c r="L3" s="66">
        <f t="shared" ca="1" si="2"/>
        <v>53</v>
      </c>
      <c r="M3" s="66">
        <f t="shared" ca="1" si="2"/>
        <v>1</v>
      </c>
      <c r="N3" s="69">
        <f t="shared" ca="1" si="2"/>
        <v>2</v>
      </c>
      <c r="O3" s="69">
        <f t="shared" ca="1" si="2"/>
        <v>3</v>
      </c>
      <c r="P3" s="69">
        <f t="shared" ca="1" si="2"/>
        <v>4</v>
      </c>
      <c r="Q3" s="69">
        <f t="shared" ca="1" si="2"/>
        <v>5</v>
      </c>
      <c r="R3" s="72">
        <f t="shared" ca="1" si="2"/>
        <v>6</v>
      </c>
      <c r="S3" s="72">
        <f t="shared" ca="1" si="2"/>
        <v>7</v>
      </c>
      <c r="T3" s="72">
        <f t="shared" ca="1" si="2"/>
        <v>8</v>
      </c>
      <c r="U3" s="72">
        <f t="shared" ca="1" si="2"/>
        <v>9</v>
      </c>
    </row>
    <row r="4" spans="1:23" ht="18">
      <c r="A4" s="75"/>
      <c r="B4" s="122">
        <f>4960/2</f>
        <v>2480</v>
      </c>
      <c r="C4" s="123">
        <f>B4-B5</f>
        <v>1235</v>
      </c>
      <c r="D4" s="123">
        <f>C4-C5</f>
        <v>5</v>
      </c>
      <c r="E4" s="63"/>
      <c r="F4" s="63"/>
      <c r="G4" s="63"/>
      <c r="H4" s="63"/>
      <c r="I4" s="63"/>
      <c r="J4" s="66"/>
      <c r="K4" s="66"/>
      <c r="L4" s="66"/>
      <c r="M4" s="66"/>
      <c r="N4" s="69"/>
      <c r="O4" s="69"/>
      <c r="P4" s="69"/>
      <c r="Q4" s="69"/>
      <c r="R4" s="72"/>
      <c r="S4" s="72"/>
      <c r="T4" s="72"/>
      <c r="U4" s="72"/>
    </row>
    <row r="5" spans="1:23" ht="16">
      <c r="A5" s="73" t="s">
        <v>194</v>
      </c>
      <c r="B5" s="74">
        <f t="shared" ref="B5:U5" si="3">SUM(B12:B27)</f>
        <v>1245</v>
      </c>
      <c r="C5" s="74">
        <f t="shared" si="3"/>
        <v>1230</v>
      </c>
      <c r="D5" s="74">
        <f t="shared" si="3"/>
        <v>835</v>
      </c>
      <c r="E5" s="74">
        <f t="shared" si="3"/>
        <v>820</v>
      </c>
      <c r="F5" s="74">
        <f t="shared" si="3"/>
        <v>655</v>
      </c>
      <c r="G5" s="74">
        <f t="shared" si="3"/>
        <v>656</v>
      </c>
      <c r="H5" s="74">
        <f t="shared" si="3"/>
        <v>657</v>
      </c>
      <c r="I5" s="74">
        <f t="shared" si="3"/>
        <v>658</v>
      </c>
      <c r="J5" s="74">
        <f t="shared" si="3"/>
        <v>659</v>
      </c>
      <c r="K5" s="74">
        <f t="shared" si="3"/>
        <v>660</v>
      </c>
      <c r="L5" s="74">
        <f t="shared" si="3"/>
        <v>661</v>
      </c>
      <c r="M5" s="74">
        <f t="shared" si="3"/>
        <v>662</v>
      </c>
      <c r="N5" s="74">
        <f t="shared" si="3"/>
        <v>663</v>
      </c>
      <c r="O5" s="74">
        <f t="shared" si="3"/>
        <v>664</v>
      </c>
      <c r="P5" s="74">
        <f t="shared" si="3"/>
        <v>665</v>
      </c>
      <c r="Q5" s="74">
        <f t="shared" si="3"/>
        <v>666</v>
      </c>
      <c r="R5" s="74">
        <f t="shared" si="3"/>
        <v>667</v>
      </c>
      <c r="S5" s="74">
        <f t="shared" si="3"/>
        <v>668</v>
      </c>
      <c r="T5" s="74">
        <f t="shared" si="3"/>
        <v>669</v>
      </c>
      <c r="U5" s="74">
        <f t="shared" si="3"/>
        <v>670</v>
      </c>
    </row>
    <row r="6" spans="1:23" ht="16">
      <c r="A6" s="92" t="s">
        <v>101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105" t="s">
        <v>66</v>
      </c>
      <c r="W6" s="106" t="s">
        <v>184</v>
      </c>
    </row>
    <row r="7" spans="1:23" ht="16">
      <c r="A7" s="94" t="s">
        <v>157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105"/>
      <c r="W7" s="107"/>
    </row>
    <row r="8" spans="1:23" ht="16">
      <c r="A8" s="96" t="s">
        <v>158</v>
      </c>
      <c r="B8" s="97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97">
        <v>0</v>
      </c>
      <c r="U8" s="97">
        <v>0</v>
      </c>
      <c r="V8" s="105"/>
      <c r="W8" s="107"/>
    </row>
    <row r="9" spans="1:23" ht="16">
      <c r="A9" s="94" t="s">
        <v>159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0</v>
      </c>
      <c r="U9" s="95">
        <v>0</v>
      </c>
      <c r="V9" s="105"/>
      <c r="W9" s="107"/>
    </row>
    <row r="10" spans="1:23" ht="16">
      <c r="A10" s="92" t="s">
        <v>195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105"/>
      <c r="W10" s="107"/>
    </row>
    <row r="11" spans="1:23" ht="16">
      <c r="A11" s="94" t="s">
        <v>161</v>
      </c>
      <c r="B11" s="95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105"/>
      <c r="W11" s="107"/>
    </row>
    <row r="12" spans="1:23">
      <c r="A12" s="98" t="s">
        <v>129</v>
      </c>
      <c r="B12" s="99">
        <v>190</v>
      </c>
      <c r="C12" s="99">
        <v>190</v>
      </c>
      <c r="D12" s="99">
        <v>190</v>
      </c>
      <c r="E12" s="99">
        <v>190</v>
      </c>
      <c r="F12" s="99">
        <f>E12</f>
        <v>190</v>
      </c>
      <c r="G12" s="99">
        <f t="shared" ref="G12:U12" si="4">F12</f>
        <v>190</v>
      </c>
      <c r="H12" s="99">
        <f t="shared" si="4"/>
        <v>190</v>
      </c>
      <c r="I12" s="99">
        <f t="shared" si="4"/>
        <v>190</v>
      </c>
      <c r="J12" s="99">
        <f t="shared" si="4"/>
        <v>190</v>
      </c>
      <c r="K12" s="99">
        <f t="shared" si="4"/>
        <v>190</v>
      </c>
      <c r="L12" s="99">
        <f t="shared" si="4"/>
        <v>190</v>
      </c>
      <c r="M12" s="99">
        <f t="shared" si="4"/>
        <v>190</v>
      </c>
      <c r="N12" s="99">
        <f t="shared" si="4"/>
        <v>190</v>
      </c>
      <c r="O12" s="99">
        <f t="shared" si="4"/>
        <v>190</v>
      </c>
      <c r="P12" s="99">
        <f t="shared" si="4"/>
        <v>190</v>
      </c>
      <c r="Q12" s="99">
        <f t="shared" si="4"/>
        <v>190</v>
      </c>
      <c r="R12" s="99">
        <f t="shared" si="4"/>
        <v>190</v>
      </c>
      <c r="S12" s="99">
        <f t="shared" si="4"/>
        <v>190</v>
      </c>
      <c r="T12" s="99">
        <f t="shared" si="4"/>
        <v>190</v>
      </c>
      <c r="U12" s="99">
        <f t="shared" si="4"/>
        <v>190</v>
      </c>
      <c r="V12" s="110" t="s">
        <v>59</v>
      </c>
      <c r="W12" s="108" t="s">
        <v>178</v>
      </c>
    </row>
    <row r="13" spans="1:23">
      <c r="A13" s="78" t="s">
        <v>55</v>
      </c>
      <c r="B13" s="79">
        <v>70</v>
      </c>
      <c r="C13" s="79">
        <v>70</v>
      </c>
      <c r="D13" s="79">
        <v>0</v>
      </c>
      <c r="E13" s="79">
        <f>D13</f>
        <v>0</v>
      </c>
      <c r="F13" s="79">
        <f>E13</f>
        <v>0</v>
      </c>
      <c r="G13" s="79">
        <f t="shared" ref="G13:U13" si="5">F13</f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79">
        <f t="shared" si="5"/>
        <v>0</v>
      </c>
      <c r="Q13" s="79">
        <f t="shared" si="5"/>
        <v>0</v>
      </c>
      <c r="R13" s="79">
        <f t="shared" si="5"/>
        <v>0</v>
      </c>
      <c r="S13" s="79">
        <f t="shared" si="5"/>
        <v>0</v>
      </c>
      <c r="T13" s="79">
        <f t="shared" si="5"/>
        <v>0</v>
      </c>
      <c r="U13" s="79">
        <f t="shared" si="5"/>
        <v>0</v>
      </c>
      <c r="V13" s="110" t="s">
        <v>69</v>
      </c>
      <c r="W13" s="109"/>
    </row>
    <row r="14" spans="1:23">
      <c r="A14" s="100" t="s">
        <v>119</v>
      </c>
      <c r="B14" s="101">
        <v>165</v>
      </c>
      <c r="C14" s="101">
        <v>165</v>
      </c>
      <c r="D14" s="101">
        <v>165</v>
      </c>
      <c r="E14" s="101">
        <v>150</v>
      </c>
      <c r="F14" s="101">
        <v>165</v>
      </c>
      <c r="G14" s="101">
        <v>166</v>
      </c>
      <c r="H14" s="101">
        <v>167</v>
      </c>
      <c r="I14" s="101">
        <v>168</v>
      </c>
      <c r="J14" s="101">
        <v>169</v>
      </c>
      <c r="K14" s="101">
        <v>170</v>
      </c>
      <c r="L14" s="101">
        <v>171</v>
      </c>
      <c r="M14" s="101">
        <v>172</v>
      </c>
      <c r="N14" s="101">
        <v>173</v>
      </c>
      <c r="O14" s="101">
        <v>174</v>
      </c>
      <c r="P14" s="101">
        <v>175</v>
      </c>
      <c r="Q14" s="101">
        <v>176</v>
      </c>
      <c r="R14" s="101">
        <v>177</v>
      </c>
      <c r="S14" s="101">
        <v>178</v>
      </c>
      <c r="T14" s="101">
        <v>179</v>
      </c>
      <c r="U14" s="101">
        <v>180</v>
      </c>
      <c r="V14" s="110" t="s">
        <v>171</v>
      </c>
      <c r="W14" s="109"/>
    </row>
    <row r="15" spans="1:23">
      <c r="A15" s="98" t="s">
        <v>120</v>
      </c>
      <c r="B15" s="99">
        <v>70</v>
      </c>
      <c r="C15" s="99">
        <v>70</v>
      </c>
      <c r="D15" s="99">
        <v>0</v>
      </c>
      <c r="E15" s="99">
        <v>0</v>
      </c>
      <c r="F15" s="99">
        <f>E15</f>
        <v>0</v>
      </c>
      <c r="G15" s="99">
        <f t="shared" ref="G15:U15" si="6">F15</f>
        <v>0</v>
      </c>
      <c r="H15" s="99">
        <f t="shared" si="6"/>
        <v>0</v>
      </c>
      <c r="I15" s="99">
        <f t="shared" si="6"/>
        <v>0</v>
      </c>
      <c r="J15" s="99">
        <f t="shared" si="6"/>
        <v>0</v>
      </c>
      <c r="K15" s="99">
        <f t="shared" si="6"/>
        <v>0</v>
      </c>
      <c r="L15" s="99">
        <f t="shared" si="6"/>
        <v>0</v>
      </c>
      <c r="M15" s="99">
        <f t="shared" si="6"/>
        <v>0</v>
      </c>
      <c r="N15" s="99">
        <f t="shared" si="6"/>
        <v>0</v>
      </c>
      <c r="O15" s="99">
        <f t="shared" si="6"/>
        <v>0</v>
      </c>
      <c r="P15" s="99">
        <f t="shared" si="6"/>
        <v>0</v>
      </c>
      <c r="Q15" s="99">
        <f t="shared" si="6"/>
        <v>0</v>
      </c>
      <c r="R15" s="99">
        <f t="shared" si="6"/>
        <v>0</v>
      </c>
      <c r="S15" s="99">
        <f t="shared" si="6"/>
        <v>0</v>
      </c>
      <c r="T15" s="99">
        <f t="shared" si="6"/>
        <v>0</v>
      </c>
      <c r="U15" s="99">
        <f t="shared" si="6"/>
        <v>0</v>
      </c>
      <c r="V15" s="110" t="s">
        <v>70</v>
      </c>
      <c r="W15" s="109"/>
    </row>
    <row r="16" spans="1:23">
      <c r="A16" s="80" t="s">
        <v>121</v>
      </c>
      <c r="B16" s="79">
        <v>120</v>
      </c>
      <c r="C16" s="79">
        <v>100</v>
      </c>
      <c r="D16" s="79">
        <f>C16</f>
        <v>100</v>
      </c>
      <c r="E16" s="79">
        <f>D16</f>
        <v>100</v>
      </c>
      <c r="F16" s="79"/>
      <c r="G16" s="79">
        <f t="shared" ref="G16:U16" si="7">F16</f>
        <v>0</v>
      </c>
      <c r="H16" s="79">
        <f t="shared" si="7"/>
        <v>0</v>
      </c>
      <c r="I16" s="79">
        <f t="shared" si="7"/>
        <v>0</v>
      </c>
      <c r="J16" s="79">
        <f t="shared" si="7"/>
        <v>0</v>
      </c>
      <c r="K16" s="79">
        <f t="shared" si="7"/>
        <v>0</v>
      </c>
      <c r="L16" s="79">
        <f t="shared" si="7"/>
        <v>0</v>
      </c>
      <c r="M16" s="79">
        <f t="shared" si="7"/>
        <v>0</v>
      </c>
      <c r="N16" s="79">
        <f t="shared" si="7"/>
        <v>0</v>
      </c>
      <c r="O16" s="79">
        <f t="shared" si="7"/>
        <v>0</v>
      </c>
      <c r="P16" s="79">
        <f t="shared" si="7"/>
        <v>0</v>
      </c>
      <c r="Q16" s="79">
        <f t="shared" si="7"/>
        <v>0</v>
      </c>
      <c r="R16" s="79">
        <f t="shared" si="7"/>
        <v>0</v>
      </c>
      <c r="S16" s="79">
        <f t="shared" si="7"/>
        <v>0</v>
      </c>
      <c r="T16" s="79">
        <f t="shared" si="7"/>
        <v>0</v>
      </c>
      <c r="U16" s="79">
        <f t="shared" si="7"/>
        <v>0</v>
      </c>
      <c r="V16" s="110" t="s">
        <v>172</v>
      </c>
      <c r="W16" s="109"/>
    </row>
    <row r="17" spans="1:23">
      <c r="A17" s="100" t="s">
        <v>118</v>
      </c>
      <c r="B17" s="101">
        <v>195</v>
      </c>
      <c r="C17" s="101">
        <v>200</v>
      </c>
      <c r="D17" s="101">
        <v>0</v>
      </c>
      <c r="E17" s="101">
        <f>D17</f>
        <v>0</v>
      </c>
      <c r="F17" s="101">
        <f>E17</f>
        <v>0</v>
      </c>
      <c r="G17" s="101">
        <f t="shared" ref="G17:U17" si="8">F17</f>
        <v>0</v>
      </c>
      <c r="H17" s="101">
        <f t="shared" si="8"/>
        <v>0</v>
      </c>
      <c r="I17" s="101">
        <f t="shared" si="8"/>
        <v>0</v>
      </c>
      <c r="J17" s="101">
        <f t="shared" si="8"/>
        <v>0</v>
      </c>
      <c r="K17" s="101">
        <f t="shared" si="8"/>
        <v>0</v>
      </c>
      <c r="L17" s="101">
        <f t="shared" si="8"/>
        <v>0</v>
      </c>
      <c r="M17" s="101">
        <f t="shared" si="8"/>
        <v>0</v>
      </c>
      <c r="N17" s="101">
        <f t="shared" si="8"/>
        <v>0</v>
      </c>
      <c r="O17" s="101">
        <f t="shared" si="8"/>
        <v>0</v>
      </c>
      <c r="P17" s="101">
        <f t="shared" si="8"/>
        <v>0</v>
      </c>
      <c r="Q17" s="101">
        <f t="shared" si="8"/>
        <v>0</v>
      </c>
      <c r="R17" s="101">
        <f t="shared" si="8"/>
        <v>0</v>
      </c>
      <c r="S17" s="101">
        <f t="shared" si="8"/>
        <v>0</v>
      </c>
      <c r="T17" s="101">
        <f t="shared" si="8"/>
        <v>0</v>
      </c>
      <c r="U17" s="101">
        <f t="shared" si="8"/>
        <v>0</v>
      </c>
      <c r="V17" s="110" t="s">
        <v>173</v>
      </c>
      <c r="W17" s="109"/>
    </row>
    <row r="18" spans="1:23">
      <c r="A18" s="78" t="s">
        <v>122</v>
      </c>
      <c r="B18" s="79">
        <v>165</v>
      </c>
      <c r="C18" s="79">
        <v>165</v>
      </c>
      <c r="D18" s="79">
        <v>150</v>
      </c>
      <c r="E18" s="79">
        <f>D18</f>
        <v>150</v>
      </c>
      <c r="F18" s="79">
        <f>E18</f>
        <v>150</v>
      </c>
      <c r="G18" s="79">
        <f t="shared" ref="G18:U18" si="9">F18</f>
        <v>150</v>
      </c>
      <c r="H18" s="79">
        <f t="shared" si="9"/>
        <v>150</v>
      </c>
      <c r="I18" s="79">
        <f t="shared" si="9"/>
        <v>150</v>
      </c>
      <c r="J18" s="79">
        <f t="shared" si="9"/>
        <v>150</v>
      </c>
      <c r="K18" s="79">
        <f t="shared" si="9"/>
        <v>150</v>
      </c>
      <c r="L18" s="79">
        <f t="shared" si="9"/>
        <v>150</v>
      </c>
      <c r="M18" s="79">
        <f t="shared" si="9"/>
        <v>150</v>
      </c>
      <c r="N18" s="79">
        <f t="shared" si="9"/>
        <v>150</v>
      </c>
      <c r="O18" s="79">
        <f t="shared" si="9"/>
        <v>150</v>
      </c>
      <c r="P18" s="79">
        <f t="shared" si="9"/>
        <v>150</v>
      </c>
      <c r="Q18" s="79">
        <f t="shared" si="9"/>
        <v>150</v>
      </c>
      <c r="R18" s="79">
        <f t="shared" si="9"/>
        <v>150</v>
      </c>
      <c r="S18" s="79">
        <f t="shared" si="9"/>
        <v>150</v>
      </c>
      <c r="T18" s="79">
        <f t="shared" si="9"/>
        <v>150</v>
      </c>
      <c r="U18" s="79">
        <f t="shared" si="9"/>
        <v>150</v>
      </c>
      <c r="V18" s="110" t="s">
        <v>174</v>
      </c>
      <c r="W18" s="109"/>
    </row>
    <row r="19" spans="1:23">
      <c r="A19" s="98" t="s">
        <v>130</v>
      </c>
      <c r="B19" s="99">
        <v>80</v>
      </c>
      <c r="C19" s="99">
        <f t="shared" ref="C19:E20" si="10">B19</f>
        <v>80</v>
      </c>
      <c r="D19" s="99">
        <f t="shared" si="10"/>
        <v>80</v>
      </c>
      <c r="E19" s="99">
        <f t="shared" si="10"/>
        <v>80</v>
      </c>
      <c r="F19" s="99"/>
      <c r="G19" s="99">
        <f t="shared" ref="G19:U19" si="11">F19</f>
        <v>0</v>
      </c>
      <c r="H19" s="99">
        <f t="shared" si="11"/>
        <v>0</v>
      </c>
      <c r="I19" s="99">
        <f t="shared" si="11"/>
        <v>0</v>
      </c>
      <c r="J19" s="99">
        <f t="shared" si="11"/>
        <v>0</v>
      </c>
      <c r="K19" s="99">
        <f t="shared" si="11"/>
        <v>0</v>
      </c>
      <c r="L19" s="99">
        <f t="shared" si="11"/>
        <v>0</v>
      </c>
      <c r="M19" s="99">
        <f t="shared" si="11"/>
        <v>0</v>
      </c>
      <c r="N19" s="99">
        <f t="shared" si="11"/>
        <v>0</v>
      </c>
      <c r="O19" s="99">
        <f t="shared" si="11"/>
        <v>0</v>
      </c>
      <c r="P19" s="99">
        <f t="shared" si="11"/>
        <v>0</v>
      </c>
      <c r="Q19" s="99">
        <f t="shared" si="11"/>
        <v>0</v>
      </c>
      <c r="R19" s="99">
        <f t="shared" si="11"/>
        <v>0</v>
      </c>
      <c r="S19" s="99">
        <f t="shared" si="11"/>
        <v>0</v>
      </c>
      <c r="T19" s="99">
        <f t="shared" si="11"/>
        <v>0</v>
      </c>
      <c r="U19" s="99">
        <f t="shared" si="11"/>
        <v>0</v>
      </c>
      <c r="V19" s="110" t="s">
        <v>176</v>
      </c>
      <c r="W19" s="109"/>
    </row>
    <row r="20" spans="1:23">
      <c r="A20" s="78" t="s">
        <v>58</v>
      </c>
      <c r="B20" s="79">
        <v>150</v>
      </c>
      <c r="C20" s="79">
        <f t="shared" si="10"/>
        <v>150</v>
      </c>
      <c r="D20" s="79">
        <f t="shared" si="10"/>
        <v>150</v>
      </c>
      <c r="E20" s="79">
        <f t="shared" si="10"/>
        <v>150</v>
      </c>
      <c r="F20" s="79">
        <f>E20</f>
        <v>150</v>
      </c>
      <c r="G20" s="79">
        <f t="shared" ref="G20:U20" si="12">F20</f>
        <v>150</v>
      </c>
      <c r="H20" s="79">
        <f t="shared" si="12"/>
        <v>150</v>
      </c>
      <c r="I20" s="79">
        <f t="shared" si="12"/>
        <v>150</v>
      </c>
      <c r="J20" s="79">
        <f t="shared" si="12"/>
        <v>150</v>
      </c>
      <c r="K20" s="79">
        <f t="shared" si="12"/>
        <v>150</v>
      </c>
      <c r="L20" s="79">
        <f t="shared" si="12"/>
        <v>150</v>
      </c>
      <c r="M20" s="79">
        <f t="shared" si="12"/>
        <v>150</v>
      </c>
      <c r="N20" s="79">
        <f t="shared" si="12"/>
        <v>150</v>
      </c>
      <c r="O20" s="79">
        <f t="shared" si="12"/>
        <v>150</v>
      </c>
      <c r="P20" s="79">
        <f t="shared" si="12"/>
        <v>150</v>
      </c>
      <c r="Q20" s="79">
        <f t="shared" si="12"/>
        <v>150</v>
      </c>
      <c r="R20" s="79">
        <f t="shared" si="12"/>
        <v>150</v>
      </c>
      <c r="S20" s="79">
        <f t="shared" si="12"/>
        <v>150</v>
      </c>
      <c r="T20" s="79">
        <f t="shared" si="12"/>
        <v>150</v>
      </c>
      <c r="U20" s="79">
        <f t="shared" si="12"/>
        <v>150</v>
      </c>
      <c r="V20" s="110" t="s">
        <v>177</v>
      </c>
      <c r="W20" s="109"/>
    </row>
    <row r="21" spans="1:23">
      <c r="A21" s="100" t="s">
        <v>123</v>
      </c>
      <c r="B21" s="101">
        <v>40</v>
      </c>
      <c r="C21" s="101">
        <f>B21</f>
        <v>40</v>
      </c>
      <c r="D21" s="101"/>
      <c r="E21" s="101">
        <f>D21</f>
        <v>0</v>
      </c>
      <c r="F21" s="101"/>
      <c r="G21" s="101">
        <f t="shared" ref="G21:U21" si="13">F21</f>
        <v>0</v>
      </c>
      <c r="H21" s="101">
        <f t="shared" si="13"/>
        <v>0</v>
      </c>
      <c r="I21" s="101">
        <f t="shared" si="13"/>
        <v>0</v>
      </c>
      <c r="J21" s="101">
        <f t="shared" si="13"/>
        <v>0</v>
      </c>
      <c r="K21" s="101">
        <f t="shared" si="13"/>
        <v>0</v>
      </c>
      <c r="L21" s="101">
        <f t="shared" si="13"/>
        <v>0</v>
      </c>
      <c r="M21" s="101">
        <f t="shared" si="13"/>
        <v>0</v>
      </c>
      <c r="N21" s="101">
        <f t="shared" si="13"/>
        <v>0</v>
      </c>
      <c r="O21" s="101">
        <f t="shared" si="13"/>
        <v>0</v>
      </c>
      <c r="P21" s="101">
        <f t="shared" si="13"/>
        <v>0</v>
      </c>
      <c r="Q21" s="101">
        <f t="shared" si="13"/>
        <v>0</v>
      </c>
      <c r="R21" s="101">
        <f t="shared" si="13"/>
        <v>0</v>
      </c>
      <c r="S21" s="101">
        <f t="shared" si="13"/>
        <v>0</v>
      </c>
      <c r="T21" s="101">
        <f t="shared" si="13"/>
        <v>0</v>
      </c>
      <c r="U21" s="101">
        <f t="shared" si="13"/>
        <v>0</v>
      </c>
      <c r="V21" s="110" t="s">
        <v>76</v>
      </c>
      <c r="W21" s="109"/>
    </row>
    <row r="22" spans="1:23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3">
      <c r="A23" s="83" t="s">
        <v>131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3">
      <c r="A24" s="78" t="s">
        <v>162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110" t="s">
        <v>180</v>
      </c>
      <c r="W24" s="108" t="s">
        <v>181</v>
      </c>
    </row>
    <row r="25" spans="1:23" ht="16">
      <c r="A25" s="92" t="s">
        <v>183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5" t="s">
        <v>66</v>
      </c>
      <c r="W25" s="106" t="s">
        <v>184</v>
      </c>
    </row>
    <row r="26" spans="1:23" ht="16">
      <c r="A26" s="77" t="s">
        <v>185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5"/>
      <c r="W26" s="106"/>
    </row>
    <row r="27" spans="1:23" ht="16">
      <c r="A27" s="92" t="s">
        <v>165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5"/>
      <c r="W27" s="106"/>
    </row>
    <row r="28" spans="1:23">
      <c r="A28" s="83" t="s">
        <v>124</v>
      </c>
    </row>
    <row r="30" spans="1:23" ht="15" thickBot="1">
      <c r="A30" s="83" t="s">
        <v>136</v>
      </c>
    </row>
    <row r="31" spans="1:23" ht="15" thickBot="1">
      <c r="A31" s="85" t="s">
        <v>166</v>
      </c>
      <c r="B31" s="86"/>
      <c r="C31" s="86"/>
      <c r="D31" s="88"/>
      <c r="E31" s="88"/>
      <c r="F31" s="88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7"/>
    </row>
    <row r="32" spans="1:23" ht="15" thickBot="1">
      <c r="A32" s="85" t="s">
        <v>134</v>
      </c>
      <c r="B32" s="86"/>
      <c r="C32" s="88"/>
      <c r="D32" s="88"/>
      <c r="E32" s="88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7"/>
    </row>
    <row r="33" spans="1:21" ht="15" thickBot="1">
      <c r="A33" s="85" t="s">
        <v>135</v>
      </c>
      <c r="B33" s="88"/>
      <c r="C33" s="88"/>
      <c r="D33" s="88"/>
      <c r="E33" s="88"/>
      <c r="F33" s="88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7"/>
    </row>
    <row r="34" spans="1:21" ht="15" thickBot="1">
      <c r="A34" s="85" t="s">
        <v>27</v>
      </c>
      <c r="B34" s="88"/>
      <c r="C34" s="88"/>
      <c r="D34" s="88"/>
      <c r="E34" s="88"/>
      <c r="F34" s="88"/>
      <c r="G34" s="88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7"/>
    </row>
    <row r="35" spans="1:21" ht="15" thickBot="1">
      <c r="A35" s="85" t="s">
        <v>137</v>
      </c>
      <c r="B35" s="88"/>
      <c r="C35" s="88"/>
      <c r="D35" s="88"/>
      <c r="E35" s="88"/>
      <c r="F35" s="88"/>
      <c r="G35" s="88"/>
      <c r="H35" s="88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7"/>
    </row>
    <row r="36" spans="1:21" ht="15" thickBot="1">
      <c r="A36" s="85" t="s">
        <v>138</v>
      </c>
      <c r="B36" s="86"/>
      <c r="C36" s="86"/>
      <c r="D36" s="86"/>
      <c r="E36" s="86"/>
      <c r="F36" s="89"/>
      <c r="G36" s="89"/>
      <c r="H36" s="89"/>
      <c r="I36" s="89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7"/>
    </row>
    <row r="37" spans="1:21" ht="15" thickBot="1">
      <c r="A37" s="83" t="s">
        <v>125</v>
      </c>
    </row>
    <row r="38" spans="1:21" ht="15" thickBot="1">
      <c r="A38" s="85" t="s">
        <v>141</v>
      </c>
      <c r="B38" s="88"/>
      <c r="C38" s="88"/>
      <c r="D38" s="88"/>
      <c r="E38" s="88"/>
      <c r="F38" s="88"/>
      <c r="G38" s="88"/>
      <c r="H38" s="88"/>
      <c r="I38" s="88"/>
      <c r="J38" s="88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7"/>
    </row>
    <row r="39" spans="1:21" ht="15" thickBot="1">
      <c r="A39" s="85" t="s">
        <v>142</v>
      </c>
      <c r="B39" s="88"/>
      <c r="C39" s="88"/>
      <c r="D39" s="88"/>
      <c r="E39" s="88"/>
      <c r="F39" s="88"/>
      <c r="G39" s="88"/>
      <c r="H39" s="88"/>
      <c r="I39" s="88"/>
      <c r="J39" s="88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7"/>
    </row>
    <row r="40" spans="1:21" ht="15" thickBot="1">
      <c r="A40" t="s">
        <v>143</v>
      </c>
      <c r="B40" s="76"/>
      <c r="C40" s="76"/>
      <c r="D40" s="76"/>
      <c r="E40" s="76"/>
    </row>
    <row r="41" spans="1:21" ht="15" thickBot="1">
      <c r="A41" s="85" t="s">
        <v>155</v>
      </c>
      <c r="B41" s="86"/>
      <c r="C41" s="86"/>
      <c r="D41" s="86"/>
      <c r="E41" s="86"/>
      <c r="F41" s="86"/>
      <c r="G41" s="88"/>
      <c r="H41" s="88"/>
      <c r="I41" s="88"/>
      <c r="J41" s="88"/>
      <c r="K41" s="88"/>
      <c r="L41" s="88"/>
      <c r="M41" s="88"/>
      <c r="N41" s="86"/>
      <c r="O41" s="86"/>
      <c r="P41" s="86"/>
      <c r="Q41" s="86"/>
      <c r="R41" s="86"/>
      <c r="S41" s="86"/>
      <c r="T41" s="86"/>
      <c r="U41" s="87"/>
    </row>
    <row r="42" spans="1:21" ht="15" thickBot="1">
      <c r="A42" s="85" t="s">
        <v>186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8"/>
      <c r="M42" s="88"/>
      <c r="N42" s="88"/>
      <c r="O42" s="88"/>
      <c r="P42" s="88"/>
      <c r="Q42" s="88"/>
      <c r="R42" s="88"/>
      <c r="S42" s="88"/>
      <c r="T42" s="88"/>
      <c r="U42" s="91"/>
    </row>
    <row r="43" spans="1:21" ht="15" thickBot="1">
      <c r="A43" s="83" t="s">
        <v>126</v>
      </c>
    </row>
    <row r="44" spans="1:21" ht="15" thickBot="1">
      <c r="A44" s="90" t="s">
        <v>145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6"/>
      <c r="P44" s="86"/>
      <c r="Q44" s="86"/>
      <c r="R44" s="86"/>
      <c r="S44" s="86"/>
      <c r="T44" s="86"/>
      <c r="U44" s="87"/>
    </row>
    <row r="45" spans="1:21" ht="15" thickBot="1">
      <c r="A45" s="85" t="s">
        <v>144</v>
      </c>
      <c r="B45" s="88"/>
      <c r="C45" s="88"/>
      <c r="D45" s="88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7"/>
    </row>
    <row r="46" spans="1:21" ht="15" thickBot="1">
      <c r="A46" s="85" t="s">
        <v>146</v>
      </c>
      <c r="B46" s="86"/>
      <c r="C46" s="86"/>
      <c r="D46" s="86"/>
      <c r="E46" s="86"/>
      <c r="F46" s="86"/>
      <c r="G46" s="89"/>
      <c r="H46" s="89"/>
      <c r="I46" s="89"/>
      <c r="J46" s="89"/>
      <c r="K46" s="89"/>
      <c r="L46" s="89"/>
      <c r="M46" s="89"/>
      <c r="N46" s="89"/>
      <c r="O46" s="89"/>
      <c r="P46" s="86"/>
      <c r="Q46" s="86"/>
      <c r="R46" s="86"/>
      <c r="S46" s="86"/>
      <c r="T46" s="86"/>
      <c r="U46" s="87"/>
    </row>
    <row r="47" spans="1:21" ht="15" thickBot="1">
      <c r="A47" s="85" t="s">
        <v>187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6"/>
      <c r="P47" s="86"/>
      <c r="Q47" s="86"/>
      <c r="R47" s="86"/>
      <c r="S47" s="86"/>
      <c r="T47" s="86"/>
      <c r="U47" s="87"/>
    </row>
    <row r="48" spans="1:21" ht="15" thickBot="1">
      <c r="A48" s="104" t="s">
        <v>170</v>
      </c>
      <c r="E48" s="85"/>
      <c r="F48" s="86"/>
      <c r="G48" s="86"/>
      <c r="H48" s="86"/>
      <c r="I48" s="86"/>
      <c r="J48" s="8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91"/>
    </row>
    <row r="49" spans="1:21" ht="15" thickBot="1">
      <c r="A49" s="83" t="s">
        <v>132</v>
      </c>
    </row>
    <row r="50" spans="1:21" ht="15" thickBot="1">
      <c r="A50" s="85" t="s">
        <v>188</v>
      </c>
      <c r="B50" s="88"/>
      <c r="C50" s="88"/>
      <c r="D50" s="88"/>
      <c r="E50" s="88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7"/>
    </row>
    <row r="51" spans="1:21" ht="15" thickBot="1">
      <c r="A51" s="85" t="s">
        <v>152</v>
      </c>
      <c r="B51" s="86"/>
      <c r="C51" s="86"/>
      <c r="D51" s="88"/>
      <c r="E51" s="88"/>
      <c r="F51" s="88"/>
      <c r="G51" s="88"/>
      <c r="H51" s="88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7"/>
    </row>
    <row r="52" spans="1:21" ht="15" thickBot="1">
      <c r="A52" s="85" t="s">
        <v>189</v>
      </c>
      <c r="B52" s="86"/>
      <c r="C52" s="86"/>
      <c r="D52" s="86"/>
      <c r="E52" s="76"/>
      <c r="F52" s="88"/>
      <c r="G52" s="88"/>
      <c r="H52" s="88"/>
      <c r="I52" s="88"/>
      <c r="J52" s="88"/>
      <c r="K52" s="88"/>
      <c r="L52" s="88"/>
      <c r="M52" s="88"/>
      <c r="N52" s="86"/>
      <c r="O52" s="86"/>
      <c r="P52" s="86"/>
      <c r="Q52" s="86"/>
      <c r="R52" s="86"/>
      <c r="S52" s="86"/>
      <c r="T52" s="86"/>
      <c r="U52" s="87"/>
    </row>
    <row r="53" spans="1:21" ht="15" thickBot="1">
      <c r="A53" s="85" t="s">
        <v>153</v>
      </c>
      <c r="B53" s="86"/>
      <c r="C53" s="86"/>
      <c r="D53" s="86"/>
      <c r="E53" s="86"/>
      <c r="F53" s="86"/>
      <c r="G53" s="86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6"/>
      <c r="T53" s="86"/>
      <c r="U53" s="87"/>
    </row>
    <row r="54" spans="1:21" ht="15" thickBot="1">
      <c r="A54" s="85" t="s">
        <v>154</v>
      </c>
      <c r="B54" s="86"/>
      <c r="C54" s="86"/>
      <c r="D54" s="86"/>
      <c r="E54" s="86"/>
      <c r="F54" s="86"/>
      <c r="G54" s="86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6"/>
      <c r="T54" s="86"/>
      <c r="U54" s="87"/>
    </row>
    <row r="55" spans="1:21" ht="15" thickBot="1">
      <c r="A55" s="83" t="s">
        <v>127</v>
      </c>
    </row>
    <row r="56" spans="1:21" ht="15" thickBot="1">
      <c r="A56" s="85" t="s">
        <v>139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91"/>
    </row>
    <row r="57" spans="1:21" ht="15" thickBot="1">
      <c r="A57" s="85" t="s">
        <v>140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91"/>
    </row>
    <row r="58" spans="1:21" ht="15" thickBot="1">
      <c r="A58" s="85" t="s">
        <v>190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91"/>
    </row>
    <row r="59" spans="1:21" ht="15" thickBot="1">
      <c r="A59" s="85" t="s">
        <v>150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91"/>
    </row>
    <row r="60" spans="1:21" ht="15" thickBot="1">
      <c r="A60" s="85" t="s">
        <v>151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91"/>
    </row>
    <row r="61" spans="1:21" ht="15" thickBot="1">
      <c r="A61" s="85" t="s">
        <v>170</v>
      </c>
      <c r="B61" s="86"/>
      <c r="C61" s="86"/>
      <c r="D61" s="86"/>
      <c r="E61" s="86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6"/>
      <c r="Q61" s="86"/>
      <c r="R61" s="86"/>
      <c r="S61" s="86"/>
      <c r="T61" s="86"/>
      <c r="U61" s="87"/>
    </row>
    <row r="62" spans="1:21" ht="15" thickBot="1">
      <c r="A62" s="83" t="s">
        <v>128</v>
      </c>
    </row>
    <row r="63" spans="1:21" ht="15" thickBot="1">
      <c r="A63" s="85" t="s">
        <v>191</v>
      </c>
      <c r="B63" s="88"/>
      <c r="C63" s="88"/>
      <c r="D63" s="88"/>
      <c r="E63" s="88"/>
      <c r="F63" s="88"/>
      <c r="G63" s="88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7"/>
    </row>
    <row r="64" spans="1:21" ht="15" thickBot="1">
      <c r="A64" s="85" t="s">
        <v>148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6"/>
      <c r="N64" s="86"/>
      <c r="O64" s="86"/>
      <c r="P64" s="86"/>
      <c r="Q64" s="86"/>
      <c r="R64" s="86"/>
      <c r="S64" s="86"/>
      <c r="T64" s="86"/>
      <c r="U64" s="87"/>
    </row>
    <row r="65" spans="1:21" ht="15" thickBot="1">
      <c r="A65" s="85" t="s">
        <v>149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91"/>
    </row>
    <row r="66" spans="1:21" ht="15" thickBot="1">
      <c r="A66" s="83" t="s">
        <v>133</v>
      </c>
    </row>
    <row r="67" spans="1:21" ht="15" thickBot="1">
      <c r="B67" s="88"/>
      <c r="C67" s="88"/>
      <c r="D67" s="88"/>
      <c r="E67" s="88"/>
      <c r="F67" s="88"/>
      <c r="G67" s="88"/>
      <c r="H67" s="88"/>
      <c r="I67" s="88"/>
      <c r="J67" s="88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7"/>
    </row>
    <row r="68" spans="1:21" ht="15" thickBot="1">
      <c r="A68" s="85">
        <v>2</v>
      </c>
      <c r="B68" s="86"/>
      <c r="C68" s="86"/>
      <c r="D68" s="86"/>
      <c r="E68" s="86"/>
      <c r="F68" s="86"/>
      <c r="G68" s="86"/>
      <c r="H68" s="86"/>
      <c r="I68" s="86"/>
      <c r="J68" s="86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91"/>
    </row>
    <row r="69" spans="1:21" ht="15" thickBot="1">
      <c r="A69" s="85" t="s">
        <v>168</v>
      </c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8"/>
      <c r="M69" s="88"/>
      <c r="N69" s="88"/>
      <c r="O69" s="88"/>
      <c r="P69" s="86"/>
      <c r="Q69" s="86"/>
      <c r="R69" s="86"/>
      <c r="S69" s="86"/>
      <c r="T69" s="86"/>
      <c r="U69" s="87"/>
    </row>
    <row r="70" spans="1:21" ht="15" thickBot="1">
      <c r="A70" s="85" t="s">
        <v>192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8"/>
      <c r="P70" s="88"/>
      <c r="Q70" s="88"/>
      <c r="R70" s="88"/>
      <c r="S70" s="86"/>
      <c r="T70" s="86"/>
      <c r="U70" s="87"/>
    </row>
    <row r="71" spans="1:21" ht="15" thickBot="1">
      <c r="A71" s="85" t="s">
        <v>193</v>
      </c>
      <c r="B71" s="86"/>
      <c r="C71" s="86"/>
      <c r="D71" s="86"/>
      <c r="E71" s="86"/>
      <c r="F71" s="86"/>
      <c r="G71" s="86"/>
      <c r="H71" s="86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91"/>
    </row>
    <row r="72" spans="1:21" ht="15" thickBot="1">
      <c r="A72" s="85" t="s">
        <v>169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7"/>
    </row>
    <row r="73" spans="1:2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</row>
  </sheetData>
  <hyperlinks>
    <hyperlink ref="A44" r:id="rId1" xr:uid="{2DC4FF36-4878-7A4A-87D7-4DDA95E358E8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A3AB-AE77-E74A-9A5C-C30D411B800E}">
  <sheetPr>
    <tabColor theme="4"/>
  </sheetPr>
  <dimension ref="A8:I23"/>
  <sheetViews>
    <sheetView workbookViewId="0">
      <selection activeCell="D16" sqref="D16"/>
    </sheetView>
  </sheetViews>
  <sheetFormatPr baseColWidth="10" defaultColWidth="26.5" defaultRowHeight="14"/>
  <cols>
    <col min="1" max="1" width="26.33203125" style="125" bestFit="1" customWidth="1"/>
    <col min="2" max="2" width="26.1640625" style="125" bestFit="1" customWidth="1"/>
    <col min="3" max="3" width="22.1640625" style="125" bestFit="1" customWidth="1"/>
    <col min="4" max="4" width="24.1640625" style="125" bestFit="1" customWidth="1"/>
    <col min="5" max="5" width="24.83203125" style="125" bestFit="1" customWidth="1"/>
    <col min="6" max="6" width="22.83203125" style="125" bestFit="1" customWidth="1"/>
    <col min="7" max="7" width="22.33203125" style="125" customWidth="1"/>
    <col min="8" max="8" width="11.33203125" style="125" bestFit="1" customWidth="1"/>
    <col min="9" max="9" width="10" bestFit="1" customWidth="1"/>
  </cols>
  <sheetData>
    <row r="8" spans="1:9" ht="20">
      <c r="A8" s="127"/>
      <c r="B8" s="128">
        <f ca="1">B9</f>
        <v>44851</v>
      </c>
      <c r="C8" s="128">
        <f t="shared" ref="C8:H8" ca="1" si="0">C9</f>
        <v>44852</v>
      </c>
      <c r="D8" s="128">
        <f t="shared" ca="1" si="0"/>
        <v>44853</v>
      </c>
      <c r="E8" s="128">
        <f t="shared" ca="1" si="0"/>
        <v>44854</v>
      </c>
      <c r="F8" s="128">
        <f t="shared" ca="1" si="0"/>
        <v>44855</v>
      </c>
      <c r="G8" s="128">
        <f t="shared" ca="1" si="0"/>
        <v>44856</v>
      </c>
      <c r="H8" s="128">
        <f t="shared" ca="1" si="0"/>
        <v>44857</v>
      </c>
      <c r="I8" s="129" t="s">
        <v>217</v>
      </c>
    </row>
    <row r="9" spans="1:9" ht="20">
      <c r="A9" s="127"/>
      <c r="B9" s="130">
        <f ca="1">TODAY()-7</f>
        <v>44851</v>
      </c>
      <c r="C9" s="130">
        <f t="shared" ref="C9:H9" ca="1" si="1">B9+1</f>
        <v>44852</v>
      </c>
      <c r="D9" s="130">
        <f t="shared" ca="1" si="1"/>
        <v>44853</v>
      </c>
      <c r="E9" s="130">
        <f t="shared" ca="1" si="1"/>
        <v>44854</v>
      </c>
      <c r="F9" s="130">
        <f t="shared" ca="1" si="1"/>
        <v>44855</v>
      </c>
      <c r="G9" s="130">
        <f t="shared" ca="1" si="1"/>
        <v>44856</v>
      </c>
      <c r="H9" s="130">
        <f t="shared" ca="1" si="1"/>
        <v>44857</v>
      </c>
      <c r="I9" s="129" t="s">
        <v>221</v>
      </c>
    </row>
    <row r="10" spans="1:9" ht="42">
      <c r="A10" s="127" t="s">
        <v>201</v>
      </c>
      <c r="B10" s="131" t="s">
        <v>200</v>
      </c>
      <c r="C10" s="127" t="s">
        <v>207</v>
      </c>
      <c r="D10" s="127" t="s">
        <v>211</v>
      </c>
      <c r="E10" s="127" t="s">
        <v>219</v>
      </c>
      <c r="F10" s="127" t="s">
        <v>220</v>
      </c>
      <c r="G10" s="127"/>
      <c r="H10" s="127"/>
      <c r="I10" s="129">
        <f>4+2+1.5+1+10+4+10+4+1</f>
        <v>37.5</v>
      </c>
    </row>
    <row r="11" spans="1:9" ht="42">
      <c r="A11" s="132" t="s">
        <v>199</v>
      </c>
      <c r="B11" s="132" t="s">
        <v>218</v>
      </c>
      <c r="C11" s="132"/>
      <c r="D11" s="132"/>
      <c r="E11" s="132"/>
      <c r="F11" s="132" t="s">
        <v>215</v>
      </c>
      <c r="G11" s="132"/>
      <c r="H11" s="132"/>
      <c r="I11" s="133">
        <v>11</v>
      </c>
    </row>
    <row r="12" spans="1:9" ht="42">
      <c r="A12" s="127" t="s">
        <v>202</v>
      </c>
      <c r="B12" s="127" t="s">
        <v>203</v>
      </c>
      <c r="C12" s="127" t="s">
        <v>208</v>
      </c>
      <c r="D12" s="127" t="s">
        <v>212</v>
      </c>
      <c r="E12" s="127"/>
      <c r="F12" s="127"/>
      <c r="G12" s="127" t="s">
        <v>222</v>
      </c>
      <c r="H12" s="127"/>
      <c r="I12" s="129"/>
    </row>
    <row r="13" spans="1:9" ht="21">
      <c r="A13" s="132" t="s">
        <v>205</v>
      </c>
      <c r="B13" s="132"/>
      <c r="C13" s="132" t="s">
        <v>206</v>
      </c>
      <c r="D13" s="132"/>
      <c r="E13" s="132"/>
      <c r="F13" s="132"/>
      <c r="G13" s="132"/>
      <c r="H13" s="132"/>
      <c r="I13" s="133">
        <v>8</v>
      </c>
    </row>
    <row r="14" spans="1:9" ht="20">
      <c r="A14" s="127"/>
      <c r="B14" s="127"/>
      <c r="C14" s="127"/>
      <c r="D14" s="127"/>
      <c r="E14" s="127"/>
      <c r="F14" s="127"/>
      <c r="G14" s="127"/>
      <c r="H14" s="127"/>
      <c r="I14" s="129"/>
    </row>
    <row r="15" spans="1:9" ht="20">
      <c r="A15" s="127"/>
      <c r="B15" s="127"/>
      <c r="C15" s="127"/>
      <c r="D15" s="127"/>
      <c r="E15" s="127"/>
      <c r="F15" s="127"/>
      <c r="G15" s="127"/>
      <c r="H15" s="127"/>
      <c r="I15" s="129"/>
    </row>
    <row r="16" spans="1:9" ht="63">
      <c r="A16" s="127" t="s">
        <v>204</v>
      </c>
      <c r="B16" s="127" t="s">
        <v>209</v>
      </c>
      <c r="C16" s="127" t="s">
        <v>210</v>
      </c>
      <c r="D16" s="127" t="s">
        <v>213</v>
      </c>
      <c r="E16" s="127" t="s">
        <v>214</v>
      </c>
      <c r="F16" s="127" t="s">
        <v>216</v>
      </c>
      <c r="G16" s="127"/>
      <c r="H16" s="127"/>
      <c r="I16" s="129"/>
    </row>
    <row r="17" spans="1:9" ht="20">
      <c r="A17" s="126"/>
      <c r="B17" s="126"/>
      <c r="C17" s="126"/>
      <c r="D17" s="126"/>
      <c r="E17" s="126"/>
      <c r="F17" s="126"/>
      <c r="G17" s="126"/>
      <c r="H17" s="126"/>
      <c r="I17" s="124"/>
    </row>
    <row r="18" spans="1:9" ht="20">
      <c r="A18" s="126"/>
      <c r="B18" s="126"/>
      <c r="C18" s="126"/>
      <c r="D18" s="126"/>
      <c r="E18" s="126"/>
      <c r="F18" s="126"/>
      <c r="G18" s="126"/>
      <c r="H18" s="126"/>
      <c r="I18" s="124"/>
    </row>
    <row r="19" spans="1:9" ht="20">
      <c r="A19" s="126"/>
      <c r="B19" s="126"/>
      <c r="C19" s="126"/>
      <c r="D19" s="126"/>
      <c r="E19" s="126"/>
      <c r="F19" s="126"/>
      <c r="G19" s="126"/>
      <c r="H19" s="126"/>
      <c r="I19" s="124"/>
    </row>
    <row r="20" spans="1:9" ht="20">
      <c r="A20" s="126"/>
      <c r="B20" s="126"/>
      <c r="C20" s="126"/>
      <c r="D20" s="126"/>
      <c r="E20" s="126"/>
      <c r="F20" s="126"/>
      <c r="G20" s="126"/>
      <c r="H20" s="126"/>
      <c r="I20" s="124"/>
    </row>
    <row r="21" spans="1:9" ht="20">
      <c r="A21" s="126"/>
      <c r="B21" s="126"/>
      <c r="C21" s="126"/>
      <c r="D21" s="126"/>
      <c r="E21" s="126"/>
      <c r="F21" s="126"/>
      <c r="G21" s="126"/>
      <c r="H21" s="126"/>
      <c r="I21" s="124"/>
    </row>
    <row r="22" spans="1:9" ht="20">
      <c r="A22" s="126"/>
      <c r="B22" s="126"/>
      <c r="C22" s="126"/>
      <c r="D22" s="126"/>
      <c r="E22" s="126"/>
      <c r="F22" s="126"/>
      <c r="G22" s="126"/>
      <c r="H22" s="126"/>
      <c r="I22" s="124"/>
    </row>
    <row r="23" spans="1:9" ht="20">
      <c r="A23" s="126"/>
      <c r="B23" s="126"/>
      <c r="C23" s="126"/>
      <c r="D23" s="126"/>
      <c r="E23" s="126"/>
      <c r="F23" s="126"/>
      <c r="G23" s="126"/>
      <c r="H23" s="126"/>
      <c r="I23" s="12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87DC-4D1B-6A44-A6DC-C0C1F04E6CBC}">
  <sheetPr>
    <tabColor theme="4"/>
  </sheetPr>
  <dimension ref="A3:E9"/>
  <sheetViews>
    <sheetView workbookViewId="0">
      <selection activeCell="G17" sqref="G17"/>
    </sheetView>
  </sheetViews>
  <sheetFormatPr baseColWidth="10" defaultRowHeight="14"/>
  <cols>
    <col min="1" max="1" width="18.1640625" customWidth="1"/>
    <col min="2" max="2" width="24.5" customWidth="1"/>
  </cols>
  <sheetData>
    <row r="3" spans="1:5">
      <c r="B3" t="s">
        <v>82</v>
      </c>
      <c r="C3" t="s">
        <v>227</v>
      </c>
      <c r="D3" t="s">
        <v>228</v>
      </c>
      <c r="E3" t="s">
        <v>217</v>
      </c>
    </row>
    <row r="4" spans="1:5">
      <c r="A4" t="s">
        <v>223</v>
      </c>
      <c r="B4">
        <v>10.8</v>
      </c>
      <c r="C4" t="s">
        <v>224</v>
      </c>
      <c r="D4" s="134">
        <f ca="1">(TODAY()- (TODAY()-120))/7</f>
        <v>17.142857142857142</v>
      </c>
      <c r="E4" s="135">
        <f ca="1">B4*D4</f>
        <v>185.14285714285714</v>
      </c>
    </row>
    <row r="5" spans="1:5">
      <c r="B5">
        <v>8.19</v>
      </c>
      <c r="C5" t="s">
        <v>225</v>
      </c>
      <c r="D5" s="134">
        <f ca="1">(TODAY()- (TODAY()-120))/7</f>
        <v>17.142857142857142</v>
      </c>
      <c r="E5" s="135">
        <f ca="1">B5*D5</f>
        <v>140.39999999999998</v>
      </c>
    </row>
    <row r="6" spans="1:5">
      <c r="B6">
        <v>22</v>
      </c>
      <c r="C6" t="s">
        <v>226</v>
      </c>
      <c r="D6" s="134">
        <f ca="1">(TODAY()- (TODAY()-120))/7</f>
        <v>17.142857142857142</v>
      </c>
      <c r="E6" s="135">
        <f ca="1">B6*D6</f>
        <v>377.14285714285711</v>
      </c>
    </row>
    <row r="7" spans="1:5">
      <c r="E7" s="135">
        <f ca="1">SUM(E4:E6)</f>
        <v>702.6857142857142</v>
      </c>
    </row>
    <row r="8" spans="1:5">
      <c r="A8" t="s">
        <v>229</v>
      </c>
      <c r="B8">
        <f>35*3</f>
        <v>105</v>
      </c>
      <c r="D8">
        <v>5</v>
      </c>
      <c r="E8" s="135">
        <f>B8*D8</f>
        <v>525</v>
      </c>
    </row>
    <row r="9" spans="1:5">
      <c r="E9" s="135">
        <f ca="1">E7+E8</f>
        <v>1227.6857142857143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51DB-634C-1343-B36A-7C51A474D50F}">
  <sheetPr>
    <tabColor theme="4"/>
  </sheetPr>
  <dimension ref="A1:Y71"/>
  <sheetViews>
    <sheetView zoomScale="130" zoomScaleNormal="130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AA7" sqref="AA7"/>
    </sheetView>
  </sheetViews>
  <sheetFormatPr baseColWidth="10" defaultRowHeight="14"/>
  <cols>
    <col min="1" max="1" width="71.33203125" customWidth="1"/>
    <col min="22" max="22" width="16.5" bestFit="1" customWidth="1"/>
    <col min="23" max="23" width="34.83203125" bestFit="1" customWidth="1"/>
  </cols>
  <sheetData>
    <row r="1" spans="1:25" ht="16">
      <c r="A1" s="75" t="s">
        <v>62</v>
      </c>
      <c r="B1" s="58">
        <f ca="1">B2</f>
        <v>44851</v>
      </c>
      <c r="C1" s="58">
        <f ca="1">C2</f>
        <v>44858</v>
      </c>
      <c r="D1" s="58">
        <f t="shared" ref="D1:U1" ca="1" si="0">D2</f>
        <v>44865</v>
      </c>
      <c r="E1" s="61">
        <f t="shared" ca="1" si="0"/>
        <v>44872</v>
      </c>
      <c r="F1" s="61">
        <f t="shared" ca="1" si="0"/>
        <v>44879</v>
      </c>
      <c r="G1" s="61">
        <f t="shared" ca="1" si="0"/>
        <v>44886</v>
      </c>
      <c r="H1" s="61">
        <f t="shared" ca="1" si="0"/>
        <v>44893</v>
      </c>
      <c r="I1" s="61">
        <f t="shared" ca="1" si="0"/>
        <v>44900</v>
      </c>
      <c r="J1" s="64">
        <f t="shared" ca="1" si="0"/>
        <v>44907</v>
      </c>
      <c r="K1" s="64">
        <f t="shared" ca="1" si="0"/>
        <v>44914</v>
      </c>
      <c r="L1" s="64">
        <f t="shared" ca="1" si="0"/>
        <v>44921</v>
      </c>
      <c r="M1" s="64">
        <f t="shared" ca="1" si="0"/>
        <v>44928</v>
      </c>
      <c r="N1" s="67">
        <f t="shared" ca="1" si="0"/>
        <v>44935</v>
      </c>
      <c r="O1" s="67">
        <f t="shared" ca="1" si="0"/>
        <v>44942</v>
      </c>
      <c r="P1" s="67">
        <f t="shared" ca="1" si="0"/>
        <v>44949</v>
      </c>
      <c r="Q1" s="67">
        <f t="shared" ca="1" si="0"/>
        <v>44956</v>
      </c>
      <c r="R1" s="70">
        <f t="shared" ca="1" si="0"/>
        <v>44963</v>
      </c>
      <c r="S1" s="70">
        <f t="shared" ca="1" si="0"/>
        <v>44970</v>
      </c>
      <c r="T1" s="70">
        <f t="shared" ca="1" si="0"/>
        <v>44977</v>
      </c>
      <c r="U1" s="70">
        <f t="shared" ca="1" si="0"/>
        <v>44984</v>
      </c>
    </row>
    <row r="2" spans="1:25" ht="16">
      <c r="A2" s="75" t="s">
        <v>1</v>
      </c>
      <c r="B2" s="59">
        <f ca="1">C2-7</f>
        <v>44851</v>
      </c>
      <c r="C2" s="59">
        <f ca="1">TODAY()</f>
        <v>44858</v>
      </c>
      <c r="D2" s="59">
        <f t="shared" ref="D2:U2" ca="1" si="1">C2+7</f>
        <v>44865</v>
      </c>
      <c r="E2" s="62">
        <f t="shared" ca="1" si="1"/>
        <v>44872</v>
      </c>
      <c r="F2" s="62">
        <f t="shared" ca="1" si="1"/>
        <v>44879</v>
      </c>
      <c r="G2" s="62">
        <f t="shared" ca="1" si="1"/>
        <v>44886</v>
      </c>
      <c r="H2" s="62">
        <f t="shared" ca="1" si="1"/>
        <v>44893</v>
      </c>
      <c r="I2" s="62">
        <f t="shared" ca="1" si="1"/>
        <v>44900</v>
      </c>
      <c r="J2" s="65">
        <f t="shared" ca="1" si="1"/>
        <v>44907</v>
      </c>
      <c r="K2" s="65">
        <f t="shared" ca="1" si="1"/>
        <v>44914</v>
      </c>
      <c r="L2" s="65">
        <f t="shared" ca="1" si="1"/>
        <v>44921</v>
      </c>
      <c r="M2" s="65">
        <f t="shared" ca="1" si="1"/>
        <v>44928</v>
      </c>
      <c r="N2" s="68">
        <f t="shared" ca="1" si="1"/>
        <v>44935</v>
      </c>
      <c r="O2" s="68">
        <f t="shared" ca="1" si="1"/>
        <v>44942</v>
      </c>
      <c r="P2" s="68">
        <f t="shared" ca="1" si="1"/>
        <v>44949</v>
      </c>
      <c r="Q2" s="68">
        <f t="shared" ca="1" si="1"/>
        <v>44956</v>
      </c>
      <c r="R2" s="71">
        <f t="shared" ca="1" si="1"/>
        <v>44963</v>
      </c>
      <c r="S2" s="71">
        <f t="shared" ca="1" si="1"/>
        <v>44970</v>
      </c>
      <c r="T2" s="71">
        <f t="shared" ca="1" si="1"/>
        <v>44977</v>
      </c>
      <c r="U2" s="71">
        <f t="shared" ca="1" si="1"/>
        <v>44984</v>
      </c>
    </row>
    <row r="3" spans="1:25" ht="16">
      <c r="A3" s="75" t="s">
        <v>63</v>
      </c>
      <c r="B3" s="60">
        <f ca="1">WEEKNUM(B2)</f>
        <v>43</v>
      </c>
      <c r="C3" s="60">
        <f ca="1">WEEKNUM(C2)</f>
        <v>44</v>
      </c>
      <c r="D3" s="60">
        <f t="shared" ref="D3:U3" ca="1" si="2">WEEKNUM(D2)</f>
        <v>45</v>
      </c>
      <c r="E3" s="63">
        <f t="shared" ca="1" si="2"/>
        <v>46</v>
      </c>
      <c r="F3" s="63">
        <f t="shared" ca="1" si="2"/>
        <v>47</v>
      </c>
      <c r="G3" s="63">
        <f t="shared" ca="1" si="2"/>
        <v>48</v>
      </c>
      <c r="H3" s="63">
        <f t="shared" ca="1" si="2"/>
        <v>49</v>
      </c>
      <c r="I3" s="63">
        <f t="shared" ca="1" si="2"/>
        <v>50</v>
      </c>
      <c r="J3" s="66">
        <f t="shared" ca="1" si="2"/>
        <v>51</v>
      </c>
      <c r="K3" s="66">
        <f t="shared" ca="1" si="2"/>
        <v>52</v>
      </c>
      <c r="L3" s="66">
        <f t="shared" ca="1" si="2"/>
        <v>53</v>
      </c>
      <c r="M3" s="66">
        <f t="shared" ca="1" si="2"/>
        <v>1</v>
      </c>
      <c r="N3" s="69">
        <f t="shared" ca="1" si="2"/>
        <v>2</v>
      </c>
      <c r="O3" s="69">
        <f t="shared" ca="1" si="2"/>
        <v>3</v>
      </c>
      <c r="P3" s="69">
        <f t="shared" ca="1" si="2"/>
        <v>4</v>
      </c>
      <c r="Q3" s="69">
        <f t="shared" ca="1" si="2"/>
        <v>5</v>
      </c>
      <c r="R3" s="72">
        <f t="shared" ca="1" si="2"/>
        <v>6</v>
      </c>
      <c r="S3" s="72">
        <f t="shared" ca="1" si="2"/>
        <v>7</v>
      </c>
      <c r="T3" s="72">
        <f t="shared" ca="1" si="2"/>
        <v>8</v>
      </c>
      <c r="U3" s="72">
        <f t="shared" ca="1" si="2"/>
        <v>9</v>
      </c>
    </row>
    <row r="4" spans="1:25" ht="16">
      <c r="A4" s="73" t="s">
        <v>175</v>
      </c>
      <c r="B4" s="120">
        <f>SUM(B5:B26)</f>
        <v>320</v>
      </c>
      <c r="C4" s="120">
        <f t="shared" ref="C4:U4" si="3">SUM(C5:C26)</f>
        <v>320</v>
      </c>
      <c r="D4" s="120">
        <f t="shared" si="3"/>
        <v>320</v>
      </c>
      <c r="E4" s="120">
        <f t="shared" si="3"/>
        <v>320</v>
      </c>
      <c r="F4" s="120">
        <f t="shared" si="3"/>
        <v>320</v>
      </c>
      <c r="G4" s="120">
        <f t="shared" si="3"/>
        <v>320</v>
      </c>
      <c r="H4" s="120">
        <f t="shared" si="3"/>
        <v>320</v>
      </c>
      <c r="I4" s="120">
        <f t="shared" si="3"/>
        <v>320</v>
      </c>
      <c r="J4" s="120">
        <f t="shared" si="3"/>
        <v>320</v>
      </c>
      <c r="K4" s="120">
        <f t="shared" si="3"/>
        <v>320</v>
      </c>
      <c r="L4" s="120">
        <f t="shared" si="3"/>
        <v>320</v>
      </c>
      <c r="M4" s="120">
        <f t="shared" si="3"/>
        <v>320</v>
      </c>
      <c r="N4" s="120">
        <f t="shared" si="3"/>
        <v>320</v>
      </c>
      <c r="O4" s="120">
        <f t="shared" si="3"/>
        <v>320</v>
      </c>
      <c r="P4" s="120">
        <f t="shared" si="3"/>
        <v>320</v>
      </c>
      <c r="Q4" s="120">
        <f t="shared" si="3"/>
        <v>320</v>
      </c>
      <c r="R4" s="120">
        <f t="shared" si="3"/>
        <v>320</v>
      </c>
      <c r="S4" s="120">
        <f t="shared" si="3"/>
        <v>320</v>
      </c>
      <c r="T4" s="120">
        <f t="shared" si="3"/>
        <v>320</v>
      </c>
      <c r="U4" s="120">
        <f t="shared" si="3"/>
        <v>320</v>
      </c>
      <c r="V4" s="121">
        <f>SUM(B4:U4)</f>
        <v>6400</v>
      </c>
    </row>
    <row r="5" spans="1:25" ht="16">
      <c r="A5" s="92" t="s">
        <v>101</v>
      </c>
      <c r="B5" s="111">
        <v>5</v>
      </c>
      <c r="C5" s="111">
        <v>5</v>
      </c>
      <c r="D5" s="111">
        <v>5</v>
      </c>
      <c r="E5" s="111">
        <v>5</v>
      </c>
      <c r="F5" s="111">
        <v>5</v>
      </c>
      <c r="G5" s="111">
        <v>5</v>
      </c>
      <c r="H5" s="111">
        <v>5</v>
      </c>
      <c r="I5" s="111">
        <v>5</v>
      </c>
      <c r="J5" s="111">
        <v>5</v>
      </c>
      <c r="K5" s="111">
        <v>5</v>
      </c>
      <c r="L5" s="111">
        <v>5</v>
      </c>
      <c r="M5" s="111">
        <v>5</v>
      </c>
      <c r="N5" s="111">
        <v>5</v>
      </c>
      <c r="O5" s="111">
        <v>5</v>
      </c>
      <c r="P5" s="111">
        <v>5</v>
      </c>
      <c r="Q5" s="111">
        <v>5</v>
      </c>
      <c r="R5" s="111">
        <v>5</v>
      </c>
      <c r="S5" s="111">
        <v>5</v>
      </c>
      <c r="T5" s="111">
        <v>5</v>
      </c>
      <c r="U5" s="111">
        <v>5</v>
      </c>
      <c r="V5" s="105" t="s">
        <v>66</v>
      </c>
      <c r="W5" s="106" t="s">
        <v>179</v>
      </c>
      <c r="X5" s="121">
        <f>SUM(U5:U10)+U24+U25+U26</f>
        <v>55</v>
      </c>
      <c r="Y5" t="s">
        <v>182</v>
      </c>
    </row>
    <row r="6" spans="1:25" ht="16">
      <c r="A6" s="94" t="s">
        <v>157</v>
      </c>
      <c r="B6" s="112">
        <v>5</v>
      </c>
      <c r="C6" s="112">
        <v>5</v>
      </c>
      <c r="D6" s="112">
        <v>5</v>
      </c>
      <c r="E6" s="112">
        <v>5</v>
      </c>
      <c r="F6" s="112">
        <v>5</v>
      </c>
      <c r="G6" s="112">
        <v>5</v>
      </c>
      <c r="H6" s="112">
        <v>5</v>
      </c>
      <c r="I6" s="112">
        <v>5</v>
      </c>
      <c r="J6" s="112">
        <v>5</v>
      </c>
      <c r="K6" s="112">
        <v>5</v>
      </c>
      <c r="L6" s="112">
        <v>5</v>
      </c>
      <c r="M6" s="112">
        <v>5</v>
      </c>
      <c r="N6" s="112">
        <v>5</v>
      </c>
      <c r="O6" s="112">
        <v>5</v>
      </c>
      <c r="P6" s="112">
        <v>5</v>
      </c>
      <c r="Q6" s="112">
        <v>5</v>
      </c>
      <c r="R6" s="112">
        <v>5</v>
      </c>
      <c r="S6" s="112">
        <v>5</v>
      </c>
      <c r="T6" s="112">
        <v>5</v>
      </c>
      <c r="U6" s="112">
        <v>5</v>
      </c>
      <c r="V6" s="105"/>
      <c r="W6" s="107"/>
      <c r="X6" s="121">
        <f>SUM(B5:U10)</f>
        <v>800</v>
      </c>
    </row>
    <row r="7" spans="1:25" ht="16">
      <c r="A7" s="96" t="s">
        <v>158</v>
      </c>
      <c r="B7" s="113">
        <v>2.5</v>
      </c>
      <c r="C7" s="113">
        <v>2.5</v>
      </c>
      <c r="D7" s="113">
        <v>2.5</v>
      </c>
      <c r="E7" s="113">
        <v>2.5</v>
      </c>
      <c r="F7" s="113">
        <v>2.5</v>
      </c>
      <c r="G7" s="113">
        <v>2.5</v>
      </c>
      <c r="H7" s="113">
        <v>2.5</v>
      </c>
      <c r="I7" s="113">
        <v>2.5</v>
      </c>
      <c r="J7" s="113">
        <v>2.5</v>
      </c>
      <c r="K7" s="113">
        <v>2.5</v>
      </c>
      <c r="L7" s="113">
        <v>2.5</v>
      </c>
      <c r="M7" s="113">
        <v>2.5</v>
      </c>
      <c r="N7" s="113">
        <v>2.5</v>
      </c>
      <c r="O7" s="113">
        <v>2.5</v>
      </c>
      <c r="P7" s="113">
        <v>2.5</v>
      </c>
      <c r="Q7" s="113">
        <v>2.5</v>
      </c>
      <c r="R7" s="113">
        <v>2.5</v>
      </c>
      <c r="S7" s="113">
        <v>2.5</v>
      </c>
      <c r="T7" s="113">
        <v>2.5</v>
      </c>
      <c r="U7" s="113">
        <v>2.5</v>
      </c>
      <c r="V7" s="105"/>
      <c r="W7" s="107"/>
    </row>
    <row r="8" spans="1:25" ht="16">
      <c r="A8" s="94" t="s">
        <v>159</v>
      </c>
      <c r="B8" s="112">
        <v>2.5</v>
      </c>
      <c r="C8" s="112">
        <v>2.5</v>
      </c>
      <c r="D8" s="112">
        <v>2.5</v>
      </c>
      <c r="E8" s="112">
        <v>2.5</v>
      </c>
      <c r="F8" s="112">
        <v>2.5</v>
      </c>
      <c r="G8" s="112">
        <v>2.5</v>
      </c>
      <c r="H8" s="112">
        <v>2.5</v>
      </c>
      <c r="I8" s="112">
        <v>2.5</v>
      </c>
      <c r="J8" s="112">
        <v>2.5</v>
      </c>
      <c r="K8" s="112">
        <v>2.5</v>
      </c>
      <c r="L8" s="112">
        <v>2.5</v>
      </c>
      <c r="M8" s="112">
        <v>2.5</v>
      </c>
      <c r="N8" s="112">
        <v>2.5</v>
      </c>
      <c r="O8" s="112">
        <v>2.5</v>
      </c>
      <c r="P8" s="112">
        <v>2.5</v>
      </c>
      <c r="Q8" s="112">
        <v>2.5</v>
      </c>
      <c r="R8" s="112">
        <v>2.5</v>
      </c>
      <c r="S8" s="112">
        <v>2.5</v>
      </c>
      <c r="T8" s="112">
        <v>2.5</v>
      </c>
      <c r="U8" s="112">
        <v>2.5</v>
      </c>
      <c r="V8" s="105"/>
      <c r="W8" s="107"/>
    </row>
    <row r="9" spans="1:25" ht="16">
      <c r="A9" s="92" t="s">
        <v>160</v>
      </c>
      <c r="B9" s="111">
        <v>10</v>
      </c>
      <c r="C9" s="111">
        <v>10</v>
      </c>
      <c r="D9" s="111">
        <v>10</v>
      </c>
      <c r="E9" s="111">
        <v>10</v>
      </c>
      <c r="F9" s="111">
        <v>10</v>
      </c>
      <c r="G9" s="111">
        <v>10</v>
      </c>
      <c r="H9" s="111">
        <v>10</v>
      </c>
      <c r="I9" s="111">
        <v>10</v>
      </c>
      <c r="J9" s="111">
        <v>10</v>
      </c>
      <c r="K9" s="111">
        <v>10</v>
      </c>
      <c r="L9" s="111">
        <v>10</v>
      </c>
      <c r="M9" s="111">
        <v>10</v>
      </c>
      <c r="N9" s="111">
        <v>10</v>
      </c>
      <c r="O9" s="111">
        <v>10</v>
      </c>
      <c r="P9" s="111">
        <v>10</v>
      </c>
      <c r="Q9" s="111">
        <v>10</v>
      </c>
      <c r="R9" s="111">
        <v>10</v>
      </c>
      <c r="S9" s="111">
        <v>10</v>
      </c>
      <c r="T9" s="111">
        <v>10</v>
      </c>
      <c r="U9" s="111">
        <v>10</v>
      </c>
      <c r="V9" s="105"/>
      <c r="W9" s="107"/>
    </row>
    <row r="10" spans="1:25" ht="16">
      <c r="A10" s="94" t="s">
        <v>161</v>
      </c>
      <c r="B10" s="112">
        <v>15</v>
      </c>
      <c r="C10" s="112">
        <v>15</v>
      </c>
      <c r="D10" s="112">
        <v>15</v>
      </c>
      <c r="E10" s="112">
        <v>15</v>
      </c>
      <c r="F10" s="112">
        <v>15</v>
      </c>
      <c r="G10" s="112">
        <v>15</v>
      </c>
      <c r="H10" s="112">
        <v>15</v>
      </c>
      <c r="I10" s="112">
        <v>15</v>
      </c>
      <c r="J10" s="112">
        <v>15</v>
      </c>
      <c r="K10" s="112">
        <v>15</v>
      </c>
      <c r="L10" s="112">
        <v>15</v>
      </c>
      <c r="M10" s="112">
        <v>15</v>
      </c>
      <c r="N10" s="112">
        <v>15</v>
      </c>
      <c r="O10" s="112">
        <v>15</v>
      </c>
      <c r="P10" s="112">
        <v>15</v>
      </c>
      <c r="Q10" s="112">
        <v>15</v>
      </c>
      <c r="R10" s="112">
        <v>15</v>
      </c>
      <c r="S10" s="112">
        <v>15</v>
      </c>
      <c r="T10" s="112">
        <v>15</v>
      </c>
      <c r="U10" s="112">
        <v>15</v>
      </c>
      <c r="V10" s="105"/>
      <c r="W10" s="107"/>
      <c r="X10" s="121">
        <f>SUM(U11:U20)</f>
        <v>260</v>
      </c>
      <c r="Y10" t="s">
        <v>182</v>
      </c>
    </row>
    <row r="11" spans="1:25">
      <c r="A11" s="98" t="s">
        <v>129</v>
      </c>
      <c r="B11" s="114">
        <v>40</v>
      </c>
      <c r="C11" s="114">
        <v>40</v>
      </c>
      <c r="D11" s="114">
        <v>40</v>
      </c>
      <c r="E11" s="114">
        <v>40</v>
      </c>
      <c r="F11" s="114">
        <v>40</v>
      </c>
      <c r="G11" s="114">
        <v>40</v>
      </c>
      <c r="H11" s="114">
        <v>40</v>
      </c>
      <c r="I11" s="114">
        <v>40</v>
      </c>
      <c r="J11" s="114">
        <v>40</v>
      </c>
      <c r="K11" s="114">
        <v>40</v>
      </c>
      <c r="L11" s="114">
        <v>40</v>
      </c>
      <c r="M11" s="114">
        <v>40</v>
      </c>
      <c r="N11" s="114">
        <v>40</v>
      </c>
      <c r="O11" s="114">
        <v>40</v>
      </c>
      <c r="P11" s="114">
        <v>40</v>
      </c>
      <c r="Q11" s="114">
        <v>40</v>
      </c>
      <c r="R11" s="114">
        <v>40</v>
      </c>
      <c r="S11" s="114">
        <v>40</v>
      </c>
      <c r="T11" s="114">
        <v>40</v>
      </c>
      <c r="U11" s="114">
        <v>40</v>
      </c>
      <c r="V11" s="110" t="s">
        <v>59</v>
      </c>
      <c r="W11" s="108" t="s">
        <v>178</v>
      </c>
      <c r="X11" s="121">
        <f>SUM(B11:U20)</f>
        <v>5200</v>
      </c>
    </row>
    <row r="12" spans="1:25">
      <c r="A12" s="78" t="s">
        <v>55</v>
      </c>
      <c r="B12" s="115">
        <v>20</v>
      </c>
      <c r="C12" s="115">
        <v>20</v>
      </c>
      <c r="D12" s="115">
        <v>20</v>
      </c>
      <c r="E12" s="115">
        <v>20</v>
      </c>
      <c r="F12" s="115">
        <v>20</v>
      </c>
      <c r="G12" s="115">
        <v>20</v>
      </c>
      <c r="H12" s="115">
        <v>20</v>
      </c>
      <c r="I12" s="115">
        <v>20</v>
      </c>
      <c r="J12" s="115">
        <v>20</v>
      </c>
      <c r="K12" s="115">
        <v>20</v>
      </c>
      <c r="L12" s="115">
        <v>20</v>
      </c>
      <c r="M12" s="115">
        <v>20</v>
      </c>
      <c r="N12" s="115">
        <v>20</v>
      </c>
      <c r="O12" s="115">
        <v>20</v>
      </c>
      <c r="P12" s="115">
        <v>20</v>
      </c>
      <c r="Q12" s="115">
        <v>20</v>
      </c>
      <c r="R12" s="115">
        <v>20</v>
      </c>
      <c r="S12" s="115">
        <v>20</v>
      </c>
      <c r="T12" s="115">
        <v>20</v>
      </c>
      <c r="U12" s="115">
        <v>20</v>
      </c>
      <c r="V12" s="110" t="s">
        <v>69</v>
      </c>
      <c r="W12" s="109"/>
    </row>
    <row r="13" spans="1:25">
      <c r="A13" s="100" t="s">
        <v>119</v>
      </c>
      <c r="B13" s="116">
        <v>35</v>
      </c>
      <c r="C13" s="116">
        <v>35</v>
      </c>
      <c r="D13" s="116">
        <v>35</v>
      </c>
      <c r="E13" s="116">
        <v>35</v>
      </c>
      <c r="F13" s="116">
        <v>35</v>
      </c>
      <c r="G13" s="116">
        <v>35</v>
      </c>
      <c r="H13" s="116">
        <v>35</v>
      </c>
      <c r="I13" s="116">
        <v>35</v>
      </c>
      <c r="J13" s="116">
        <v>35</v>
      </c>
      <c r="K13" s="116">
        <v>35</v>
      </c>
      <c r="L13" s="116">
        <v>35</v>
      </c>
      <c r="M13" s="116">
        <v>35</v>
      </c>
      <c r="N13" s="116">
        <v>35</v>
      </c>
      <c r="O13" s="116">
        <v>35</v>
      </c>
      <c r="P13" s="116">
        <v>35</v>
      </c>
      <c r="Q13" s="116">
        <v>35</v>
      </c>
      <c r="R13" s="116">
        <v>35</v>
      </c>
      <c r="S13" s="116">
        <v>35</v>
      </c>
      <c r="T13" s="116">
        <v>35</v>
      </c>
      <c r="U13" s="116">
        <v>35</v>
      </c>
      <c r="V13" s="110" t="s">
        <v>171</v>
      </c>
      <c r="W13" s="109"/>
    </row>
    <row r="14" spans="1:25">
      <c r="A14" s="98" t="s">
        <v>120</v>
      </c>
      <c r="B14" s="114">
        <v>20</v>
      </c>
      <c r="C14" s="114">
        <v>20</v>
      </c>
      <c r="D14" s="114">
        <v>20</v>
      </c>
      <c r="E14" s="114">
        <v>20</v>
      </c>
      <c r="F14" s="114">
        <v>20</v>
      </c>
      <c r="G14" s="114">
        <v>20</v>
      </c>
      <c r="H14" s="114">
        <v>20</v>
      </c>
      <c r="I14" s="114">
        <v>20</v>
      </c>
      <c r="J14" s="114">
        <v>20</v>
      </c>
      <c r="K14" s="114">
        <v>20</v>
      </c>
      <c r="L14" s="114">
        <v>20</v>
      </c>
      <c r="M14" s="114">
        <v>20</v>
      </c>
      <c r="N14" s="114">
        <v>20</v>
      </c>
      <c r="O14" s="114">
        <v>20</v>
      </c>
      <c r="P14" s="114">
        <v>20</v>
      </c>
      <c r="Q14" s="114">
        <v>20</v>
      </c>
      <c r="R14" s="114">
        <v>20</v>
      </c>
      <c r="S14" s="114">
        <v>20</v>
      </c>
      <c r="T14" s="114">
        <v>20</v>
      </c>
      <c r="U14" s="114">
        <v>20</v>
      </c>
      <c r="V14" s="110" t="s">
        <v>70</v>
      </c>
      <c r="W14" s="109"/>
    </row>
    <row r="15" spans="1:25">
      <c r="A15" s="80" t="s">
        <v>121</v>
      </c>
      <c r="B15" s="115">
        <v>30</v>
      </c>
      <c r="C15" s="115">
        <v>30</v>
      </c>
      <c r="D15" s="115">
        <v>30</v>
      </c>
      <c r="E15" s="115">
        <v>30</v>
      </c>
      <c r="F15" s="115">
        <v>30</v>
      </c>
      <c r="G15" s="115">
        <v>30</v>
      </c>
      <c r="H15" s="115">
        <v>30</v>
      </c>
      <c r="I15" s="115">
        <v>30</v>
      </c>
      <c r="J15" s="115">
        <v>30</v>
      </c>
      <c r="K15" s="115">
        <v>30</v>
      </c>
      <c r="L15" s="115">
        <v>30</v>
      </c>
      <c r="M15" s="115">
        <v>30</v>
      </c>
      <c r="N15" s="115">
        <v>30</v>
      </c>
      <c r="O15" s="115">
        <v>30</v>
      </c>
      <c r="P15" s="115">
        <v>30</v>
      </c>
      <c r="Q15" s="115">
        <v>30</v>
      </c>
      <c r="R15" s="115">
        <v>30</v>
      </c>
      <c r="S15" s="115">
        <v>30</v>
      </c>
      <c r="T15" s="115">
        <v>30</v>
      </c>
      <c r="U15" s="115">
        <v>30</v>
      </c>
      <c r="V15" s="110" t="s">
        <v>172</v>
      </c>
      <c r="W15" s="109"/>
    </row>
    <row r="16" spans="1:25">
      <c r="A16" s="100" t="s">
        <v>118</v>
      </c>
      <c r="B16" s="116">
        <v>10</v>
      </c>
      <c r="C16" s="116">
        <v>10</v>
      </c>
      <c r="D16" s="116">
        <v>10</v>
      </c>
      <c r="E16" s="116">
        <v>10</v>
      </c>
      <c r="F16" s="116">
        <v>10</v>
      </c>
      <c r="G16" s="116">
        <v>10</v>
      </c>
      <c r="H16" s="116">
        <v>10</v>
      </c>
      <c r="I16" s="116">
        <v>10</v>
      </c>
      <c r="J16" s="116">
        <v>10</v>
      </c>
      <c r="K16" s="116">
        <v>10</v>
      </c>
      <c r="L16" s="116">
        <v>10</v>
      </c>
      <c r="M16" s="116">
        <v>10</v>
      </c>
      <c r="N16" s="116">
        <v>10</v>
      </c>
      <c r="O16" s="116">
        <v>10</v>
      </c>
      <c r="P16" s="116">
        <v>10</v>
      </c>
      <c r="Q16" s="116">
        <v>10</v>
      </c>
      <c r="R16" s="116">
        <v>10</v>
      </c>
      <c r="S16" s="116">
        <v>10</v>
      </c>
      <c r="T16" s="116">
        <v>10</v>
      </c>
      <c r="U16" s="116">
        <v>10</v>
      </c>
      <c r="V16" s="110" t="s">
        <v>173</v>
      </c>
      <c r="W16" s="109"/>
    </row>
    <row r="17" spans="1:24">
      <c r="A17" s="78" t="s">
        <v>122</v>
      </c>
      <c r="B17" s="115">
        <v>35</v>
      </c>
      <c r="C17" s="115">
        <v>35</v>
      </c>
      <c r="D17" s="115">
        <v>35</v>
      </c>
      <c r="E17" s="115">
        <v>35</v>
      </c>
      <c r="F17" s="115">
        <v>35</v>
      </c>
      <c r="G17" s="115">
        <v>35</v>
      </c>
      <c r="H17" s="115">
        <v>35</v>
      </c>
      <c r="I17" s="115">
        <v>35</v>
      </c>
      <c r="J17" s="115">
        <v>35</v>
      </c>
      <c r="K17" s="115">
        <v>35</v>
      </c>
      <c r="L17" s="115">
        <v>35</v>
      </c>
      <c r="M17" s="115">
        <v>35</v>
      </c>
      <c r="N17" s="115">
        <v>35</v>
      </c>
      <c r="O17" s="115">
        <v>35</v>
      </c>
      <c r="P17" s="115">
        <v>35</v>
      </c>
      <c r="Q17" s="115">
        <v>35</v>
      </c>
      <c r="R17" s="115">
        <v>35</v>
      </c>
      <c r="S17" s="115">
        <v>35</v>
      </c>
      <c r="T17" s="115">
        <v>35</v>
      </c>
      <c r="U17" s="115">
        <v>35</v>
      </c>
      <c r="V17" s="110" t="s">
        <v>174</v>
      </c>
      <c r="W17" s="109"/>
    </row>
    <row r="18" spans="1:24">
      <c r="A18" s="98" t="s">
        <v>130</v>
      </c>
      <c r="B18" s="114">
        <v>30</v>
      </c>
      <c r="C18" s="114">
        <v>30</v>
      </c>
      <c r="D18" s="114">
        <v>30</v>
      </c>
      <c r="E18" s="114">
        <v>30</v>
      </c>
      <c r="F18" s="114">
        <v>30</v>
      </c>
      <c r="G18" s="114">
        <v>30</v>
      </c>
      <c r="H18" s="114">
        <v>30</v>
      </c>
      <c r="I18" s="114">
        <v>30</v>
      </c>
      <c r="J18" s="114">
        <v>30</v>
      </c>
      <c r="K18" s="114">
        <v>30</v>
      </c>
      <c r="L18" s="114">
        <v>30</v>
      </c>
      <c r="M18" s="114">
        <v>30</v>
      </c>
      <c r="N18" s="114">
        <v>30</v>
      </c>
      <c r="O18" s="114">
        <v>30</v>
      </c>
      <c r="P18" s="114">
        <v>30</v>
      </c>
      <c r="Q18" s="114">
        <v>30</v>
      </c>
      <c r="R18" s="114">
        <v>30</v>
      </c>
      <c r="S18" s="114">
        <v>30</v>
      </c>
      <c r="T18" s="114">
        <v>30</v>
      </c>
      <c r="U18" s="114">
        <v>30</v>
      </c>
      <c r="V18" s="110" t="s">
        <v>176</v>
      </c>
      <c r="W18" s="109"/>
    </row>
    <row r="19" spans="1:24">
      <c r="A19" s="78" t="s">
        <v>58</v>
      </c>
      <c r="B19" s="115">
        <v>30</v>
      </c>
      <c r="C19" s="115">
        <v>30</v>
      </c>
      <c r="D19" s="115">
        <v>30</v>
      </c>
      <c r="E19" s="115">
        <v>30</v>
      </c>
      <c r="F19" s="115">
        <v>30</v>
      </c>
      <c r="G19" s="115">
        <v>30</v>
      </c>
      <c r="H19" s="115">
        <v>30</v>
      </c>
      <c r="I19" s="115">
        <v>30</v>
      </c>
      <c r="J19" s="115">
        <v>30</v>
      </c>
      <c r="K19" s="115">
        <v>30</v>
      </c>
      <c r="L19" s="115">
        <v>30</v>
      </c>
      <c r="M19" s="115">
        <v>30</v>
      </c>
      <c r="N19" s="115">
        <v>30</v>
      </c>
      <c r="O19" s="115">
        <v>30</v>
      </c>
      <c r="P19" s="115">
        <v>30</v>
      </c>
      <c r="Q19" s="115">
        <v>30</v>
      </c>
      <c r="R19" s="115">
        <v>30</v>
      </c>
      <c r="S19" s="115">
        <v>30</v>
      </c>
      <c r="T19" s="115">
        <v>30</v>
      </c>
      <c r="U19" s="115">
        <v>30</v>
      </c>
      <c r="V19" s="110" t="s">
        <v>177</v>
      </c>
      <c r="W19" s="109"/>
    </row>
    <row r="20" spans="1:24">
      <c r="A20" s="100" t="s">
        <v>123</v>
      </c>
      <c r="B20" s="116">
        <v>10</v>
      </c>
      <c r="C20" s="116">
        <v>10</v>
      </c>
      <c r="D20" s="116">
        <v>10</v>
      </c>
      <c r="E20" s="116">
        <v>10</v>
      </c>
      <c r="F20" s="116">
        <v>10</v>
      </c>
      <c r="G20" s="116">
        <v>10</v>
      </c>
      <c r="H20" s="116">
        <v>10</v>
      </c>
      <c r="I20" s="116">
        <v>10</v>
      </c>
      <c r="J20" s="116">
        <v>10</v>
      </c>
      <c r="K20" s="116">
        <v>10</v>
      </c>
      <c r="L20" s="116">
        <v>10</v>
      </c>
      <c r="M20" s="116">
        <v>10</v>
      </c>
      <c r="N20" s="116">
        <v>10</v>
      </c>
      <c r="O20" s="116">
        <v>10</v>
      </c>
      <c r="P20" s="116">
        <v>10</v>
      </c>
      <c r="Q20" s="116">
        <v>10</v>
      </c>
      <c r="R20" s="116">
        <v>10</v>
      </c>
      <c r="S20" s="116">
        <v>10</v>
      </c>
      <c r="T20" s="116">
        <v>10</v>
      </c>
      <c r="U20" s="116">
        <v>10</v>
      </c>
      <c r="V20" s="110" t="s">
        <v>76</v>
      </c>
      <c r="W20" s="109"/>
    </row>
    <row r="21" spans="1:24">
      <c r="A21" s="81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4">
      <c r="A22" s="83" t="s">
        <v>131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24">
      <c r="A23" s="78" t="s">
        <v>162</v>
      </c>
      <c r="B23" s="115">
        <v>5</v>
      </c>
      <c r="C23" s="115">
        <v>5</v>
      </c>
      <c r="D23" s="115">
        <v>5</v>
      </c>
      <c r="E23" s="115">
        <v>5</v>
      </c>
      <c r="F23" s="115">
        <v>5</v>
      </c>
      <c r="G23" s="115">
        <v>5</v>
      </c>
      <c r="H23" s="115">
        <v>5</v>
      </c>
      <c r="I23" s="115">
        <v>5</v>
      </c>
      <c r="J23" s="115">
        <v>5</v>
      </c>
      <c r="K23" s="115">
        <v>5</v>
      </c>
      <c r="L23" s="115">
        <v>5</v>
      </c>
      <c r="M23" s="115">
        <v>5</v>
      </c>
      <c r="N23" s="115">
        <v>5</v>
      </c>
      <c r="O23" s="115">
        <v>5</v>
      </c>
      <c r="P23" s="115">
        <v>5</v>
      </c>
      <c r="Q23" s="115">
        <v>5</v>
      </c>
      <c r="R23" s="115">
        <v>5</v>
      </c>
      <c r="S23" s="115">
        <v>5</v>
      </c>
      <c r="T23" s="115">
        <v>5</v>
      </c>
      <c r="U23" s="115">
        <v>5</v>
      </c>
      <c r="V23" s="110" t="s">
        <v>180</v>
      </c>
      <c r="W23" s="108" t="s">
        <v>196</v>
      </c>
      <c r="X23" s="121">
        <f>SUM(B23:U23)</f>
        <v>100</v>
      </c>
    </row>
    <row r="24" spans="1:24" ht="16">
      <c r="A24" s="92" t="s">
        <v>163</v>
      </c>
      <c r="B24" s="118">
        <v>5</v>
      </c>
      <c r="C24" s="118">
        <v>5</v>
      </c>
      <c r="D24" s="118">
        <v>5</v>
      </c>
      <c r="E24" s="118">
        <v>5</v>
      </c>
      <c r="F24" s="118">
        <v>5</v>
      </c>
      <c r="G24" s="118">
        <v>5</v>
      </c>
      <c r="H24" s="118">
        <v>5</v>
      </c>
      <c r="I24" s="118">
        <v>5</v>
      </c>
      <c r="J24" s="118">
        <v>5</v>
      </c>
      <c r="K24" s="118">
        <v>5</v>
      </c>
      <c r="L24" s="118">
        <v>5</v>
      </c>
      <c r="M24" s="118">
        <v>5</v>
      </c>
      <c r="N24" s="118">
        <v>5</v>
      </c>
      <c r="O24" s="118">
        <v>5</v>
      </c>
      <c r="P24" s="118">
        <v>5</v>
      </c>
      <c r="Q24" s="118">
        <v>5</v>
      </c>
      <c r="R24" s="118">
        <v>5</v>
      </c>
      <c r="S24" s="118">
        <v>5</v>
      </c>
      <c r="T24" s="118">
        <v>5</v>
      </c>
      <c r="U24" s="118">
        <v>5</v>
      </c>
      <c r="V24" s="105" t="s">
        <v>66</v>
      </c>
      <c r="W24" s="106" t="s">
        <v>179</v>
      </c>
      <c r="X24" s="121">
        <f>SUM(B24:U26)</f>
        <v>300</v>
      </c>
    </row>
    <row r="25" spans="1:24" ht="16">
      <c r="A25" s="77" t="s">
        <v>164</v>
      </c>
      <c r="B25" s="119">
        <v>5</v>
      </c>
      <c r="C25" s="119">
        <v>5</v>
      </c>
      <c r="D25" s="119">
        <v>5</v>
      </c>
      <c r="E25" s="119">
        <v>5</v>
      </c>
      <c r="F25" s="119">
        <v>5</v>
      </c>
      <c r="G25" s="119">
        <v>5</v>
      </c>
      <c r="H25" s="119">
        <v>5</v>
      </c>
      <c r="I25" s="119">
        <v>5</v>
      </c>
      <c r="J25" s="119">
        <v>5</v>
      </c>
      <c r="K25" s="119">
        <v>5</v>
      </c>
      <c r="L25" s="119">
        <v>5</v>
      </c>
      <c r="M25" s="119">
        <v>5</v>
      </c>
      <c r="N25" s="119">
        <v>5</v>
      </c>
      <c r="O25" s="119">
        <v>5</v>
      </c>
      <c r="P25" s="119">
        <v>5</v>
      </c>
      <c r="Q25" s="119">
        <v>5</v>
      </c>
      <c r="R25" s="119">
        <v>5</v>
      </c>
      <c r="S25" s="119">
        <v>5</v>
      </c>
      <c r="T25" s="119">
        <v>5</v>
      </c>
      <c r="U25" s="119">
        <v>5</v>
      </c>
      <c r="V25" s="105"/>
      <c r="W25" s="106"/>
    </row>
    <row r="26" spans="1:24" ht="16">
      <c r="A26" s="92" t="s">
        <v>165</v>
      </c>
      <c r="B26" s="118">
        <v>5</v>
      </c>
      <c r="C26" s="118">
        <v>5</v>
      </c>
      <c r="D26" s="118">
        <v>5</v>
      </c>
      <c r="E26" s="118">
        <v>5</v>
      </c>
      <c r="F26" s="118">
        <v>5</v>
      </c>
      <c r="G26" s="118">
        <v>5</v>
      </c>
      <c r="H26" s="118">
        <v>5</v>
      </c>
      <c r="I26" s="118">
        <v>5</v>
      </c>
      <c r="J26" s="118">
        <v>5</v>
      </c>
      <c r="K26" s="118">
        <v>5</v>
      </c>
      <c r="L26" s="118">
        <v>5</v>
      </c>
      <c r="M26" s="118">
        <v>5</v>
      </c>
      <c r="N26" s="118">
        <v>5</v>
      </c>
      <c r="O26" s="118">
        <v>5</v>
      </c>
      <c r="P26" s="118">
        <v>5</v>
      </c>
      <c r="Q26" s="118">
        <v>5</v>
      </c>
      <c r="R26" s="118">
        <v>5</v>
      </c>
      <c r="S26" s="118">
        <v>5</v>
      </c>
      <c r="T26" s="118">
        <v>5</v>
      </c>
      <c r="U26" s="118">
        <v>5</v>
      </c>
      <c r="V26" s="105"/>
      <c r="W26" s="106"/>
    </row>
    <row r="28" spans="1:24" ht="15" thickBot="1">
      <c r="A28" s="83" t="s">
        <v>136</v>
      </c>
    </row>
    <row r="29" spans="1:24" ht="15" thickBot="1">
      <c r="A29" s="85" t="s">
        <v>166</v>
      </c>
      <c r="B29" s="86"/>
      <c r="C29" s="86"/>
      <c r="D29" s="88"/>
      <c r="E29" s="88"/>
      <c r="F29" s="88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7"/>
    </row>
    <row r="30" spans="1:24" ht="15" thickBot="1">
      <c r="A30" s="85" t="s">
        <v>134</v>
      </c>
      <c r="B30" s="86"/>
      <c r="C30" s="88"/>
      <c r="D30" s="88"/>
      <c r="E30" s="88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7"/>
    </row>
    <row r="31" spans="1:24" ht="15" thickBot="1">
      <c r="A31" s="85" t="s">
        <v>135</v>
      </c>
      <c r="B31" s="88"/>
      <c r="C31" s="88"/>
      <c r="D31" s="88"/>
      <c r="E31" s="88"/>
      <c r="F31" s="88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7"/>
    </row>
    <row r="32" spans="1:24" ht="15" thickBot="1">
      <c r="A32" s="85" t="s">
        <v>27</v>
      </c>
      <c r="B32" s="88"/>
      <c r="C32" s="88"/>
      <c r="D32" s="88"/>
      <c r="E32" s="88"/>
      <c r="F32" s="88"/>
      <c r="G32" s="88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7"/>
    </row>
    <row r="33" spans="1:21" ht="15" thickBot="1">
      <c r="A33" s="85" t="s">
        <v>137</v>
      </c>
      <c r="B33" s="88"/>
      <c r="C33" s="88"/>
      <c r="D33" s="88"/>
      <c r="E33" s="88"/>
      <c r="F33" s="88"/>
      <c r="G33" s="88"/>
      <c r="H33" s="88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7"/>
    </row>
    <row r="34" spans="1:21" ht="15" thickBot="1">
      <c r="A34" s="85" t="s">
        <v>138</v>
      </c>
      <c r="B34" s="86"/>
      <c r="C34" s="86"/>
      <c r="D34" s="86"/>
      <c r="E34" s="86"/>
      <c r="F34" s="89"/>
      <c r="G34" s="89"/>
      <c r="H34" s="89"/>
      <c r="I34" s="89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7"/>
    </row>
    <row r="35" spans="1:21" ht="15" thickBot="1">
      <c r="A35" s="83" t="s">
        <v>125</v>
      </c>
    </row>
    <row r="36" spans="1:21" ht="15" thickBot="1">
      <c r="A36" s="85" t="s">
        <v>141</v>
      </c>
      <c r="B36" s="88"/>
      <c r="C36" s="88"/>
      <c r="D36" s="88"/>
      <c r="E36" s="88"/>
      <c r="F36" s="88"/>
      <c r="G36" s="88"/>
      <c r="H36" s="88"/>
      <c r="I36" s="88"/>
      <c r="J36" s="88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7"/>
    </row>
    <row r="37" spans="1:21" ht="15" thickBot="1">
      <c r="A37" s="85" t="s">
        <v>142</v>
      </c>
      <c r="B37" s="88"/>
      <c r="C37" s="88"/>
      <c r="D37" s="88"/>
      <c r="E37" s="88"/>
      <c r="F37" s="88"/>
      <c r="G37" s="88"/>
      <c r="H37" s="88"/>
      <c r="I37" s="88"/>
      <c r="J37" s="88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7"/>
    </row>
    <row r="38" spans="1:21" ht="15" thickBot="1">
      <c r="A38" t="s">
        <v>143</v>
      </c>
      <c r="B38" s="76"/>
      <c r="C38" s="76"/>
      <c r="D38" s="76"/>
      <c r="E38" s="76"/>
    </row>
    <row r="39" spans="1:21" ht="15" thickBot="1">
      <c r="A39" s="85" t="s">
        <v>155</v>
      </c>
      <c r="B39" s="86"/>
      <c r="C39" s="86"/>
      <c r="D39" s="86"/>
      <c r="E39" s="86"/>
      <c r="F39" s="86"/>
      <c r="G39" s="88"/>
      <c r="H39" s="88"/>
      <c r="I39" s="88"/>
      <c r="J39" s="88"/>
      <c r="K39" s="88"/>
      <c r="L39" s="88"/>
      <c r="M39" s="88"/>
      <c r="N39" s="86"/>
      <c r="O39" s="86"/>
      <c r="P39" s="86"/>
      <c r="Q39" s="86"/>
      <c r="R39" s="86"/>
      <c r="S39" s="86"/>
      <c r="T39" s="86"/>
      <c r="U39" s="87"/>
    </row>
    <row r="40" spans="1:21" ht="15" thickBot="1">
      <c r="A40" s="85" t="s">
        <v>156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8"/>
      <c r="M40" s="88"/>
      <c r="N40" s="88"/>
      <c r="O40" s="88"/>
      <c r="P40" s="88"/>
      <c r="Q40" s="88"/>
      <c r="R40" s="88"/>
      <c r="S40" s="88"/>
      <c r="T40" s="88"/>
      <c r="U40" s="91"/>
    </row>
    <row r="41" spans="1:21" ht="15" thickBot="1">
      <c r="A41" s="83" t="s">
        <v>126</v>
      </c>
    </row>
    <row r="42" spans="1:21" ht="15" thickBot="1">
      <c r="A42" s="90" t="s">
        <v>145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6"/>
      <c r="P42" s="86"/>
      <c r="Q42" s="86"/>
      <c r="R42" s="86"/>
      <c r="S42" s="86"/>
      <c r="T42" s="86"/>
      <c r="U42" s="87"/>
    </row>
    <row r="43" spans="1:21" ht="15" thickBot="1">
      <c r="A43" s="85" t="s">
        <v>144</v>
      </c>
      <c r="B43" s="88"/>
      <c r="C43" s="88"/>
      <c r="D43" s="88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7"/>
    </row>
    <row r="44" spans="1:21" ht="15" thickBot="1">
      <c r="A44" s="85" t="s">
        <v>146</v>
      </c>
      <c r="B44" s="86"/>
      <c r="C44" s="86"/>
      <c r="D44" s="86"/>
      <c r="E44" s="86"/>
      <c r="F44" s="86"/>
      <c r="G44" s="89"/>
      <c r="H44" s="89"/>
      <c r="I44" s="89"/>
      <c r="J44" s="89"/>
      <c r="K44" s="89"/>
      <c r="L44" s="89"/>
      <c r="M44" s="89"/>
      <c r="N44" s="89"/>
      <c r="O44" s="89"/>
      <c r="P44" s="86"/>
      <c r="Q44" s="86"/>
      <c r="R44" s="86"/>
      <c r="S44" s="86"/>
      <c r="T44" s="86"/>
      <c r="U44" s="87"/>
    </row>
    <row r="45" spans="1:21" ht="15" thickBot="1">
      <c r="A45" s="85" t="s">
        <v>147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6"/>
      <c r="P45" s="86"/>
      <c r="Q45" s="86"/>
      <c r="R45" s="86"/>
      <c r="S45" s="86"/>
      <c r="T45" s="86"/>
      <c r="U45" s="87"/>
    </row>
    <row r="46" spans="1:21" ht="15" thickBot="1">
      <c r="A46" s="104" t="s">
        <v>170</v>
      </c>
      <c r="E46" s="85"/>
      <c r="F46" s="86"/>
      <c r="G46" s="86"/>
      <c r="H46" s="86"/>
      <c r="I46" s="86"/>
      <c r="J46" s="8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91"/>
    </row>
    <row r="47" spans="1:21" ht="15" thickBot="1">
      <c r="A47" s="83" t="s">
        <v>132</v>
      </c>
    </row>
    <row r="48" spans="1:21" ht="15" thickBot="1">
      <c r="A48" s="85" t="s">
        <v>188</v>
      </c>
      <c r="B48" s="88"/>
      <c r="C48" s="88"/>
      <c r="D48" s="88"/>
      <c r="E48" s="88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7"/>
    </row>
    <row r="49" spans="1:21" ht="15" thickBot="1">
      <c r="A49" s="85" t="s">
        <v>152</v>
      </c>
      <c r="B49" s="86"/>
      <c r="C49" s="86"/>
      <c r="D49" s="88"/>
      <c r="E49" s="88"/>
      <c r="F49" s="88"/>
      <c r="G49" s="88"/>
      <c r="H49" s="88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7"/>
    </row>
    <row r="50" spans="1:21" ht="15" thickBot="1">
      <c r="A50" s="85" t="s">
        <v>189</v>
      </c>
      <c r="B50" s="86"/>
      <c r="C50" s="86"/>
      <c r="D50" s="86"/>
      <c r="E50" s="76"/>
      <c r="F50" s="88"/>
      <c r="G50" s="88"/>
      <c r="H50" s="88"/>
      <c r="I50" s="88"/>
      <c r="J50" s="88"/>
      <c r="K50" s="88"/>
      <c r="L50" s="88"/>
      <c r="M50" s="88"/>
      <c r="N50" s="86"/>
      <c r="O50" s="86"/>
      <c r="P50" s="86"/>
      <c r="Q50" s="86"/>
      <c r="R50" s="86"/>
      <c r="S50" s="86"/>
      <c r="T50" s="86"/>
      <c r="U50" s="87"/>
    </row>
    <row r="51" spans="1:21" ht="15" thickBot="1">
      <c r="A51" s="85" t="s">
        <v>153</v>
      </c>
      <c r="B51" s="86"/>
      <c r="C51" s="86"/>
      <c r="D51" s="86"/>
      <c r="E51" s="86"/>
      <c r="F51" s="86"/>
      <c r="G51" s="86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6"/>
      <c r="T51" s="86"/>
      <c r="U51" s="87"/>
    </row>
    <row r="52" spans="1:21" ht="15" thickBot="1">
      <c r="A52" s="85" t="s">
        <v>154</v>
      </c>
      <c r="B52" s="86"/>
      <c r="C52" s="86"/>
      <c r="D52" s="86"/>
      <c r="E52" s="86"/>
      <c r="F52" s="86"/>
      <c r="G52" s="86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6"/>
      <c r="T52" s="86"/>
      <c r="U52" s="87"/>
    </row>
    <row r="53" spans="1:21" ht="15" thickBot="1">
      <c r="A53" s="83" t="s">
        <v>127</v>
      </c>
    </row>
    <row r="54" spans="1:21" ht="15" thickBot="1">
      <c r="A54" s="85" t="s">
        <v>139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91"/>
    </row>
    <row r="55" spans="1:21" ht="15" thickBot="1">
      <c r="A55" s="85" t="s">
        <v>140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91"/>
    </row>
    <row r="56" spans="1:21" ht="15" thickBot="1">
      <c r="A56" s="85" t="s">
        <v>190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91"/>
    </row>
    <row r="57" spans="1:21" ht="15" thickBot="1">
      <c r="A57" s="85" t="s">
        <v>150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91"/>
    </row>
    <row r="58" spans="1:21" ht="15" thickBot="1">
      <c r="A58" s="85" t="s">
        <v>151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91"/>
    </row>
    <row r="59" spans="1:21" ht="15" thickBot="1">
      <c r="A59" s="85" t="s">
        <v>170</v>
      </c>
      <c r="B59" s="86"/>
      <c r="C59" s="86"/>
      <c r="D59" s="86"/>
      <c r="E59" s="86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6"/>
      <c r="Q59" s="86"/>
      <c r="R59" s="86"/>
      <c r="S59" s="86"/>
      <c r="T59" s="86"/>
      <c r="U59" s="87"/>
    </row>
    <row r="60" spans="1:21" ht="15" thickBot="1">
      <c r="A60" s="83" t="s">
        <v>128</v>
      </c>
    </row>
    <row r="61" spans="1:21" ht="15" thickBot="1">
      <c r="A61" s="85" t="s">
        <v>191</v>
      </c>
      <c r="B61" s="88"/>
      <c r="C61" s="88"/>
      <c r="D61" s="88"/>
      <c r="E61" s="88"/>
      <c r="F61" s="88"/>
      <c r="G61" s="88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7"/>
    </row>
    <row r="62" spans="1:21" ht="15" thickBot="1">
      <c r="A62" s="85" t="s">
        <v>148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6"/>
      <c r="N62" s="86"/>
      <c r="O62" s="86"/>
      <c r="P62" s="86"/>
      <c r="Q62" s="86"/>
      <c r="R62" s="86"/>
      <c r="S62" s="86"/>
      <c r="T62" s="86"/>
      <c r="U62" s="87"/>
    </row>
    <row r="63" spans="1:21" ht="15" thickBot="1">
      <c r="A63" s="85" t="s">
        <v>149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91"/>
    </row>
    <row r="64" spans="1:21" ht="15" thickBot="1">
      <c r="A64" s="83" t="s">
        <v>133</v>
      </c>
    </row>
    <row r="65" spans="1:21" ht="15" thickBot="1">
      <c r="A65" s="85" t="s">
        <v>167</v>
      </c>
      <c r="B65" s="88"/>
      <c r="C65" s="88"/>
      <c r="D65" s="88"/>
      <c r="E65" s="88"/>
      <c r="F65" s="88"/>
      <c r="G65" s="88"/>
      <c r="H65" s="88"/>
      <c r="I65" s="88"/>
      <c r="J65" s="88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7"/>
    </row>
    <row r="66" spans="1:21" ht="15" thickBot="1">
      <c r="A66" s="85" t="s">
        <v>168</v>
      </c>
      <c r="B66" s="86"/>
      <c r="C66" s="86"/>
      <c r="D66" s="86"/>
      <c r="E66" s="86"/>
      <c r="F66" s="86"/>
      <c r="G66" s="86"/>
      <c r="H66" s="86"/>
      <c r="I66" s="86"/>
      <c r="J66" s="86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91"/>
    </row>
    <row r="67" spans="1:21" ht="15" thickBot="1">
      <c r="A67" s="85" t="s">
        <v>198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8"/>
      <c r="M67" s="88"/>
      <c r="N67" s="88"/>
      <c r="O67" s="88"/>
      <c r="P67" s="86"/>
      <c r="Q67" s="86"/>
      <c r="R67" s="86"/>
      <c r="S67" s="86"/>
      <c r="T67" s="86"/>
      <c r="U67" s="87"/>
    </row>
    <row r="68" spans="1:21" ht="15" thickBot="1">
      <c r="A68" s="85" t="s">
        <v>193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8"/>
      <c r="P68" s="88"/>
      <c r="Q68" s="88"/>
      <c r="R68" s="88"/>
      <c r="S68" s="86"/>
      <c r="T68" s="86"/>
      <c r="U68" s="87"/>
    </row>
    <row r="69" spans="1:21" ht="15" thickBot="1">
      <c r="A69" s="85" t="s">
        <v>197</v>
      </c>
      <c r="B69" s="86"/>
      <c r="C69" s="86"/>
      <c r="D69" s="86"/>
      <c r="E69" s="86"/>
      <c r="F69" s="86"/>
      <c r="G69" s="86"/>
      <c r="H69" s="86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91"/>
    </row>
    <row r="70" spans="1:21" ht="15" thickBot="1">
      <c r="A70" s="85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7"/>
    </row>
    <row r="71" spans="1:2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</row>
  </sheetData>
  <hyperlinks>
    <hyperlink ref="A42" r:id="rId1" xr:uid="{9660D768-BC1A-A247-BCFA-DC785550189A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2"/>
  <sheetViews>
    <sheetView showGridLines="0" zoomScaleNormal="100" workbookViewId="0">
      <selection activeCell="I10" sqref="I10"/>
    </sheetView>
  </sheetViews>
  <sheetFormatPr baseColWidth="10" defaultColWidth="8.83203125" defaultRowHeight="22" customHeight="1"/>
  <cols>
    <col min="1" max="1" width="8.83203125" style="2"/>
    <col min="2" max="3" width="8.83203125" style="6"/>
    <col min="4" max="4" width="8.83203125" style="3"/>
    <col min="5" max="5" width="28.33203125" style="2" bestFit="1" customWidth="1"/>
    <col min="6" max="6" width="51.5" style="2" bestFit="1" customWidth="1"/>
    <col min="7" max="7" width="13.5" style="2" bestFit="1" customWidth="1"/>
    <col min="8" max="8" width="22.6640625" style="2" bestFit="1" customWidth="1"/>
    <col min="9" max="9" width="32.1640625" style="2" bestFit="1" customWidth="1"/>
    <col min="10" max="10" width="10.5" style="2" bestFit="1" customWidth="1"/>
    <col min="11" max="12" width="8.83203125" style="2"/>
    <col min="13" max="15" width="8.83203125" style="7"/>
    <col min="16" max="16384" width="8.83203125" style="2"/>
  </cols>
  <sheetData>
    <row r="1" spans="5:8" ht="22" customHeight="1">
      <c r="E1" s="27"/>
      <c r="F1" s="36" t="str">
        <f>E31</f>
        <v>General Objective</v>
      </c>
      <c r="G1" s="28"/>
      <c r="H1" s="29"/>
    </row>
    <row r="2" spans="5:8" ht="27" customHeight="1">
      <c r="E2" s="30"/>
      <c r="F2" s="31" t="str">
        <f>F31</f>
        <v>Reduction of cost and times of Absence Control and Labor Planning</v>
      </c>
      <c r="H2" s="32"/>
    </row>
    <row r="3" spans="5:8" ht="22" customHeight="1" thickBot="1">
      <c r="E3" s="33"/>
      <c r="F3" s="34"/>
      <c r="G3" s="34"/>
      <c r="H3" s="35"/>
    </row>
    <row r="31" spans="5:6" ht="14">
      <c r="E31" s="23" t="s">
        <v>97</v>
      </c>
      <c r="F31" t="s">
        <v>104</v>
      </c>
    </row>
    <row r="33" spans="5:10" ht="22" customHeight="1">
      <c r="E33" s="23" t="s">
        <v>102</v>
      </c>
      <c r="F33" t="s">
        <v>82</v>
      </c>
      <c r="G33"/>
      <c r="H33"/>
      <c r="I33"/>
      <c r="J33"/>
    </row>
    <row r="34" spans="5:10" ht="14">
      <c r="E34" s="24" t="s">
        <v>45</v>
      </c>
      <c r="F34" s="26">
        <v>1143.9500000000003</v>
      </c>
      <c r="G34"/>
      <c r="H34"/>
      <c r="I34"/>
      <c r="J34"/>
    </row>
    <row r="35" spans="5:10" ht="14">
      <c r="E35" s="24" t="s">
        <v>90</v>
      </c>
      <c r="F35" s="26">
        <v>245</v>
      </c>
      <c r="G35"/>
      <c r="H35"/>
      <c r="I35"/>
      <c r="J35"/>
    </row>
    <row r="36" spans="5:10" ht="14">
      <c r="E36" s="24" t="s">
        <v>29</v>
      </c>
      <c r="F36" s="26">
        <v>818.40000000000032</v>
      </c>
      <c r="G36"/>
      <c r="H36"/>
      <c r="I36"/>
      <c r="J36"/>
    </row>
    <row r="37" spans="5:10" ht="14">
      <c r="E37" s="24" t="s">
        <v>44</v>
      </c>
      <c r="F37" s="26">
        <v>815.10000000000014</v>
      </c>
      <c r="G37"/>
      <c r="H37"/>
      <c r="I37"/>
      <c r="J37"/>
    </row>
    <row r="38" spans="5:10" ht="14">
      <c r="E38" s="24" t="s">
        <v>28</v>
      </c>
      <c r="F38" s="26">
        <v>924.4500000000005</v>
      </c>
      <c r="G38"/>
      <c r="H38"/>
      <c r="I38"/>
      <c r="J38"/>
    </row>
    <row r="39" spans="5:10" ht="14">
      <c r="E39" s="24" t="s">
        <v>81</v>
      </c>
      <c r="F39" s="26">
        <v>3946.9000000000015</v>
      </c>
      <c r="G39"/>
      <c r="H39"/>
      <c r="I39"/>
    </row>
    <row r="40" spans="5:10" ht="14">
      <c r="E40"/>
      <c r="F40"/>
      <c r="G40"/>
      <c r="H40"/>
      <c r="I40"/>
    </row>
    <row r="41" spans="5:10" ht="14">
      <c r="E41"/>
      <c r="F41"/>
      <c r="G41"/>
      <c r="H41"/>
      <c r="I41"/>
    </row>
    <row r="42" spans="5:10" ht="22" customHeight="1">
      <c r="E42"/>
      <c r="F42"/>
      <c r="G42"/>
    </row>
    <row r="43" spans="5:10" ht="22" customHeight="1">
      <c r="E43"/>
      <c r="F43"/>
      <c r="G43"/>
    </row>
    <row r="44" spans="5:10" ht="22" customHeight="1">
      <c r="E44"/>
      <c r="F44"/>
      <c r="G44"/>
    </row>
    <row r="45" spans="5:10" ht="22" customHeight="1">
      <c r="E45"/>
      <c r="F45"/>
      <c r="G45"/>
    </row>
    <row r="46" spans="5:10" ht="22" customHeight="1">
      <c r="E46"/>
      <c r="F46"/>
      <c r="G46"/>
    </row>
    <row r="47" spans="5:10" ht="22" customHeight="1">
      <c r="E47"/>
      <c r="F47"/>
      <c r="G47"/>
    </row>
    <row r="48" spans="5:10" ht="22" customHeight="1">
      <c r="E48"/>
      <c r="F48"/>
      <c r="G48"/>
    </row>
    <row r="49" spans="5:7" ht="22" customHeight="1">
      <c r="E49"/>
      <c r="F49"/>
      <c r="G49"/>
    </row>
    <row r="50" spans="5:7" ht="22" customHeight="1">
      <c r="E50"/>
      <c r="F50"/>
      <c r="G50"/>
    </row>
    <row r="51" spans="5:7" ht="14">
      <c r="E51"/>
      <c r="F51"/>
    </row>
    <row r="52" spans="5:7" ht="14">
      <c r="E52"/>
      <c r="F52"/>
    </row>
  </sheetData>
  <printOptions horizontalCentered="1"/>
  <pageMargins left="0.5" right="0.5" top="0.75" bottom="0.75" header="0.3" footer="0.3"/>
  <pageSetup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30"/>
  <sheetViews>
    <sheetView showGridLines="0"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K6" sqref="K6"/>
    </sheetView>
  </sheetViews>
  <sheetFormatPr baseColWidth="10" defaultColWidth="8.83203125" defaultRowHeight="13"/>
  <cols>
    <col min="1" max="1" width="1.83203125" style="2" customWidth="1"/>
    <col min="2" max="2" width="28.33203125" style="1" bestFit="1" customWidth="1"/>
    <col min="3" max="3" width="13.6640625" style="3" bestFit="1" customWidth="1"/>
    <col min="4" max="5" width="8.83203125" style="3" bestFit="1" customWidth="1"/>
    <col min="6" max="6" width="10.5" style="3" bestFit="1" customWidth="1"/>
    <col min="7" max="15" width="7.1640625" style="3" bestFit="1" customWidth="1"/>
    <col min="16" max="16" width="7.1640625" style="2" bestFit="1" customWidth="1"/>
    <col min="17" max="17" width="10.5" style="2" bestFit="1" customWidth="1"/>
    <col min="18" max="18" width="6" style="2" bestFit="1" customWidth="1"/>
    <col min="19" max="19" width="10.5" style="2" bestFit="1" customWidth="1"/>
    <col min="20" max="20" width="7.1640625" style="2" bestFit="1" customWidth="1"/>
    <col min="21" max="21" width="8.83203125" style="2" bestFit="1" customWidth="1"/>
    <col min="22" max="23" width="10.5" style="2" bestFit="1" customWidth="1"/>
    <col min="24" max="16384" width="8.83203125" style="2"/>
  </cols>
  <sheetData>
    <row r="1" spans="2:24">
      <c r="P1" s="2" t="s">
        <v>0</v>
      </c>
    </row>
    <row r="3" spans="2:24" ht="99" customHeight="1">
      <c r="B3"/>
      <c r="C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4" ht="25.5" customHeight="1">
      <c r="B4" s="19" t="s">
        <v>5</v>
      </c>
      <c r="C4" s="21" t="s">
        <v>17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19.5" customHeight="1">
      <c r="B5" s="19" t="s">
        <v>6</v>
      </c>
      <c r="C5" s="21" t="s">
        <v>95</v>
      </c>
      <c r="D5"/>
      <c r="E5"/>
      <c r="F5"/>
      <c r="G5"/>
      <c r="H5"/>
      <c r="I5"/>
      <c r="J5"/>
      <c r="K5"/>
      <c r="L5"/>
      <c r="M5"/>
      <c r="N5"/>
      <c r="O5"/>
      <c r="P5"/>
      <c r="Q5" s="43"/>
      <c r="R5"/>
      <c r="S5"/>
      <c r="T5"/>
      <c r="U5"/>
      <c r="V5"/>
      <c r="W5"/>
      <c r="X5"/>
    </row>
    <row r="6" spans="2:24" ht="15" customHeight="1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s="165" t="s">
        <v>105</v>
      </c>
      <c r="R6" s="165"/>
      <c r="S6" s="165"/>
      <c r="T6"/>
      <c r="U6"/>
      <c r="V6"/>
      <c r="W6"/>
      <c r="X6"/>
    </row>
    <row r="7" spans="2:24" ht="20.25" customHeight="1">
      <c r="B7" s="21"/>
      <c r="C7" s="19" t="s">
        <v>1</v>
      </c>
      <c r="D7" s="21"/>
      <c r="E7" s="21"/>
      <c r="F7" s="21"/>
      <c r="G7"/>
      <c r="H7"/>
      <c r="I7"/>
      <c r="J7"/>
      <c r="K7"/>
      <c r="L7"/>
      <c r="M7"/>
      <c r="N7"/>
      <c r="O7"/>
      <c r="P7"/>
      <c r="Q7" s="165"/>
      <c r="R7" s="165"/>
      <c r="S7" s="165"/>
      <c r="T7"/>
      <c r="U7"/>
      <c r="V7"/>
      <c r="W7"/>
      <c r="X7"/>
    </row>
    <row r="8" spans="2:24" ht="20.25" customHeight="1">
      <c r="B8" s="21"/>
      <c r="C8" s="21">
        <v>6</v>
      </c>
      <c r="D8" s="21">
        <v>7</v>
      </c>
      <c r="E8" s="21">
        <v>8</v>
      </c>
      <c r="F8" s="21" t="s">
        <v>81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4" ht="14">
      <c r="B9" s="21" t="s">
        <v>82</v>
      </c>
      <c r="C9" s="22">
        <v>1646.850000000001</v>
      </c>
      <c r="D9" s="22">
        <v>1492.4500000000007</v>
      </c>
      <c r="E9" s="22">
        <v>1484.3500000000004</v>
      </c>
      <c r="F9" s="22">
        <v>4623.6500000000024</v>
      </c>
      <c r="G9"/>
      <c r="H9"/>
      <c r="I9"/>
      <c r="J9"/>
      <c r="K9"/>
      <c r="L9"/>
      <c r="M9"/>
      <c r="N9"/>
      <c r="O9"/>
      <c r="P9"/>
      <c r="Q9"/>
      <c r="R9"/>
      <c r="S9"/>
      <c r="T9" s="23"/>
      <c r="U9" s="23"/>
      <c r="V9"/>
      <c r="W9"/>
      <c r="X9"/>
    </row>
    <row r="10" spans="2:24" ht="14">
      <c r="B10" s="19" t="s">
        <v>5</v>
      </c>
      <c r="C10" s="21" t="s">
        <v>17</v>
      </c>
      <c r="D10" s="22"/>
      <c r="E10" s="22"/>
      <c r="F10" s="22"/>
      <c r="G10"/>
      <c r="H10"/>
      <c r="I10"/>
      <c r="J10"/>
      <c r="K10"/>
      <c r="L10"/>
      <c r="M10"/>
      <c r="N10"/>
      <c r="O10"/>
      <c r="P10"/>
      <c r="Q10"/>
      <c r="R10"/>
      <c r="S10"/>
      <c r="T10" s="23"/>
      <c r="U10" s="23"/>
      <c r="V10"/>
      <c r="W10"/>
      <c r="X10"/>
    </row>
    <row r="11" spans="2:24" ht="25.5" customHeight="1">
      <c r="B11" s="19" t="s">
        <v>6</v>
      </c>
      <c r="C11" s="21" t="s">
        <v>95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ht="15" customHeight="1">
      <c r="B12" s="19" t="s">
        <v>1</v>
      </c>
      <c r="C12" s="21" t="s">
        <v>94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ht="15" customHeight="1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ht="14">
      <c r="B14" s="21"/>
      <c r="C14" s="19" t="s">
        <v>63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/>
      <c r="S14"/>
      <c r="T14"/>
      <c r="U14"/>
      <c r="V14"/>
      <c r="W14"/>
      <c r="X14"/>
    </row>
    <row r="15" spans="2:24" ht="14">
      <c r="B15" s="21"/>
      <c r="C15" s="21">
        <v>23</v>
      </c>
      <c r="D15" s="21">
        <v>24</v>
      </c>
      <c r="E15" s="21">
        <v>25</v>
      </c>
      <c r="F15" s="21">
        <v>26</v>
      </c>
      <c r="G15" s="21">
        <v>27</v>
      </c>
      <c r="H15" s="21">
        <v>28</v>
      </c>
      <c r="I15" s="21">
        <v>29</v>
      </c>
      <c r="J15" s="21">
        <v>30</v>
      </c>
      <c r="K15" s="21">
        <v>31</v>
      </c>
      <c r="L15" s="21">
        <v>32</v>
      </c>
      <c r="M15" s="21">
        <v>33</v>
      </c>
      <c r="N15" s="21">
        <v>34</v>
      </c>
      <c r="O15" s="21">
        <v>35</v>
      </c>
      <c r="P15" s="21">
        <v>36</v>
      </c>
      <c r="Q15" s="21" t="s">
        <v>81</v>
      </c>
      <c r="R15"/>
      <c r="S15"/>
      <c r="T15"/>
      <c r="U15"/>
      <c r="V15"/>
      <c r="W15"/>
      <c r="X15"/>
    </row>
    <row r="16" spans="2:24" ht="14">
      <c r="B16" s="21" t="s">
        <v>82</v>
      </c>
      <c r="C16" s="22">
        <v>403.5</v>
      </c>
      <c r="D16" s="22">
        <v>481.89999999999986</v>
      </c>
      <c r="E16" s="22">
        <v>448.39999999999992</v>
      </c>
      <c r="F16" s="22">
        <v>227.65</v>
      </c>
      <c r="G16" s="22">
        <v>340.9</v>
      </c>
      <c r="H16" s="22">
        <v>346.29999999999995</v>
      </c>
      <c r="I16" s="22">
        <v>367.4</v>
      </c>
      <c r="J16" s="22">
        <v>334.84999999999997</v>
      </c>
      <c r="K16" s="22">
        <v>260.14999999999998</v>
      </c>
      <c r="L16" s="22">
        <v>294.45</v>
      </c>
      <c r="M16" s="22">
        <v>308.95</v>
      </c>
      <c r="N16" s="22">
        <v>499.49999999999994</v>
      </c>
      <c r="O16" s="22">
        <v>276.2</v>
      </c>
      <c r="P16" s="22">
        <v>33.5</v>
      </c>
      <c r="Q16" s="22">
        <v>4623.6499999999987</v>
      </c>
      <c r="R16"/>
      <c r="S16"/>
      <c r="T16"/>
      <c r="U16"/>
      <c r="V16"/>
      <c r="W16"/>
      <c r="X16"/>
    </row>
    <row r="17" spans="2:24" s="4" customFormat="1" ht="14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2:24" ht="14">
      <c r="B18" s="19" t="s">
        <v>5</v>
      </c>
      <c r="C18" s="21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2:24" ht="14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2:24" ht="14">
      <c r="B20" s="19" t="s">
        <v>82</v>
      </c>
      <c r="C20" s="19" t="s">
        <v>1</v>
      </c>
      <c r="D20" s="19" t="s">
        <v>63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/>
      <c r="U20"/>
      <c r="V20"/>
      <c r="W20"/>
      <c r="X20"/>
    </row>
    <row r="21" spans="2:24" ht="14">
      <c r="B21" s="21"/>
      <c r="C21" s="21">
        <v>6</v>
      </c>
      <c r="D21" s="21"/>
      <c r="E21" s="21"/>
      <c r="F21" s="21"/>
      <c r="G21" s="21"/>
      <c r="H21" s="21">
        <v>7</v>
      </c>
      <c r="I21" s="21"/>
      <c r="J21" s="21"/>
      <c r="K21" s="21"/>
      <c r="L21" s="21"/>
      <c r="M21" s="21">
        <v>8</v>
      </c>
      <c r="N21" s="21"/>
      <c r="O21" s="21"/>
      <c r="P21" s="21"/>
      <c r="Q21" s="21"/>
      <c r="R21" s="21"/>
      <c r="S21" s="21" t="s">
        <v>81</v>
      </c>
      <c r="T21"/>
      <c r="U21"/>
      <c r="V21"/>
      <c r="W21"/>
      <c r="X21"/>
    </row>
    <row r="22" spans="2:24" ht="14">
      <c r="B22" s="19" t="s">
        <v>6</v>
      </c>
      <c r="C22" s="21">
        <v>23</v>
      </c>
      <c r="D22" s="21">
        <v>24</v>
      </c>
      <c r="E22" s="21">
        <v>25</v>
      </c>
      <c r="F22" s="21">
        <v>26</v>
      </c>
      <c r="G22" s="21">
        <v>27</v>
      </c>
      <c r="H22" s="21">
        <v>27</v>
      </c>
      <c r="I22" s="21">
        <v>28</v>
      </c>
      <c r="J22" s="21">
        <v>29</v>
      </c>
      <c r="K22" s="21">
        <v>30</v>
      </c>
      <c r="L22" s="21">
        <v>31</v>
      </c>
      <c r="M22" s="21">
        <v>31</v>
      </c>
      <c r="N22" s="21">
        <v>32</v>
      </c>
      <c r="O22" s="21">
        <v>33</v>
      </c>
      <c r="P22" s="21">
        <v>34</v>
      </c>
      <c r="Q22" s="21">
        <v>35</v>
      </c>
      <c r="R22" s="21">
        <v>36</v>
      </c>
      <c r="S22" s="21"/>
      <c r="T22"/>
      <c r="U22"/>
      <c r="V22"/>
      <c r="W22"/>
      <c r="X22"/>
    </row>
    <row r="23" spans="2:24" ht="14">
      <c r="B23" s="21" t="s">
        <v>45</v>
      </c>
      <c r="C23" s="22">
        <v>396</v>
      </c>
      <c r="D23" s="22">
        <v>204.49999999999997</v>
      </c>
      <c r="E23" s="22">
        <v>168.45</v>
      </c>
      <c r="F23" s="22">
        <v>38</v>
      </c>
      <c r="G23" s="22"/>
      <c r="H23" s="22">
        <v>142.5</v>
      </c>
      <c r="I23" s="22">
        <v>95.600000000000009</v>
      </c>
      <c r="J23" s="22">
        <v>59.7</v>
      </c>
      <c r="K23" s="22">
        <v>35.25</v>
      </c>
      <c r="L23" s="22">
        <v>45</v>
      </c>
      <c r="M23" s="22">
        <v>30</v>
      </c>
      <c r="N23" s="22">
        <v>106</v>
      </c>
      <c r="O23" s="22">
        <v>83.5</v>
      </c>
      <c r="P23" s="22">
        <v>122.95</v>
      </c>
      <c r="Q23" s="22">
        <v>91.5</v>
      </c>
      <c r="R23" s="22">
        <v>20</v>
      </c>
      <c r="S23" s="22">
        <v>1638.95</v>
      </c>
      <c r="T23"/>
      <c r="U23"/>
      <c r="V23"/>
      <c r="W23"/>
      <c r="X23"/>
    </row>
    <row r="24" spans="2:24" ht="14">
      <c r="B24" s="21" t="s">
        <v>29</v>
      </c>
      <c r="C24" s="22"/>
      <c r="D24" s="22">
        <v>28.2</v>
      </c>
      <c r="E24" s="22">
        <v>181.79999999999995</v>
      </c>
      <c r="F24" s="22">
        <v>102.9</v>
      </c>
      <c r="G24" s="22">
        <v>32.4</v>
      </c>
      <c r="H24" s="22">
        <v>18</v>
      </c>
      <c r="I24" s="22">
        <v>71.850000000000009</v>
      </c>
      <c r="J24" s="22">
        <v>88.5</v>
      </c>
      <c r="K24" s="22">
        <v>95.550000000000011</v>
      </c>
      <c r="L24" s="22">
        <v>15</v>
      </c>
      <c r="M24" s="22">
        <v>3.75</v>
      </c>
      <c r="N24" s="22"/>
      <c r="O24" s="22">
        <v>42</v>
      </c>
      <c r="P24" s="22">
        <v>92.25</v>
      </c>
      <c r="Q24" s="22">
        <v>38.700000000000003</v>
      </c>
      <c r="R24" s="22">
        <v>7.5</v>
      </c>
      <c r="S24" s="22">
        <v>818.40000000000009</v>
      </c>
      <c r="T24"/>
      <c r="U24"/>
      <c r="V24"/>
      <c r="W24"/>
      <c r="X24"/>
    </row>
    <row r="25" spans="2:24" ht="14">
      <c r="B25" s="21" t="s">
        <v>44</v>
      </c>
      <c r="C25" s="22"/>
      <c r="D25" s="22">
        <v>26.25</v>
      </c>
      <c r="E25" s="22"/>
      <c r="F25" s="22">
        <v>48</v>
      </c>
      <c r="G25" s="22">
        <v>18</v>
      </c>
      <c r="H25" s="22">
        <v>60</v>
      </c>
      <c r="I25" s="22">
        <v>108.45000000000002</v>
      </c>
      <c r="J25" s="22">
        <v>70.05</v>
      </c>
      <c r="K25" s="22">
        <v>30</v>
      </c>
      <c r="L25" s="22">
        <v>88.5</v>
      </c>
      <c r="M25" s="22">
        <v>3</v>
      </c>
      <c r="N25" s="22">
        <v>150.44999999999999</v>
      </c>
      <c r="O25" s="22">
        <v>73.5</v>
      </c>
      <c r="P25" s="22">
        <v>90.15</v>
      </c>
      <c r="Q25" s="22">
        <v>42.75</v>
      </c>
      <c r="R25" s="22">
        <v>6</v>
      </c>
      <c r="S25" s="22">
        <v>815.1</v>
      </c>
      <c r="T25"/>
      <c r="U25"/>
      <c r="V25"/>
      <c r="W25"/>
      <c r="X25"/>
    </row>
    <row r="26" spans="2:24" ht="14">
      <c r="B26" s="21" t="s">
        <v>28</v>
      </c>
      <c r="C26" s="22">
        <v>7.5</v>
      </c>
      <c r="D26" s="22">
        <v>187.95</v>
      </c>
      <c r="E26" s="22">
        <v>63.150000000000006</v>
      </c>
      <c r="F26" s="22">
        <v>3.75</v>
      </c>
      <c r="G26" s="22"/>
      <c r="H26" s="22"/>
      <c r="I26" s="22">
        <v>35.4</v>
      </c>
      <c r="J26" s="22">
        <v>114.15</v>
      </c>
      <c r="K26" s="22">
        <v>139.05000000000001</v>
      </c>
      <c r="L26" s="22">
        <v>39.9</v>
      </c>
      <c r="M26" s="22"/>
      <c r="N26" s="22">
        <v>3</v>
      </c>
      <c r="O26" s="22">
        <v>109.95</v>
      </c>
      <c r="P26" s="22">
        <v>159.14999999999998</v>
      </c>
      <c r="Q26" s="22">
        <v>68.25</v>
      </c>
      <c r="R26" s="22"/>
      <c r="S26" s="22">
        <v>931.2</v>
      </c>
      <c r="T26"/>
      <c r="U26"/>
      <c r="V26"/>
      <c r="W26"/>
      <c r="X26"/>
    </row>
    <row r="27" spans="2:24" ht="14">
      <c r="B27" s="21" t="s">
        <v>90</v>
      </c>
      <c r="C27" s="22">
        <v>0</v>
      </c>
      <c r="D27" s="22">
        <v>35</v>
      </c>
      <c r="E27" s="22">
        <v>35</v>
      </c>
      <c r="F27" s="22">
        <v>35</v>
      </c>
      <c r="G27" s="22">
        <v>35</v>
      </c>
      <c r="H27" s="22">
        <v>35</v>
      </c>
      <c r="I27" s="22">
        <v>35</v>
      </c>
      <c r="J27" s="22">
        <v>35</v>
      </c>
      <c r="K27" s="22">
        <v>35</v>
      </c>
      <c r="L27" s="22"/>
      <c r="M27" s="22">
        <v>35</v>
      </c>
      <c r="N27" s="22">
        <v>35</v>
      </c>
      <c r="O27" s="22">
        <v>0</v>
      </c>
      <c r="P27" s="22">
        <v>35</v>
      </c>
      <c r="Q27" s="22">
        <v>35</v>
      </c>
      <c r="R27" s="22"/>
      <c r="S27" s="22">
        <v>420</v>
      </c>
      <c r="T27"/>
      <c r="U27"/>
      <c r="V27"/>
      <c r="W27"/>
      <c r="X27"/>
    </row>
    <row r="28" spans="2:24" ht="14">
      <c r="B28" s="21" t="s">
        <v>81</v>
      </c>
      <c r="C28" s="22">
        <v>403.5</v>
      </c>
      <c r="D28" s="22">
        <v>481.89999999999992</v>
      </c>
      <c r="E28" s="22">
        <v>448.4</v>
      </c>
      <c r="F28" s="22">
        <v>227.65</v>
      </c>
      <c r="G28" s="22">
        <v>85.4</v>
      </c>
      <c r="H28" s="22">
        <v>255.5</v>
      </c>
      <c r="I28" s="22">
        <v>346.3</v>
      </c>
      <c r="J28" s="22">
        <v>367.4</v>
      </c>
      <c r="K28" s="22">
        <v>334.85</v>
      </c>
      <c r="L28" s="22">
        <v>188.4</v>
      </c>
      <c r="M28" s="22">
        <v>71.75</v>
      </c>
      <c r="N28" s="22">
        <v>294.45</v>
      </c>
      <c r="O28" s="22">
        <v>308.95</v>
      </c>
      <c r="P28" s="22">
        <v>499.5</v>
      </c>
      <c r="Q28" s="22">
        <v>276.2</v>
      </c>
      <c r="R28" s="22">
        <v>33.5</v>
      </c>
      <c r="S28" s="22">
        <v>4623.6500000000005</v>
      </c>
      <c r="T28"/>
      <c r="U28"/>
      <c r="V28"/>
      <c r="W28"/>
      <c r="X28"/>
    </row>
    <row r="29" spans="2:24" ht="14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2:24" ht="14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</sheetData>
  <mergeCells count="1">
    <mergeCell ref="Q6:S7"/>
  </mergeCells>
  <phoneticPr fontId="7" type="noConversion"/>
  <conditionalFormatting sqref="O18:O22">
    <cfRule type="cellIs" dxfId="12" priority="4" operator="lessThan">
      <formula>0</formula>
    </cfRule>
  </conditionalFormatting>
  <conditionalFormatting sqref="O5:O10">
    <cfRule type="cellIs" dxfId="11" priority="2" operator="lessThan">
      <formula>0</formula>
    </cfRule>
  </conditionalFormatting>
  <conditionalFormatting sqref="O12:O15">
    <cfRule type="cellIs" dxfId="10" priority="1" operator="lessThan">
      <formula>0</formula>
    </cfRule>
  </conditionalFormatting>
  <dataValidations xWindow="1699" yWindow="718" count="1">
    <dataValidation allowBlank="1" showInputMessage="1" showErrorMessage="1" promptTitle="Cash Flow Forecast Template" prompt="_x000a_Enter your company name, starting cash on hand, starting date, and a cash minimum balance alert._x000a__x000a_Enter the values for your Cash Receipts and Cash Paid Out items for each month._x000a_" sqref="A1" xr:uid="{00000000-0002-0000-0000-000004000000}"/>
  </dataValidations>
  <printOptions horizontalCentered="1"/>
  <pageMargins left="0.3" right="0.3" top="0.5" bottom="0.5" header="0.3" footer="0.3"/>
  <pageSetup scale="48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68700-CE33-4D96-939D-220AE6BFDB1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BEFFA26D-8255-4FBC-8ED6-34AF0531DC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28A065-BDB4-4BA1-A1D0-B8466F897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Evaluation Plan</vt:lpstr>
      <vt:lpstr>Scalation Plan</vt:lpstr>
      <vt:lpstr>Sheet2</vt:lpstr>
      <vt:lpstr>Cost Stimated (2)</vt:lpstr>
      <vt:lpstr>Sheet1</vt:lpstr>
      <vt:lpstr>Cost Recover</vt:lpstr>
      <vt:lpstr>Hourst Stimated</vt:lpstr>
      <vt:lpstr>Investment by Module</vt:lpstr>
      <vt:lpstr>Investment Flow Forecast</vt:lpstr>
      <vt:lpstr>Investment Flow Forecast (2)</vt:lpstr>
      <vt:lpstr>ProjectDB</vt:lpstr>
      <vt:lpstr>App and Profiles</vt:lpstr>
      <vt:lpstr>By Person</vt:lpstr>
      <vt:lpstr>Cost Out Sourcing</vt:lpstr>
      <vt:lpstr>Total Hours </vt:lpstr>
      <vt:lpstr>In House</vt:lpstr>
      <vt:lpstr>Schedule</vt:lpstr>
      <vt:lpstr>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2021-11-15T22:42:18Z</cp:lastPrinted>
  <dcterms:created xsi:type="dcterms:W3CDTF">2019-02-20T20:38:26Z</dcterms:created>
  <dcterms:modified xsi:type="dcterms:W3CDTF">2022-10-24T13:02:01Z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