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7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8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9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0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1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2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derson\Documents\LAPTOP-DELL-CEFTRU\Artigos\EmDesenvolvimento\PMO-GovernoBSB-2016\"/>
    </mc:Choice>
  </mc:AlternateContent>
  <bookViews>
    <workbookView xWindow="0" yWindow="0" windowWidth="20490" windowHeight="6855"/>
  </bookViews>
  <sheets>
    <sheet name="Dados" sheetId="30" r:id="rId1"/>
    <sheet name="Agrupamento" sheetId="27" r:id="rId2"/>
    <sheet name="Consolidação" sheetId="2" state="hidden" r:id="rId3"/>
    <sheet name="Respostas do formulário" sheetId="1" state="hidden" r:id="rId4"/>
    <sheet name="Perfil do respondente" sheetId="4" state="hidden" r:id="rId5"/>
    <sheet name="Questão 1" sheetId="3" state="hidden" r:id="rId6"/>
    <sheet name="Questão 2" sheetId="5" state="hidden" r:id="rId7"/>
    <sheet name="Questão 3" sheetId="6" state="hidden" r:id="rId8"/>
    <sheet name="Questão 4" sheetId="7" state="hidden" r:id="rId9"/>
    <sheet name="Questão 5" sheetId="8" state="hidden" r:id="rId10"/>
    <sheet name="Questão 6" sheetId="10" state="hidden" r:id="rId11"/>
    <sheet name="Questão 6a" sheetId="9" state="hidden" r:id="rId12"/>
    <sheet name="Questão 7" sheetId="11" state="hidden" r:id="rId13"/>
    <sheet name="Questão 8" sheetId="12" state="hidden" r:id="rId14"/>
    <sheet name="Questão 9" sheetId="13" state="hidden" r:id="rId15"/>
    <sheet name="Questão 9a" sheetId="14" state="hidden" r:id="rId16"/>
    <sheet name="Questão 10" sheetId="15" state="hidden" r:id="rId17"/>
    <sheet name="Questão 11" sheetId="16" state="hidden" r:id="rId18"/>
    <sheet name="Questão 12" sheetId="17" state="hidden" r:id="rId19"/>
    <sheet name="Questão 13" sheetId="18" state="hidden" r:id="rId20"/>
    <sheet name="Questão 14" sheetId="19" state="hidden" r:id="rId21"/>
    <sheet name="Questão 15" sheetId="20" state="hidden" r:id="rId22"/>
    <sheet name="Questão 16" sheetId="21" state="hidden" r:id="rId23"/>
    <sheet name="Questão 17" sheetId="22" state="hidden" r:id="rId24"/>
    <sheet name="Questão 18" sheetId="23" state="hidden" r:id="rId25"/>
    <sheet name="Questão 19" sheetId="24" state="hidden" r:id="rId26"/>
  </sheets>
  <calcPr calcId="152511"/>
</workbook>
</file>

<file path=xl/calcChain.xml><?xml version="1.0" encoding="utf-8"?>
<calcChain xmlns="http://schemas.openxmlformats.org/spreadsheetml/2006/main">
  <c r="I20" i="27" l="1"/>
  <c r="O174" i="27"/>
  <c r="L174" i="27"/>
  <c r="E139" i="27"/>
  <c r="D20" i="27"/>
  <c r="O20" i="27"/>
  <c r="N20" i="27"/>
  <c r="M20" i="27"/>
  <c r="L20" i="27"/>
  <c r="K20" i="27"/>
  <c r="J20" i="27"/>
  <c r="H20" i="27"/>
  <c r="G20" i="27"/>
  <c r="F20" i="27"/>
  <c r="E20" i="27"/>
  <c r="O202" i="27"/>
  <c r="N202" i="27"/>
  <c r="M202" i="27"/>
  <c r="L202" i="27"/>
  <c r="K202" i="27"/>
  <c r="J202" i="27"/>
  <c r="I202" i="27"/>
  <c r="H202" i="27"/>
  <c r="G202" i="27"/>
  <c r="F202" i="27"/>
  <c r="E202" i="27"/>
  <c r="D202" i="27"/>
  <c r="B202" i="27"/>
  <c r="O300" i="27"/>
  <c r="N300" i="27"/>
  <c r="M300" i="27"/>
  <c r="L300" i="27"/>
  <c r="K300" i="27"/>
  <c r="J300" i="27"/>
  <c r="I300" i="27"/>
  <c r="H300" i="27"/>
  <c r="G300" i="27"/>
  <c r="F300" i="27"/>
  <c r="E300" i="27"/>
  <c r="D300" i="27"/>
  <c r="O293" i="27"/>
  <c r="N293" i="27"/>
  <c r="M293" i="27"/>
  <c r="L293" i="27"/>
  <c r="K293" i="27"/>
  <c r="J293" i="27"/>
  <c r="I293" i="27"/>
  <c r="H293" i="27"/>
  <c r="G293" i="27"/>
  <c r="F293" i="27"/>
  <c r="E293" i="27"/>
  <c r="D293" i="27"/>
  <c r="O286" i="27"/>
  <c r="N286" i="27"/>
  <c r="M286" i="27"/>
  <c r="L286" i="27"/>
  <c r="K286" i="27"/>
  <c r="J286" i="27"/>
  <c r="I286" i="27"/>
  <c r="H286" i="27"/>
  <c r="G286" i="27"/>
  <c r="F286" i="27"/>
  <c r="E286" i="27"/>
  <c r="D286" i="27"/>
  <c r="O279" i="27"/>
  <c r="N279" i="27"/>
  <c r="M279" i="27"/>
  <c r="L279" i="27"/>
  <c r="K279" i="27"/>
  <c r="J279" i="27"/>
  <c r="I279" i="27"/>
  <c r="H279" i="27"/>
  <c r="G279" i="27"/>
  <c r="F279" i="27"/>
  <c r="E279" i="27"/>
  <c r="D279" i="27"/>
  <c r="O272" i="27"/>
  <c r="N272" i="27"/>
  <c r="M272" i="27"/>
  <c r="L272" i="27"/>
  <c r="K272" i="27"/>
  <c r="J272" i="27"/>
  <c r="I272" i="27"/>
  <c r="H272" i="27"/>
  <c r="G272" i="27"/>
  <c r="F272" i="27"/>
  <c r="E272" i="27"/>
  <c r="D272" i="27"/>
  <c r="O265" i="27"/>
  <c r="N265" i="27"/>
  <c r="M265" i="27"/>
  <c r="L265" i="27"/>
  <c r="K265" i="27"/>
  <c r="J265" i="27"/>
  <c r="I265" i="27"/>
  <c r="H265" i="27"/>
  <c r="G265" i="27"/>
  <c r="F265" i="27"/>
  <c r="E265" i="27"/>
  <c r="D265" i="27"/>
  <c r="O258" i="27"/>
  <c r="N258" i="27"/>
  <c r="M258" i="27"/>
  <c r="L258" i="27"/>
  <c r="K258" i="27"/>
  <c r="J258" i="27"/>
  <c r="I258" i="27"/>
  <c r="H258" i="27"/>
  <c r="G258" i="27"/>
  <c r="F258" i="27"/>
  <c r="E258" i="27"/>
  <c r="D258" i="27"/>
  <c r="O251" i="27"/>
  <c r="N251" i="27"/>
  <c r="M251" i="27"/>
  <c r="L251" i="27"/>
  <c r="K251" i="27"/>
  <c r="J251" i="27"/>
  <c r="I251" i="27"/>
  <c r="H251" i="27"/>
  <c r="G251" i="27"/>
  <c r="F251" i="27"/>
  <c r="E251" i="27"/>
  <c r="D251" i="27"/>
  <c r="O244" i="27"/>
  <c r="N244" i="27"/>
  <c r="M244" i="27"/>
  <c r="L244" i="27"/>
  <c r="K244" i="27"/>
  <c r="J244" i="27"/>
  <c r="I244" i="27"/>
  <c r="H244" i="27"/>
  <c r="G244" i="27"/>
  <c r="F244" i="27"/>
  <c r="E244" i="27"/>
  <c r="D244" i="27"/>
  <c r="O237" i="27"/>
  <c r="N237" i="27"/>
  <c r="M237" i="27"/>
  <c r="L237" i="27"/>
  <c r="K237" i="27"/>
  <c r="J237" i="27"/>
  <c r="I237" i="27"/>
  <c r="H237" i="27"/>
  <c r="G237" i="27"/>
  <c r="F237" i="27"/>
  <c r="E237" i="27"/>
  <c r="D237" i="27"/>
  <c r="O230" i="27"/>
  <c r="N230" i="27"/>
  <c r="M230" i="27"/>
  <c r="L230" i="27"/>
  <c r="K230" i="27"/>
  <c r="J230" i="27"/>
  <c r="I230" i="27"/>
  <c r="H230" i="27"/>
  <c r="G230" i="27"/>
  <c r="F230" i="27"/>
  <c r="E230" i="27"/>
  <c r="D230" i="27"/>
  <c r="O223" i="27"/>
  <c r="N223" i="27"/>
  <c r="M223" i="27"/>
  <c r="L223" i="27"/>
  <c r="K223" i="27"/>
  <c r="J223" i="27"/>
  <c r="I223" i="27"/>
  <c r="H223" i="27"/>
  <c r="G223" i="27"/>
  <c r="F223" i="27"/>
  <c r="E223" i="27"/>
  <c r="D223" i="27"/>
  <c r="O216" i="27"/>
  <c r="N216" i="27"/>
  <c r="M216" i="27"/>
  <c r="L216" i="27"/>
  <c r="K216" i="27"/>
  <c r="J216" i="27"/>
  <c r="I216" i="27"/>
  <c r="H216" i="27"/>
  <c r="G216" i="27"/>
  <c r="F216" i="27"/>
  <c r="E216" i="27"/>
  <c r="D216" i="27"/>
  <c r="O195" i="27"/>
  <c r="N195" i="27"/>
  <c r="M195" i="27"/>
  <c r="L195" i="27"/>
  <c r="K195" i="27"/>
  <c r="J195" i="27"/>
  <c r="I195" i="27"/>
  <c r="H195" i="27"/>
  <c r="G195" i="27"/>
  <c r="F195" i="27"/>
  <c r="E195" i="27"/>
  <c r="D195" i="27"/>
  <c r="O188" i="27"/>
  <c r="N188" i="27"/>
  <c r="M188" i="27"/>
  <c r="L188" i="27"/>
  <c r="K188" i="27"/>
  <c r="J188" i="27"/>
  <c r="I188" i="27"/>
  <c r="H188" i="27"/>
  <c r="G188" i="27"/>
  <c r="F188" i="27"/>
  <c r="E188" i="27"/>
  <c r="D188" i="27"/>
  <c r="O181" i="27"/>
  <c r="N181" i="27"/>
  <c r="M181" i="27"/>
  <c r="L181" i="27"/>
  <c r="K181" i="27"/>
  <c r="J181" i="27"/>
  <c r="I181" i="27"/>
  <c r="H181" i="27"/>
  <c r="G181" i="27"/>
  <c r="F181" i="27"/>
  <c r="E181" i="27"/>
  <c r="D181" i="27"/>
  <c r="N174" i="27"/>
  <c r="M174" i="27"/>
  <c r="K174" i="27"/>
  <c r="J174" i="27"/>
  <c r="I174" i="27"/>
  <c r="H174" i="27"/>
  <c r="G174" i="27"/>
  <c r="F174" i="27"/>
  <c r="E174" i="27"/>
  <c r="D174" i="27"/>
  <c r="O167" i="27"/>
  <c r="N167" i="27"/>
  <c r="M167" i="27"/>
  <c r="L167" i="27"/>
  <c r="K167" i="27"/>
  <c r="J167" i="27"/>
  <c r="I167" i="27"/>
  <c r="H167" i="27"/>
  <c r="G167" i="27"/>
  <c r="F167" i="27"/>
  <c r="E167" i="27"/>
  <c r="D167" i="27"/>
  <c r="O160" i="27"/>
  <c r="N160" i="27"/>
  <c r="M160" i="27"/>
  <c r="L160" i="27"/>
  <c r="K160" i="27"/>
  <c r="J160" i="27"/>
  <c r="I160" i="27"/>
  <c r="H160" i="27"/>
  <c r="G160" i="27"/>
  <c r="F160" i="27"/>
  <c r="E160" i="27"/>
  <c r="D160" i="27"/>
  <c r="O153" i="27"/>
  <c r="N153" i="27"/>
  <c r="M153" i="27"/>
  <c r="L153" i="27"/>
  <c r="K153" i="27"/>
  <c r="J153" i="27"/>
  <c r="I153" i="27"/>
  <c r="H153" i="27"/>
  <c r="G153" i="27"/>
  <c r="F153" i="27"/>
  <c r="E153" i="27"/>
  <c r="D153" i="27"/>
  <c r="O146" i="27"/>
  <c r="N146" i="27"/>
  <c r="M146" i="27"/>
  <c r="L146" i="27"/>
  <c r="K146" i="27"/>
  <c r="J146" i="27"/>
  <c r="I146" i="27"/>
  <c r="H146" i="27"/>
  <c r="G146" i="27"/>
  <c r="F146" i="27"/>
  <c r="E146" i="27"/>
  <c r="D146" i="27"/>
  <c r="O139" i="27"/>
  <c r="N139" i="27"/>
  <c r="M139" i="27"/>
  <c r="L139" i="27"/>
  <c r="K139" i="27"/>
  <c r="J139" i="27"/>
  <c r="I139" i="27"/>
  <c r="H139" i="27"/>
  <c r="G139" i="27"/>
  <c r="F139" i="27"/>
  <c r="D139" i="27"/>
  <c r="O132" i="27"/>
  <c r="N132" i="27"/>
  <c r="M132" i="27"/>
  <c r="L132" i="27"/>
  <c r="K132" i="27"/>
  <c r="J132" i="27"/>
  <c r="I132" i="27"/>
  <c r="H132" i="27"/>
  <c r="G132" i="27"/>
  <c r="F132" i="27"/>
  <c r="E132" i="27"/>
  <c r="D132" i="27"/>
  <c r="O125" i="27"/>
  <c r="N125" i="27"/>
  <c r="M125" i="27"/>
  <c r="L125" i="27"/>
  <c r="K125" i="27"/>
  <c r="J125" i="27"/>
  <c r="I125" i="27"/>
  <c r="H125" i="27"/>
  <c r="G125" i="27"/>
  <c r="F125" i="27"/>
  <c r="E125" i="27"/>
  <c r="D125" i="27"/>
  <c r="O118" i="27"/>
  <c r="N118" i="27"/>
  <c r="M118" i="27"/>
  <c r="L118" i="27"/>
  <c r="K118" i="27"/>
  <c r="J118" i="27"/>
  <c r="I118" i="27"/>
  <c r="H118" i="27"/>
  <c r="G118" i="27"/>
  <c r="F118" i="27"/>
  <c r="E118" i="27"/>
  <c r="D118" i="27"/>
  <c r="O111" i="27"/>
  <c r="N111" i="27"/>
  <c r="M111" i="27"/>
  <c r="L111" i="27"/>
  <c r="K111" i="27"/>
  <c r="J111" i="27"/>
  <c r="I111" i="27"/>
  <c r="H111" i="27"/>
  <c r="G111" i="27"/>
  <c r="F111" i="27"/>
  <c r="E111" i="27"/>
  <c r="D111" i="27"/>
  <c r="O104" i="27"/>
  <c r="N104" i="27"/>
  <c r="M104" i="27"/>
  <c r="L104" i="27"/>
  <c r="K104" i="27"/>
  <c r="J104" i="27"/>
  <c r="I104" i="27"/>
  <c r="H104" i="27"/>
  <c r="G104" i="27"/>
  <c r="F104" i="27"/>
  <c r="E104" i="27"/>
  <c r="D104" i="27"/>
  <c r="O97" i="27"/>
  <c r="N97" i="27"/>
  <c r="M97" i="27"/>
  <c r="L97" i="27"/>
  <c r="K97" i="27"/>
  <c r="J97" i="27"/>
  <c r="I97" i="27"/>
  <c r="H97" i="27"/>
  <c r="G97" i="27"/>
  <c r="F97" i="27"/>
  <c r="E97" i="27"/>
  <c r="D97" i="27"/>
  <c r="O90" i="27"/>
  <c r="N90" i="27"/>
  <c r="M90" i="27"/>
  <c r="L90" i="27"/>
  <c r="K90" i="27"/>
  <c r="J90" i="27"/>
  <c r="I90" i="27"/>
  <c r="H90" i="27"/>
  <c r="G90" i="27"/>
  <c r="F90" i="27"/>
  <c r="E90" i="27"/>
  <c r="D90" i="27"/>
  <c r="O83" i="27"/>
  <c r="N83" i="27"/>
  <c r="M83" i="27"/>
  <c r="L83" i="27"/>
  <c r="K83" i="27"/>
  <c r="J83" i="27"/>
  <c r="I83" i="27"/>
  <c r="H83" i="27"/>
  <c r="G83" i="27"/>
  <c r="F83" i="27"/>
  <c r="E83" i="27"/>
  <c r="D83" i="27"/>
  <c r="O76" i="27"/>
  <c r="N76" i="27"/>
  <c r="M76" i="27"/>
  <c r="L76" i="27"/>
  <c r="K76" i="27"/>
  <c r="J76" i="27"/>
  <c r="I76" i="27"/>
  <c r="H76" i="27"/>
  <c r="G76" i="27"/>
  <c r="F76" i="27"/>
  <c r="E76" i="27"/>
  <c r="D76" i="27"/>
  <c r="O69" i="27"/>
  <c r="N69" i="27"/>
  <c r="M69" i="27"/>
  <c r="L69" i="27"/>
  <c r="K69" i="27"/>
  <c r="J69" i="27"/>
  <c r="I69" i="27"/>
  <c r="H69" i="27"/>
  <c r="G69" i="27"/>
  <c r="F69" i="27"/>
  <c r="E69" i="27"/>
  <c r="D69" i="27"/>
  <c r="O62" i="27"/>
  <c r="N62" i="27"/>
  <c r="M62" i="27"/>
  <c r="L62" i="27"/>
  <c r="K62" i="27"/>
  <c r="J62" i="27"/>
  <c r="I62" i="27"/>
  <c r="H62" i="27"/>
  <c r="G62" i="27"/>
  <c r="F62" i="27"/>
  <c r="E62" i="27"/>
  <c r="D62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O6" i="27"/>
  <c r="N6" i="27"/>
  <c r="M6" i="27"/>
  <c r="L6" i="27"/>
  <c r="K6" i="27"/>
  <c r="J6" i="27"/>
  <c r="I6" i="27"/>
  <c r="H6" i="27"/>
  <c r="G6" i="27"/>
  <c r="F6" i="27"/>
  <c r="E6" i="27"/>
  <c r="D6" i="27"/>
  <c r="O209" i="27"/>
  <c r="N209" i="27"/>
  <c r="M209" i="27"/>
  <c r="L209" i="27"/>
  <c r="K209" i="27"/>
  <c r="J209" i="27"/>
  <c r="I209" i="27"/>
  <c r="H209" i="27"/>
  <c r="G209" i="27"/>
  <c r="F209" i="27"/>
  <c r="E209" i="27"/>
  <c r="D209" i="27"/>
  <c r="B97" i="27"/>
  <c r="B111" i="27"/>
  <c r="B118" i="27"/>
  <c r="B209" i="27"/>
  <c r="B6" i="27"/>
  <c r="B90" i="27"/>
  <c r="B104" i="27"/>
  <c r="B181" i="27"/>
  <c r="B188" i="27"/>
  <c r="B195" i="27"/>
  <c r="B216" i="27"/>
  <c r="B223" i="27"/>
  <c r="B230" i="27"/>
  <c r="B237" i="27"/>
  <c r="B244" i="27"/>
  <c r="B251" i="27"/>
  <c r="B258" i="27"/>
  <c r="B265" i="27"/>
  <c r="B272" i="27"/>
  <c r="B279" i="27"/>
  <c r="B286" i="27"/>
  <c r="B293" i="27"/>
  <c r="B300" i="27"/>
  <c r="B174" i="27"/>
  <c r="B167" i="27"/>
  <c r="B160" i="27"/>
  <c r="B153" i="27"/>
  <c r="B146" i="27"/>
  <c r="B139" i="27"/>
  <c r="B132" i="27"/>
  <c r="B125" i="27"/>
  <c r="B83" i="27"/>
  <c r="B76" i="27"/>
  <c r="B69" i="27"/>
  <c r="B62" i="27"/>
  <c r="B55" i="27"/>
  <c r="B48" i="27"/>
  <c r="B41" i="27"/>
  <c r="B34" i="27"/>
  <c r="B27" i="27"/>
  <c r="B13" i="27"/>
  <c r="D9" i="11"/>
  <c r="E9" i="11"/>
  <c r="F9" i="11"/>
  <c r="C9" i="11"/>
  <c r="D8" i="11"/>
  <c r="E8" i="11"/>
  <c r="F8" i="11"/>
  <c r="C8" i="11"/>
  <c r="E8" i="3"/>
  <c r="F8" i="3"/>
  <c r="G8" i="3"/>
  <c r="H8" i="3"/>
  <c r="D8" i="3"/>
  <c r="I8" i="3"/>
  <c r="E7" i="3"/>
  <c r="F7" i="3"/>
  <c r="G7" i="3"/>
  <c r="H7" i="3"/>
  <c r="D7" i="3"/>
  <c r="C10" i="6"/>
  <c r="D10" i="6"/>
  <c r="E10" i="6"/>
  <c r="B10" i="6"/>
  <c r="C9" i="6"/>
  <c r="D9" i="6"/>
  <c r="E9" i="6"/>
  <c r="B9" i="6"/>
  <c r="E8" i="7"/>
  <c r="F8" i="7"/>
  <c r="G8" i="7"/>
  <c r="H8" i="7"/>
  <c r="I8" i="7"/>
  <c r="J8" i="7"/>
  <c r="D8" i="7"/>
  <c r="E7" i="7"/>
  <c r="F7" i="7"/>
  <c r="G7" i="7"/>
  <c r="H7" i="7"/>
  <c r="I7" i="7"/>
  <c r="J7" i="7"/>
  <c r="D7" i="7"/>
  <c r="D9" i="12"/>
  <c r="E9" i="12"/>
  <c r="F9" i="12"/>
  <c r="G9" i="12"/>
  <c r="C9" i="12"/>
  <c r="D8" i="12"/>
  <c r="E8" i="12"/>
  <c r="F8" i="12"/>
  <c r="G8" i="12"/>
  <c r="C8" i="12"/>
  <c r="D9" i="13"/>
  <c r="E9" i="13"/>
  <c r="C9" i="13"/>
  <c r="D8" i="13"/>
  <c r="E8" i="13"/>
  <c r="C8" i="13"/>
  <c r="F8" i="13"/>
  <c r="D9" i="15"/>
  <c r="E9" i="15"/>
  <c r="C9" i="15"/>
  <c r="F9" i="15"/>
  <c r="D8" i="15"/>
  <c r="E8" i="15"/>
  <c r="C8" i="15"/>
  <c r="D9" i="16"/>
  <c r="E9" i="16"/>
  <c r="C9" i="16"/>
  <c r="D8" i="16"/>
  <c r="E8" i="16"/>
  <c r="C8" i="16"/>
  <c r="F8" i="16"/>
  <c r="D9" i="17"/>
  <c r="E9" i="17"/>
  <c r="C9" i="17"/>
  <c r="F9" i="17"/>
  <c r="D8" i="17"/>
  <c r="E8" i="17"/>
  <c r="C8" i="17"/>
  <c r="D8" i="18"/>
  <c r="E8" i="18"/>
  <c r="C8" i="18"/>
  <c r="D9" i="18"/>
  <c r="E9" i="18"/>
  <c r="C9" i="18"/>
  <c r="F9" i="18"/>
  <c r="D9" i="19"/>
  <c r="E9" i="19"/>
  <c r="F9" i="19"/>
  <c r="G9" i="19"/>
  <c r="C9" i="19"/>
  <c r="D8" i="19"/>
  <c r="E8" i="19"/>
  <c r="F8" i="19"/>
  <c r="G8" i="19"/>
  <c r="C8" i="19"/>
  <c r="D9" i="20"/>
  <c r="E9" i="20"/>
  <c r="F9" i="20"/>
  <c r="G9" i="20"/>
  <c r="C9" i="20"/>
  <c r="D8" i="20"/>
  <c r="E8" i="20"/>
  <c r="F8" i="20"/>
  <c r="G8" i="20"/>
  <c r="C8" i="20"/>
  <c r="D9" i="21"/>
  <c r="E9" i="21"/>
  <c r="F9" i="21"/>
  <c r="G9" i="21"/>
  <c r="C9" i="21"/>
  <c r="D8" i="21"/>
  <c r="E8" i="21"/>
  <c r="F8" i="21"/>
  <c r="G8" i="21"/>
  <c r="C8" i="21"/>
  <c r="L7" i="24"/>
  <c r="D9" i="24"/>
  <c r="E9" i="24"/>
  <c r="F9" i="24"/>
  <c r="G9" i="24"/>
  <c r="H9" i="24"/>
  <c r="I9" i="24"/>
  <c r="J9" i="24"/>
  <c r="C9" i="24"/>
  <c r="D8" i="24"/>
  <c r="E8" i="24"/>
  <c r="F8" i="24"/>
  <c r="G8" i="24"/>
  <c r="H8" i="24"/>
  <c r="I8" i="24"/>
  <c r="J8" i="24"/>
  <c r="C8" i="24"/>
  <c r="J7" i="24"/>
  <c r="I7" i="24"/>
  <c r="I10" i="24"/>
  <c r="H7" i="24"/>
  <c r="H10" i="24"/>
  <c r="G7" i="24"/>
  <c r="G10" i="24"/>
  <c r="F7" i="24"/>
  <c r="F10" i="24"/>
  <c r="E7" i="24"/>
  <c r="E10" i="24"/>
  <c r="D7" i="24"/>
  <c r="D10" i="24"/>
  <c r="C7" i="24"/>
  <c r="C10" i="24"/>
  <c r="K6" i="24"/>
  <c r="K5" i="24"/>
  <c r="K4" i="24"/>
  <c r="K3" i="24"/>
  <c r="L4" i="24"/>
  <c r="D9" i="23"/>
  <c r="E9" i="23"/>
  <c r="F9" i="23"/>
  <c r="G9" i="23"/>
  <c r="H9" i="23"/>
  <c r="I9" i="23"/>
  <c r="J9" i="23"/>
  <c r="K9" i="23"/>
  <c r="L9" i="23"/>
  <c r="M9" i="23"/>
  <c r="C9" i="23"/>
  <c r="D8" i="23"/>
  <c r="E8" i="23"/>
  <c r="F8" i="23"/>
  <c r="G8" i="23"/>
  <c r="H8" i="23"/>
  <c r="I8" i="23"/>
  <c r="J8" i="23"/>
  <c r="K8" i="23"/>
  <c r="L8" i="23"/>
  <c r="M8" i="23"/>
  <c r="C8" i="23"/>
  <c r="M7" i="23"/>
  <c r="L7" i="23"/>
  <c r="L10" i="23"/>
  <c r="K7" i="23"/>
  <c r="K10" i="23"/>
  <c r="J7" i="23"/>
  <c r="J10" i="23"/>
  <c r="I7" i="23"/>
  <c r="I10" i="23"/>
  <c r="H7" i="23"/>
  <c r="H10" i="23"/>
  <c r="G7" i="23"/>
  <c r="G10" i="23"/>
  <c r="F7" i="23"/>
  <c r="F10" i="23"/>
  <c r="E7" i="23"/>
  <c r="E10" i="23"/>
  <c r="D7" i="23"/>
  <c r="D10" i="23"/>
  <c r="C7" i="23"/>
  <c r="C10" i="23"/>
  <c r="N6" i="23"/>
  <c r="N5" i="23"/>
  <c r="N4" i="23"/>
  <c r="N3" i="23"/>
  <c r="D9" i="22"/>
  <c r="E9" i="22"/>
  <c r="F9" i="22"/>
  <c r="G9" i="22"/>
  <c r="C9" i="22"/>
  <c r="D10" i="22"/>
  <c r="E10" i="22"/>
  <c r="F10" i="22"/>
  <c r="C10" i="22"/>
  <c r="D8" i="22"/>
  <c r="E8" i="22"/>
  <c r="F8" i="22"/>
  <c r="G8" i="22"/>
  <c r="C8" i="22"/>
  <c r="G7" i="22"/>
  <c r="F7" i="22"/>
  <c r="E7" i="22"/>
  <c r="D7" i="22"/>
  <c r="C7" i="22"/>
  <c r="H6" i="22"/>
  <c r="H5" i="22"/>
  <c r="H4" i="22"/>
  <c r="H3" i="22"/>
  <c r="G7" i="21"/>
  <c r="G10" i="21"/>
  <c r="F7" i="21"/>
  <c r="F11" i="21"/>
  <c r="E7" i="21"/>
  <c r="E11" i="21"/>
  <c r="D7" i="21"/>
  <c r="D11" i="21"/>
  <c r="C7" i="21"/>
  <c r="C11" i="21"/>
  <c r="H6" i="21"/>
  <c r="H5" i="21"/>
  <c r="I6" i="21"/>
  <c r="H4" i="21"/>
  <c r="H3" i="21"/>
  <c r="I4" i="21"/>
  <c r="G7" i="20"/>
  <c r="G10" i="20"/>
  <c r="F7" i="20"/>
  <c r="F11" i="20"/>
  <c r="E7" i="20"/>
  <c r="E11" i="20"/>
  <c r="D7" i="20"/>
  <c r="D11" i="20"/>
  <c r="C7" i="20"/>
  <c r="C11" i="20"/>
  <c r="H6" i="20"/>
  <c r="H5" i="20"/>
  <c r="I6" i="20"/>
  <c r="H4" i="20"/>
  <c r="H3" i="20"/>
  <c r="G7" i="19"/>
  <c r="G10" i="19"/>
  <c r="F7" i="19"/>
  <c r="F11" i="19"/>
  <c r="E7" i="19"/>
  <c r="E11" i="19"/>
  <c r="D7" i="19"/>
  <c r="D11" i="19"/>
  <c r="C7" i="19"/>
  <c r="C11" i="19"/>
  <c r="H6" i="19"/>
  <c r="H5" i="19"/>
  <c r="I6" i="19"/>
  <c r="H4" i="19"/>
  <c r="H3" i="19"/>
  <c r="I4" i="19"/>
  <c r="E7" i="18"/>
  <c r="E10" i="18"/>
  <c r="D7" i="18"/>
  <c r="D10" i="18"/>
  <c r="C7" i="18"/>
  <c r="C10" i="18"/>
  <c r="F6" i="18"/>
  <c r="F5" i="18"/>
  <c r="G6" i="18"/>
  <c r="F4" i="18"/>
  <c r="F3" i="18"/>
  <c r="E7" i="17"/>
  <c r="E10" i="17"/>
  <c r="D7" i="17"/>
  <c r="D10" i="17"/>
  <c r="C7" i="17"/>
  <c r="C10" i="17"/>
  <c r="F6" i="17"/>
  <c r="F5" i="17"/>
  <c r="G6" i="17"/>
  <c r="F4" i="17"/>
  <c r="F3" i="17"/>
  <c r="G4" i="17"/>
  <c r="K8" i="24"/>
  <c r="H9" i="20"/>
  <c r="H9" i="12"/>
  <c r="H8" i="22"/>
  <c r="J10" i="24"/>
  <c r="H9" i="19"/>
  <c r="F8" i="17"/>
  <c r="F8" i="15"/>
  <c r="H9" i="6"/>
  <c r="K9" i="24"/>
  <c r="H8" i="12"/>
  <c r="I7" i="3"/>
  <c r="F7" i="18"/>
  <c r="H7" i="20"/>
  <c r="G10" i="22"/>
  <c r="L6" i="24"/>
  <c r="F9" i="16"/>
  <c r="H10" i="6"/>
  <c r="G8" i="11"/>
  <c r="F10" i="17"/>
  <c r="F10" i="18"/>
  <c r="G11" i="20"/>
  <c r="N9" i="23"/>
  <c r="F10" i="21"/>
  <c r="C10" i="20"/>
  <c r="D10" i="20"/>
  <c r="F10" i="19"/>
  <c r="N8" i="23"/>
  <c r="E10" i="21"/>
  <c r="E10" i="19"/>
  <c r="C10" i="21"/>
  <c r="D10" i="21"/>
  <c r="F10" i="20"/>
  <c r="C10" i="19"/>
  <c r="D10" i="19"/>
  <c r="H10" i="19"/>
  <c r="I4" i="20"/>
  <c r="E10" i="20"/>
  <c r="G4" i="18"/>
  <c r="G11" i="19"/>
  <c r="K7" i="7"/>
  <c r="K8" i="7"/>
  <c r="G9" i="11"/>
  <c r="F8" i="18"/>
  <c r="H8" i="19"/>
  <c r="H8" i="20"/>
  <c r="G11" i="21"/>
  <c r="H10" i="21"/>
  <c r="K7" i="24"/>
  <c r="N10" i="23"/>
  <c r="N7" i="23"/>
  <c r="O7" i="23"/>
  <c r="H9" i="22"/>
  <c r="H7" i="22"/>
  <c r="H7" i="21"/>
  <c r="H7" i="19"/>
  <c r="F7" i="17"/>
  <c r="E7" i="16"/>
  <c r="E10" i="16"/>
  <c r="D7" i="16"/>
  <c r="D10" i="16"/>
  <c r="C7" i="16"/>
  <c r="C10" i="16"/>
  <c r="F6" i="16"/>
  <c r="F5" i="16"/>
  <c r="F4" i="16"/>
  <c r="F3" i="16"/>
  <c r="D7" i="15"/>
  <c r="D11" i="15"/>
  <c r="E7" i="15"/>
  <c r="E10" i="15"/>
  <c r="D10" i="15"/>
  <c r="C7" i="15"/>
  <c r="C10" i="15"/>
  <c r="F6" i="15"/>
  <c r="F5" i="15"/>
  <c r="F4" i="15"/>
  <c r="F3" i="15"/>
  <c r="G8" i="14"/>
  <c r="F7" i="14"/>
  <c r="E7" i="14"/>
  <c r="D7" i="14"/>
  <c r="C7" i="14"/>
  <c r="G6" i="14"/>
  <c r="G5" i="14"/>
  <c r="G4" i="14"/>
  <c r="G3" i="14"/>
  <c r="E7" i="13"/>
  <c r="D7" i="13"/>
  <c r="C7" i="13"/>
  <c r="F6" i="13"/>
  <c r="F5" i="13"/>
  <c r="F4" i="13"/>
  <c r="F3" i="13"/>
  <c r="H6" i="12"/>
  <c r="H5" i="12"/>
  <c r="H4" i="12"/>
  <c r="H3" i="12"/>
  <c r="E7" i="12"/>
  <c r="G7" i="12"/>
  <c r="G10" i="12"/>
  <c r="C7" i="12"/>
  <c r="F7" i="12"/>
  <c r="D7" i="12"/>
  <c r="D10" i="11"/>
  <c r="E10" i="11"/>
  <c r="F10" i="11"/>
  <c r="C10" i="11"/>
  <c r="F7" i="11"/>
  <c r="E7" i="11"/>
  <c r="D7" i="11"/>
  <c r="C7" i="11"/>
  <c r="G6" i="11"/>
  <c r="G5" i="11"/>
  <c r="G4" i="11"/>
  <c r="G3" i="11"/>
  <c r="D9" i="9"/>
  <c r="E9" i="9"/>
  <c r="F9" i="9"/>
  <c r="C9" i="9"/>
  <c r="D8" i="9"/>
  <c r="D10" i="9"/>
  <c r="E8" i="9"/>
  <c r="E10" i="9"/>
  <c r="F8" i="9"/>
  <c r="F10" i="9"/>
  <c r="C8" i="9"/>
  <c r="C10" i="9"/>
  <c r="F7" i="9"/>
  <c r="E7" i="9"/>
  <c r="D7" i="9"/>
  <c r="C7" i="9"/>
  <c r="G6" i="9"/>
  <c r="G5" i="9"/>
  <c r="G4" i="9"/>
  <c r="G3" i="9"/>
  <c r="G7" i="9"/>
  <c r="D9" i="10"/>
  <c r="E9" i="10"/>
  <c r="F9" i="10"/>
  <c r="D8" i="10"/>
  <c r="D10" i="10"/>
  <c r="E8" i="10"/>
  <c r="E10" i="10"/>
  <c r="F8" i="10"/>
  <c r="F10" i="10"/>
  <c r="C9" i="10"/>
  <c r="G9" i="10"/>
  <c r="C8" i="10"/>
  <c r="C10" i="10"/>
  <c r="F7" i="10"/>
  <c r="E7" i="10"/>
  <c r="D7" i="10"/>
  <c r="C7" i="10"/>
  <c r="G6" i="10"/>
  <c r="G5" i="10"/>
  <c r="B15" i="10"/>
  <c r="G4" i="10"/>
  <c r="G3" i="10"/>
  <c r="E8" i="8"/>
  <c r="F8" i="8"/>
  <c r="G8" i="8"/>
  <c r="H8" i="8"/>
  <c r="I8" i="8"/>
  <c r="D8" i="8"/>
  <c r="F7" i="8"/>
  <c r="G7" i="8"/>
  <c r="H7" i="8"/>
  <c r="I7" i="8"/>
  <c r="E7" i="8"/>
  <c r="D7" i="8"/>
  <c r="E10" i="8"/>
  <c r="F10" i="8"/>
  <c r="G10" i="8"/>
  <c r="H10" i="8"/>
  <c r="I10" i="8"/>
  <c r="E9" i="8"/>
  <c r="F9" i="8"/>
  <c r="G9" i="8"/>
  <c r="H9" i="8"/>
  <c r="I9" i="8"/>
  <c r="D10" i="8"/>
  <c r="D9" i="8"/>
  <c r="B19" i="8"/>
  <c r="B18" i="8"/>
  <c r="B15" i="8"/>
  <c r="B14" i="8"/>
  <c r="I6" i="8"/>
  <c r="D6" i="8"/>
  <c r="H6" i="8"/>
  <c r="G6" i="8"/>
  <c r="E6" i="8"/>
  <c r="F6" i="8"/>
  <c r="J6" i="8"/>
  <c r="K3" i="7"/>
  <c r="K4" i="7"/>
  <c r="K5" i="7"/>
  <c r="K2" i="7"/>
  <c r="J6" i="7"/>
  <c r="L7" i="7"/>
  <c r="I6" i="7"/>
  <c r="H6" i="7"/>
  <c r="G6" i="7"/>
  <c r="F6" i="7"/>
  <c r="E6" i="7"/>
  <c r="D6" i="7"/>
  <c r="G6" i="6"/>
  <c r="F6" i="6"/>
  <c r="E6" i="6"/>
  <c r="D6" i="6"/>
  <c r="H5" i="6"/>
  <c r="H4" i="6"/>
  <c r="I5" i="6"/>
  <c r="H3" i="6"/>
  <c r="H2" i="6"/>
  <c r="I3" i="6"/>
  <c r="I6" i="5"/>
  <c r="H6" i="5"/>
  <c r="G6" i="5"/>
  <c r="F6" i="5"/>
  <c r="E6" i="5"/>
  <c r="D6" i="5"/>
  <c r="J5" i="5"/>
  <c r="J4" i="5"/>
  <c r="J3" i="5"/>
  <c r="J2" i="5"/>
  <c r="H10" i="20"/>
  <c r="J9" i="8"/>
  <c r="G7" i="10"/>
  <c r="J10" i="8"/>
  <c r="F10" i="15"/>
  <c r="F10" i="16"/>
  <c r="F11" i="10"/>
  <c r="C11" i="10"/>
  <c r="E11" i="10"/>
  <c r="D11" i="10"/>
  <c r="B14" i="10"/>
  <c r="G7" i="11"/>
  <c r="H4" i="11"/>
  <c r="D10" i="12"/>
  <c r="D11" i="12"/>
  <c r="D11" i="6"/>
  <c r="D12" i="6"/>
  <c r="H6" i="11"/>
  <c r="C10" i="12"/>
  <c r="C11" i="12"/>
  <c r="B11" i="6"/>
  <c r="B12" i="6"/>
  <c r="E11" i="12"/>
  <c r="E10" i="12"/>
  <c r="C11" i="6"/>
  <c r="C12" i="6"/>
  <c r="H12" i="6"/>
  <c r="F10" i="12"/>
  <c r="F11" i="12"/>
  <c r="J6" i="5"/>
  <c r="I6" i="6"/>
  <c r="E11" i="6"/>
  <c r="C11" i="15"/>
  <c r="E11" i="15"/>
  <c r="L5" i="7"/>
  <c r="K6" i="7"/>
  <c r="L3" i="7"/>
  <c r="F7" i="16"/>
  <c r="F7" i="15"/>
  <c r="G7" i="14"/>
  <c r="F7" i="13"/>
  <c r="D10" i="13"/>
  <c r="H7" i="12"/>
  <c r="H6" i="6"/>
  <c r="C10" i="4"/>
  <c r="B10" i="4"/>
  <c r="C9" i="4"/>
  <c r="B16" i="4"/>
  <c r="D9" i="4"/>
  <c r="H6" i="3"/>
  <c r="H9" i="3"/>
  <c r="G6" i="3"/>
  <c r="G9" i="3"/>
  <c r="F6" i="3"/>
  <c r="F9" i="3"/>
  <c r="E6" i="3"/>
  <c r="E9" i="3"/>
  <c r="D6" i="3"/>
  <c r="D9" i="3"/>
  <c r="I5" i="3"/>
  <c r="I4" i="3"/>
  <c r="I3" i="3"/>
  <c r="I2" i="3"/>
  <c r="I4" i="2"/>
  <c r="I5" i="2"/>
  <c r="I6" i="2"/>
  <c r="G22" i="2"/>
  <c r="H11" i="12"/>
  <c r="I6" i="3"/>
  <c r="I9" i="3"/>
  <c r="E10" i="13"/>
  <c r="C10" i="13"/>
  <c r="H10" i="12"/>
  <c r="H11" i="6"/>
  <c r="C11" i="4"/>
  <c r="C6" i="4"/>
  <c r="B9" i="4"/>
  <c r="B11" i="4"/>
  <c r="D10" i="4"/>
  <c r="D11" i="4"/>
  <c r="E29" i="2"/>
  <c r="F29" i="2"/>
  <c r="G29" i="2"/>
  <c r="H29" i="2"/>
  <c r="I29" i="2"/>
  <c r="J29" i="2"/>
  <c r="D29" i="2"/>
  <c r="K25" i="2"/>
  <c r="K26" i="2"/>
  <c r="E148" i="2"/>
  <c r="F148" i="2"/>
  <c r="G148" i="2"/>
  <c r="H148" i="2"/>
  <c r="I148" i="2"/>
  <c r="J148" i="2"/>
  <c r="K148" i="2"/>
  <c r="D148" i="2"/>
  <c r="L144" i="2"/>
  <c r="L146" i="2"/>
  <c r="L147" i="2"/>
  <c r="L145" i="2"/>
  <c r="E141" i="2"/>
  <c r="F141" i="2"/>
  <c r="G141" i="2"/>
  <c r="H141" i="2"/>
  <c r="I141" i="2"/>
  <c r="J141" i="2"/>
  <c r="K141" i="2"/>
  <c r="L141" i="2"/>
  <c r="M141" i="2"/>
  <c r="N141" i="2"/>
  <c r="D141" i="2"/>
  <c r="O138" i="2"/>
  <c r="O139" i="2"/>
  <c r="O140" i="2"/>
  <c r="O137" i="2"/>
  <c r="E134" i="2"/>
  <c r="F134" i="2"/>
  <c r="G134" i="2"/>
  <c r="H134" i="2"/>
  <c r="D134" i="2"/>
  <c r="I131" i="2"/>
  <c r="I132" i="2"/>
  <c r="I133" i="2"/>
  <c r="I130" i="2"/>
  <c r="H127" i="2"/>
  <c r="G127" i="2"/>
  <c r="F127" i="2"/>
  <c r="E127" i="2"/>
  <c r="D127" i="2"/>
  <c r="I124" i="2"/>
  <c r="I125" i="2"/>
  <c r="I126" i="2"/>
  <c r="I123" i="2"/>
  <c r="I117" i="2"/>
  <c r="I118" i="2"/>
  <c r="I119" i="2"/>
  <c r="I116" i="2"/>
  <c r="H120" i="2"/>
  <c r="G120" i="2"/>
  <c r="F120" i="2"/>
  <c r="E120" i="2"/>
  <c r="D120" i="2"/>
  <c r="E113" i="2"/>
  <c r="F113" i="2"/>
  <c r="G113" i="2"/>
  <c r="H113" i="2"/>
  <c r="D113" i="2"/>
  <c r="I110" i="2"/>
  <c r="I111" i="2"/>
  <c r="I112" i="2"/>
  <c r="I109" i="2"/>
  <c r="G103" i="2"/>
  <c r="G104" i="2"/>
  <c r="G105" i="2"/>
  <c r="G102" i="2"/>
  <c r="F106" i="2"/>
  <c r="E106" i="2"/>
  <c r="D106" i="2"/>
  <c r="G96" i="2"/>
  <c r="G97" i="2"/>
  <c r="G98" i="2"/>
  <c r="G95" i="2"/>
  <c r="D99" i="2"/>
  <c r="E99" i="2"/>
  <c r="F99" i="2"/>
  <c r="E64" i="2"/>
  <c r="F64" i="2"/>
  <c r="G64" i="2"/>
  <c r="H64" i="2"/>
  <c r="D64" i="2"/>
  <c r="E57" i="2"/>
  <c r="F57" i="2"/>
  <c r="G57" i="2"/>
  <c r="D57" i="2"/>
  <c r="G89" i="2"/>
  <c r="G90" i="2"/>
  <c r="G91" i="2"/>
  <c r="G88" i="2"/>
  <c r="F92" i="2"/>
  <c r="E92" i="2"/>
  <c r="D92" i="2"/>
  <c r="E85" i="2"/>
  <c r="F85" i="2"/>
  <c r="D85" i="2"/>
  <c r="G82" i="2"/>
  <c r="G83" i="2"/>
  <c r="G84" i="2"/>
  <c r="G81" i="2"/>
  <c r="E78" i="2"/>
  <c r="F78" i="2"/>
  <c r="G78" i="2"/>
  <c r="D78" i="2"/>
  <c r="H75" i="2"/>
  <c r="H76" i="2"/>
  <c r="H77" i="2"/>
  <c r="H74" i="2"/>
  <c r="E71" i="2"/>
  <c r="F71" i="2"/>
  <c r="D71" i="2"/>
  <c r="G68" i="2"/>
  <c r="G69" i="2"/>
  <c r="G70" i="2"/>
  <c r="G67" i="2"/>
  <c r="I61" i="2"/>
  <c r="I62" i="2"/>
  <c r="I63" i="2"/>
  <c r="I60" i="2"/>
  <c r="H56" i="2"/>
  <c r="H54" i="2"/>
  <c r="H55" i="2"/>
  <c r="H53" i="2"/>
  <c r="G50" i="2"/>
  <c r="F50" i="2"/>
  <c r="E50" i="2"/>
  <c r="D50" i="2"/>
  <c r="H49" i="2"/>
  <c r="H48" i="2"/>
  <c r="H47" i="2"/>
  <c r="H46" i="2"/>
  <c r="F43" i="2"/>
  <c r="G43" i="2"/>
  <c r="E43" i="2"/>
  <c r="D43" i="2"/>
  <c r="H40" i="2"/>
  <c r="H41" i="2"/>
  <c r="H42" i="2"/>
  <c r="H39" i="2"/>
  <c r="I36" i="2"/>
  <c r="H36" i="2"/>
  <c r="J33" i="2"/>
  <c r="J34" i="2"/>
  <c r="J35" i="2"/>
  <c r="J32" i="2"/>
  <c r="H20" i="2"/>
  <c r="H21" i="2"/>
  <c r="H19" i="2"/>
  <c r="H18" i="2"/>
  <c r="G36" i="2"/>
  <c r="F36" i="2"/>
  <c r="E36" i="2"/>
  <c r="D36" i="2"/>
  <c r="E22" i="2"/>
  <c r="F22" i="2"/>
  <c r="D22" i="2"/>
  <c r="J14" i="2"/>
  <c r="J12" i="2"/>
  <c r="J13" i="2"/>
  <c r="J11" i="2"/>
  <c r="I15" i="2"/>
  <c r="H15" i="2"/>
  <c r="G15" i="2"/>
  <c r="F15" i="2"/>
  <c r="E15" i="2"/>
  <c r="D15" i="2"/>
  <c r="E8" i="2"/>
  <c r="F8" i="2"/>
  <c r="G8" i="2"/>
  <c r="H8" i="2"/>
  <c r="D8" i="2"/>
  <c r="I7" i="2"/>
  <c r="K27" i="2"/>
  <c r="K28" i="2"/>
  <c r="O141" i="2"/>
  <c r="L148" i="2"/>
  <c r="I134" i="2"/>
  <c r="H78" i="2"/>
  <c r="G85" i="2"/>
  <c r="G71" i="2"/>
  <c r="I127" i="2"/>
  <c r="I120" i="2"/>
  <c r="I113" i="2"/>
  <c r="G99" i="2"/>
  <c r="G106" i="2"/>
  <c r="G92" i="2"/>
  <c r="H57" i="2"/>
  <c r="I64" i="2"/>
  <c r="I8" i="2"/>
  <c r="H43" i="2"/>
  <c r="H50" i="2"/>
  <c r="J15" i="2"/>
  <c r="J36" i="2"/>
  <c r="H22" i="2"/>
  <c r="K29" i="2"/>
  <c r="G8" i="10"/>
  <c r="H9" i="10"/>
  <c r="E9" i="7"/>
  <c r="H9" i="7"/>
  <c r="I9" i="7"/>
  <c r="G9" i="7"/>
  <c r="F9" i="7"/>
  <c r="D9" i="7"/>
  <c r="J9" i="7"/>
  <c r="B20" i="27"/>
</calcChain>
</file>

<file path=xl/sharedStrings.xml><?xml version="1.0" encoding="utf-8"?>
<sst xmlns="http://schemas.openxmlformats.org/spreadsheetml/2006/main" count="10495" uniqueCount="1301">
  <si>
    <t>Indicação de data e hora</t>
  </si>
  <si>
    <t>Organização:</t>
  </si>
  <si>
    <t>Nome:</t>
  </si>
  <si>
    <t>Departamento:</t>
  </si>
  <si>
    <t>Função/Cargo:</t>
  </si>
  <si>
    <t>Telefone Comercial</t>
  </si>
  <si>
    <t>e-Mail:</t>
  </si>
  <si>
    <t>1. Há quanto tempo o PMO existe na sua Organização?</t>
  </si>
  <si>
    <t>2. Quantos PMOs existem na sua Organização?</t>
  </si>
  <si>
    <t>3. O(s) PMO(s) está(ão) localizado(s) em qual esfera da organização?</t>
  </si>
  <si>
    <t>4. São funções do PMO da sua organização:</t>
  </si>
  <si>
    <t>5. Qual a quantidade de profissionais que trabalham no PMO?</t>
  </si>
  <si>
    <t>6. A equipe do PMO é formada por profissionais da própria instituição?</t>
  </si>
  <si>
    <t>Caso tenha optado pela opção "Parcialmente", informe o percentual de servidores que não são da organização:</t>
  </si>
  <si>
    <t>7. O PMO faz acompanhamento de:</t>
  </si>
  <si>
    <t>8. Qual o tempo de experiência médio das pessoas do PMO?</t>
  </si>
  <si>
    <t>9. A sua organização utiliza algum Modelo de Maturidade em Gerenciamento de Projetos?</t>
  </si>
  <si>
    <t>Caso tenha optado pela opção "Sim", informe o modelo.</t>
  </si>
  <si>
    <t>10. A sua organização já realizou análise do nível de maturidade do PMO?</t>
  </si>
  <si>
    <t>11.  A sua organização tem metodologia (sistemática documentada) de gerenciamento de projetos?</t>
  </si>
  <si>
    <t>12. A sua organização faz planejamento estratégico?</t>
  </si>
  <si>
    <t>13. A sua organização possui ferramenta (aplicativo/software) de gerenciamento de projetos/programas?</t>
  </si>
  <si>
    <t>14. Os profissionais da instituição envolvidos na gestão de projetos, programas e/ou portfólio são treinados na área?</t>
  </si>
  <si>
    <t>15. Os profissionais da instituição envolvidos na gestão de projetos, programas e/ou portfólio são treinados nas ferramentas e métodos disponibilizados pela organização?</t>
  </si>
  <si>
    <t>16. Em que grau os profissionais da instituição envolvidos na gestão de projetos, programas e/ou portfólio participam de eventos externos sobre o assunto?</t>
  </si>
  <si>
    <t>17. Em que grau os profissionais da instituição envolvidos na gestão de projetos, programas e/ou portfólio são incentivados a participar de grupos ou comunidades de estudo internos?</t>
  </si>
  <si>
    <t>18. Dentro da sua organização, quais são as principais dificuldades na implantação de práticas de gestão de projetos, programas e/ou portfólio?</t>
  </si>
  <si>
    <t>19. Dentro da sua organização, quais são as principais oportunidades na implantação de práticas de gestão de projetos, programas e/ou portfólio?</t>
  </si>
  <si>
    <t>ABR Telecom</t>
  </si>
  <si>
    <t>Valdeone Santos</t>
  </si>
  <si>
    <t>Gerencia de Soluções</t>
  </si>
  <si>
    <t>Gerente de projetos</t>
  </si>
  <si>
    <t>valdeone@globo.com</t>
  </si>
  <si>
    <t>Entre um e dois anos.</t>
  </si>
  <si>
    <t>Operacional</t>
  </si>
  <si>
    <t>Apoio Técnico e Metodológico aos gerentes de projetos, programas e portfólio;, Capacitação;, Sensibilização;, Desenvolver/manter os métodos;, Desenvolver/manter ferramentas;</t>
  </si>
  <si>
    <t>Uma pessoa;</t>
  </si>
  <si>
    <t>Sim</t>
  </si>
  <si>
    <t>Projetos</t>
  </si>
  <si>
    <t>Entre um e dois anos;</t>
  </si>
  <si>
    <t>Não</t>
  </si>
  <si>
    <t>Sim, com muita freqüência;</t>
  </si>
  <si>
    <t>Com média frequência;</t>
  </si>
  <si>
    <t>Falta de patrocínio, Resistência da organização em utilizar um novo método, Não institucionalização da metodologia, Ausência de alinhamento entre o portfólio e a estratégia, Pouco alinhamento entre o portfólio e a estratégia, Equipe insuficiente, Ausência de ferramentas</t>
  </si>
  <si>
    <t>Interesse no uso da metodologia, Equipe capacitada, Metodologia disponível</t>
  </si>
  <si>
    <t>Menos de um ano.</t>
  </si>
  <si>
    <t>Menos de um ano;</t>
  </si>
  <si>
    <t>Não.</t>
  </si>
  <si>
    <t>Raramente;</t>
  </si>
  <si>
    <t>Metodologia disponível</t>
  </si>
  <si>
    <t>Abrantes Soluções Ltda</t>
  </si>
  <si>
    <t>Manoel Abrantes Neto</t>
  </si>
  <si>
    <t>Diretoria</t>
  </si>
  <si>
    <t>Diretor Geral</t>
  </si>
  <si>
    <t>61 32026556</t>
  </si>
  <si>
    <t>contato@abrantess.com.br</t>
  </si>
  <si>
    <t>Tático, Estratégico</t>
  </si>
  <si>
    <t>Apoio Técnico e Metodológico aos gerentes de projetos, programas e portfólio;, Capacitação;, Sensibilização;, Desenvolver/manter os métodos;, Desenvolver/manter ferramentas;, Gerenciar os projetos da organização.</t>
  </si>
  <si>
    <t>Entre duas e quatro pessoas;</t>
  </si>
  <si>
    <t>Projetos, Programas, Portfólio</t>
  </si>
  <si>
    <t>Mais de cinco anos;</t>
  </si>
  <si>
    <t>Sim, com freqüência mediana;</t>
  </si>
  <si>
    <t>Resistência da organização em utilizar um novo método, Pouco alinhamento entre o portfólio e a estratégia, Equipe insuficiente</t>
  </si>
  <si>
    <t>Patrocínio, Interesse no uso da metodologia, Equipe capacitada, Metodologia disponível</t>
  </si>
  <si>
    <t>Accenture</t>
  </si>
  <si>
    <t>Luiz Felipe Miccieli</t>
  </si>
  <si>
    <t>OSS</t>
  </si>
  <si>
    <t>Lider de Equipe</t>
  </si>
  <si>
    <t>miccieli.ucb@gmail.com</t>
  </si>
  <si>
    <t>Mais de cinco anos.</t>
  </si>
  <si>
    <t>5 ou mais</t>
  </si>
  <si>
    <t>Operacional, Tático</t>
  </si>
  <si>
    <t>Mais de Quinze pessoas.</t>
  </si>
  <si>
    <t>Entre três e cinco anos;</t>
  </si>
  <si>
    <t>Outros</t>
  </si>
  <si>
    <t>Resistência da organização em utilizar um novo método, Ausência de planejamento estratégico</t>
  </si>
  <si>
    <t>Patrocínio, Existência de alinhamento entre o portfólio e a estratégia, Ferramenta disponível</t>
  </si>
  <si>
    <t>ACTIVE-TI</t>
  </si>
  <si>
    <t>Alessandro Exposto</t>
  </si>
  <si>
    <t>Gerente de Projetos</t>
  </si>
  <si>
    <t>(61)33268481</t>
  </si>
  <si>
    <t>alessandro.exposto@active-ti.com</t>
  </si>
  <si>
    <t>Operacional, Tático, Estratégico</t>
  </si>
  <si>
    <t>Apoio Técnico e Metodológico aos gerentes de projetos, programas e portfólio;, Capacitação;, Sensibilização;, Desenvolver/manter os métodos;, Gerenciar os projetos da organização.</t>
  </si>
  <si>
    <t>Projetos, Portfólio</t>
  </si>
  <si>
    <t>Ausência de metodologia, Equipe insuficiente</t>
  </si>
  <si>
    <t>Patrocínio</t>
  </si>
  <si>
    <t>Agência nacional de aviação civil</t>
  </si>
  <si>
    <t>Juliana Sousa</t>
  </si>
  <si>
    <t>Juliana.sousa@anac.gov.br</t>
  </si>
  <si>
    <t>Estratégico</t>
  </si>
  <si>
    <t>Sim, com pouca freqüência;</t>
  </si>
  <si>
    <t>Pouco alinhamento entre o portfólio e a estratégia, Equipe não capacitada</t>
  </si>
  <si>
    <t>Equipe em quantitativo adequado, Metodologia disponível</t>
  </si>
  <si>
    <t>Gerenciar os projetos da organização.</t>
  </si>
  <si>
    <t>Programas</t>
  </si>
  <si>
    <t>Algartech</t>
  </si>
  <si>
    <t>Márcio Jerônimo Jaques</t>
  </si>
  <si>
    <t>Escritório de Porjetos/CGTI-DPF</t>
  </si>
  <si>
    <t>Analista de projetos</t>
  </si>
  <si>
    <t>2024-9923</t>
  </si>
  <si>
    <t>marciojjaques@gmail.com</t>
  </si>
  <si>
    <t>Apoio Técnico e Metodológico aos gerentes de projetos, programas e portfólio;, Gerenciar os projetos da organização.</t>
  </si>
  <si>
    <t>Entre cinco e dez pessoas;</t>
  </si>
  <si>
    <t>Portfólio</t>
  </si>
  <si>
    <t>Pouco alinhamento entre o portfólio e a estratégia</t>
  </si>
  <si>
    <t>Allen</t>
  </si>
  <si>
    <t>Carolina Máximo</t>
  </si>
  <si>
    <t>3533-0003</t>
  </si>
  <si>
    <t>carolina.maximo@allen.com.br</t>
  </si>
  <si>
    <t>Apoio Técnico e Metodológico aos gerentes de projetos, programas e portfólio;, Sensibilização;, Desenvolver/manter os métodos;, Desenvolver/manter ferramentas;</t>
  </si>
  <si>
    <t>Ausência de alinhamento entre o portfólio e a estratégia</t>
  </si>
  <si>
    <t>Interesse no uso da metodologia, Ferramenta disponível</t>
  </si>
  <si>
    <t>ALLGET</t>
  </si>
  <si>
    <t>Mayke Fontenele</t>
  </si>
  <si>
    <t>mayke@allget.com.br</t>
  </si>
  <si>
    <t>Minha organização não possui PMO.</t>
  </si>
  <si>
    <t>Apoio Técnico e Metodológico aos gerentes de projetos, programas e portfólio;</t>
  </si>
  <si>
    <t>Resistência da organização em utilizar um novo método, Ausência de metodologia, Não institucionalização da metodologia, Ausência de planejamento estratégico, Ausência de alinhamento entre o portfólio e a estratégia, Pouco alinhamento entre o portfólio e a estratégia</t>
  </si>
  <si>
    <t>Ferramenta disponível</t>
  </si>
  <si>
    <t>ARPIA TI</t>
  </si>
  <si>
    <t>Fabiana Araujo e Silva</t>
  </si>
  <si>
    <t>fabiana1108@terra.com.br</t>
  </si>
  <si>
    <t>Falta de patrocínio, Resistência da organização em utilizar um novo método, Ausência de metodologia, Equipe não capacitada, Ausência de ferramentas, Ausência de entendimento do que é o gerenciamento de projetos pelas pessoas da organização</t>
  </si>
  <si>
    <t>Existência de alinhamento entre o portfólio e a estratégia</t>
  </si>
  <si>
    <t>Desenvolvimento</t>
  </si>
  <si>
    <t>Metodologia disponível, Ferramenta disponível</t>
  </si>
  <si>
    <t>ArqDigital</t>
  </si>
  <si>
    <t>Arvind Kidambi</t>
  </si>
  <si>
    <t>TI</t>
  </si>
  <si>
    <t>Coordenador de Sistemas de TI</t>
  </si>
  <si>
    <t>arvind.kidambi@hec.edu</t>
  </si>
  <si>
    <t>Falta de patrocínio, Resistência da organização em utilizar um novo método, Ausência de metodologia, Não institucionalização da metodologia, Ausência de planejamento estratégico, Ausência de alinhamento entre o portfólio e a estratégia, Pouco alinhamento entre o portfólio e a estratégia, Equipe insuficiente, Equipe não capacitada, Ausência de ferramentas, Politics</t>
  </si>
  <si>
    <t>Equipe capacitada, Oportunidades estrategica</t>
  </si>
  <si>
    <t>Sérgio Caracas</t>
  </si>
  <si>
    <t>Depog/Espro (PMO)</t>
  </si>
  <si>
    <t>Chefe de Divisão Subst.</t>
  </si>
  <si>
    <t>sergio.caracas@bcb.gov.br</t>
  </si>
  <si>
    <t>Prado MMGP</t>
  </si>
  <si>
    <t>Equipe insuficiente, Restrições orçamentárias próprias do serviço público</t>
  </si>
  <si>
    <t>Patrocínio, Existência de alinhamento entre o portfólio e a estratégia, Equipe capacitada, Metodologia disponível, Ferramenta disponível</t>
  </si>
  <si>
    <t>Entre três e cinco anos.</t>
  </si>
  <si>
    <t>Tático</t>
  </si>
  <si>
    <t>Equipe insuficiente</t>
  </si>
  <si>
    <t>Equipe em quantitativo adequado</t>
  </si>
  <si>
    <t>Ulisses Barbosa</t>
  </si>
  <si>
    <t>PMO - Project Management Office - Programa Serviços em Infraestrutura</t>
  </si>
  <si>
    <t>Gerente de Divisão</t>
  </si>
  <si>
    <t>ulissesbarbosa@bb.com.br</t>
  </si>
  <si>
    <t>PMI OPM3</t>
  </si>
  <si>
    <t>Com alta freqüência;</t>
  </si>
  <si>
    <t>Resistência da organização em utilizar um novo método</t>
  </si>
  <si>
    <t>Assessora</t>
  </si>
  <si>
    <t>Tecnologia</t>
  </si>
  <si>
    <t>Equipe capacitada</t>
  </si>
  <si>
    <t>BANCO DO BRASIL S.A.</t>
  </si>
  <si>
    <t>Apoio Técnico e Metodológico aos gerentes de projetos, programas e portfólio;, Desenvolver/manter os métodos;, Desenvolver/manter ferramentas;, Gerenciar os projetos da organização.</t>
  </si>
  <si>
    <t>Projetos, Programas</t>
  </si>
  <si>
    <t>BANCO RABOBANK</t>
  </si>
  <si>
    <t>ROBERTO NAVAS PINHEIRO</t>
  </si>
  <si>
    <t>IT PROJETOS</t>
  </si>
  <si>
    <t>GERENTE DE PROJETOS</t>
  </si>
  <si>
    <t>NAVASPINHEIRO@GMAIL.COM</t>
  </si>
  <si>
    <t>Parcialmente</t>
  </si>
  <si>
    <t>41% a 60%</t>
  </si>
  <si>
    <t>Resistência da organização em utilizar um novo método, Equipe insuficiente</t>
  </si>
  <si>
    <t>POLÍTICAS E CONTROLES</t>
  </si>
  <si>
    <t>BB Tecnologia e Serviços</t>
  </si>
  <si>
    <t>Fabricio Rezende Regis</t>
  </si>
  <si>
    <t>Gerência de Projetos e Apoio a Gestão (GPG)</t>
  </si>
  <si>
    <t>Líder de Projetos</t>
  </si>
  <si>
    <t>fabricio.regis@bbtecno.com.br</t>
  </si>
  <si>
    <t>Operacional, Estratégico</t>
  </si>
  <si>
    <t>Apoio Técnico e Metodológico aos gerentes de projetos, programas e portfólio;, Capacitação;, Desenvolver/manter ferramentas;</t>
  </si>
  <si>
    <t>Equipe em quantitativo adequado, Equipe capacitada, Metodologia disponível, Ferramenta disponível</t>
  </si>
  <si>
    <t>Buzz Consultoria</t>
  </si>
  <si>
    <t>Raquel Chaves Bufon</t>
  </si>
  <si>
    <t>61 96187871</t>
  </si>
  <si>
    <t>raquel.bufon@gmail.com</t>
  </si>
  <si>
    <t>Falta de patrocínio, Pouco alinhamento entre o portfólio e a estratégia, Equipe não capacitada</t>
  </si>
  <si>
    <t>RENATO RIBEIRO</t>
  </si>
  <si>
    <t>EPROJ</t>
  </si>
  <si>
    <t>renato05@gmail.com</t>
  </si>
  <si>
    <t>21% a 40%</t>
  </si>
  <si>
    <t>Não institucionalização da metodologia, Ausência de alinhamento entre o portfólio e a estratégia, Equipe insuficiente</t>
  </si>
  <si>
    <t>Patrocínio, Interesse no uso da metodologia, Equipe capacitada, Metodologia disponível, Ferramenta disponível</t>
  </si>
  <si>
    <t>Consultor</t>
  </si>
  <si>
    <t>Interesse no uso da metodologia, Existência de alinhamento entre o portfólio e a estratégia, Metodologia disponível</t>
  </si>
  <si>
    <t>ALEXANDRE TRAVASSOS</t>
  </si>
  <si>
    <t>ESCRITORIO DE PROJETOS CEDESBR</t>
  </si>
  <si>
    <t>CONSULTOR</t>
  </si>
  <si>
    <t>alexandre.travassos@caixa.gov.br</t>
  </si>
  <si>
    <t>61% a 80%</t>
  </si>
  <si>
    <t>Falta de patrocínio, Resistência da organização em utilizar um novo método, Não institucionalização da metodologia, Equipe não capacitada</t>
  </si>
  <si>
    <t>Interesse no uso da metodologia, Existência de alinhamento entre o portfólio e a estratégia, Metodologia disponível, Ferramenta disponível</t>
  </si>
  <si>
    <t>Apoio Técnico e Metodológico aos gerentes de projetos, programas e portfólio;, Capacitação;, Sensibilização;</t>
  </si>
  <si>
    <t>Interesse no uso da metodologia, Metodologia disponível, Ferramenta disponível</t>
  </si>
  <si>
    <t>CAIXA SEGUROS</t>
  </si>
  <si>
    <t>MARCOS CARREIRA</t>
  </si>
  <si>
    <t>GERENCIA DE PROCESSOS</t>
  </si>
  <si>
    <t>ANALISTA DE PROCESSOS</t>
  </si>
  <si>
    <t>marcoscarreira07@gmail.com</t>
  </si>
  <si>
    <t>Engenheiro Civil</t>
  </si>
  <si>
    <t>0% a 20%</t>
  </si>
  <si>
    <t>Nunca.</t>
  </si>
  <si>
    <t>Gustavo Warzocha Fernandes Cruvinel</t>
  </si>
  <si>
    <t>CENIN-COLEG</t>
  </si>
  <si>
    <t>Analista de Informática Legislativa</t>
  </si>
  <si>
    <t>gwarzocha@gmail.com</t>
  </si>
  <si>
    <t>Apoio Técnico e Metodológico aos gerentes de projetos, programas e portfólio;, Capacitação;, Sensibilização;, Desenvolver/manter os métodos;</t>
  </si>
  <si>
    <t>Entre onze e quinze pessoas;</t>
  </si>
  <si>
    <t>Falta de patrocínio, Resistência da organização em utilizar um novo método, Não institucionalização da metodologia</t>
  </si>
  <si>
    <t>Interesse no uso da metodologia</t>
  </si>
  <si>
    <t>Resistência da organização em utilizar um novo método, Equipe insuficiente, Equipe não capacitada</t>
  </si>
  <si>
    <t>Weliton Alves da Silva</t>
  </si>
  <si>
    <t>Coges</t>
  </si>
  <si>
    <t>Analista de Sistemas</t>
  </si>
  <si>
    <t>weliton.sony@gmail.com</t>
  </si>
  <si>
    <t>Capgemini</t>
  </si>
  <si>
    <t>Achiles Camilo Soares Neto</t>
  </si>
  <si>
    <t>Escritório de Programa</t>
  </si>
  <si>
    <t>Consultor de Gestão de Projetos</t>
  </si>
  <si>
    <t>62 8532-1013</t>
  </si>
  <si>
    <t>achiles.neto@capgemini.com</t>
  </si>
  <si>
    <t>Equipe insuficiente, Ausência de ferramentas</t>
  </si>
  <si>
    <t>Patrocínio, Interesse no uso da metodologia, Existência de alinhamento entre o portfólio e a estratégia, Equipe capacitada, Metodologia disponível</t>
  </si>
  <si>
    <t>Cartório do 2º Oficio de notas e protesto de Brasilia</t>
  </si>
  <si>
    <t>Marcelo Henrique Araújo do Bomfim</t>
  </si>
  <si>
    <t>marceliinbrasil@hotmail.com</t>
  </si>
  <si>
    <t>CAST</t>
  </si>
  <si>
    <t>Denis Silva Costa</t>
  </si>
  <si>
    <t>Gerencia de Contratos Governo</t>
  </si>
  <si>
    <t>Especialista de TI</t>
  </si>
  <si>
    <t>3429-7300</t>
  </si>
  <si>
    <t>denisqueid@r7.com</t>
  </si>
  <si>
    <t>Apoio Técnico e Metodológico aos gerentes de projetos, programas e portfólio;, Sensibilização;, Gerenciar os projetos da organização.</t>
  </si>
  <si>
    <t>Falta de patrocínio, Resistência da organização em utilizar um novo método, Equipe insuficiente, Ausência de ferramentas</t>
  </si>
  <si>
    <t>CBMDF</t>
  </si>
  <si>
    <t>Luiz Hernane Ferreira</t>
  </si>
  <si>
    <t>Gestor de Projetos</t>
  </si>
  <si>
    <t>hernane@gmail.com</t>
  </si>
  <si>
    <t>Equipe insuficiente, Equipe não capacitada</t>
  </si>
  <si>
    <t>Interesse no uso da metodologia, Existência de alinhamento entre o portfólio e a estratégia</t>
  </si>
  <si>
    <t>CEBRASPE</t>
  </si>
  <si>
    <t>61 21095834</t>
  </si>
  <si>
    <t>DULCE  MACHADO SOUZA</t>
  </si>
  <si>
    <t>PLANEJAMENTO</t>
  </si>
  <si>
    <t>GERENTE DE PLANEJAMENTO</t>
  </si>
  <si>
    <t>dms0294@gmail.com</t>
  </si>
  <si>
    <t>Sensibilização;</t>
  </si>
  <si>
    <t>Ausência de metodologia, Não institucionalização da metodologia, Ausência de planejamento estratégico, Ausência de alinhamento entre o portfólio e a estratégia, Equipe insuficiente, Equipe não capacitada</t>
  </si>
  <si>
    <t>Patrocínio, Interesse no uso da metodologia, Metodologia disponível, Ferramenta disponível</t>
  </si>
  <si>
    <t>Apoio Técnico e Metodológico aos gerentes de projetos, programas e portfólio;, Desenvolver/manter os métodos;, Desenvolver/manter ferramentas;</t>
  </si>
  <si>
    <t>Patrocínio, Interesse no uso da metodologia, Existência de alinhamento entre o portfólio e a estratégia, Equipe capacitada</t>
  </si>
  <si>
    <t>Roberto Machado Gerhardt</t>
  </si>
  <si>
    <t>Divisão de Planejamento Coordenação e  Controle</t>
  </si>
  <si>
    <t>Chefe do Escritório  de Projetos</t>
  </si>
  <si>
    <t>romager@gmail.com</t>
  </si>
  <si>
    <t>Apoio Técnico e Metodológico aos gerentes de projetos, programas e portfólio;, Sensibilização;, Desenvolver/manter ferramentas;</t>
  </si>
  <si>
    <t>Resistência da organização em utilizar um novo método, Ausência de alinhamento entre o portfólio e a estratégia, Equipe insuficiente</t>
  </si>
  <si>
    <t>CISTEC Integração</t>
  </si>
  <si>
    <t>Andre Costa</t>
  </si>
  <si>
    <t>contato.andrecosta@email.com</t>
  </si>
  <si>
    <t>Apoio Técnico e Metodológico aos gerentes de projetos, programas e portfólio;, Capacitação;, Desenvolver/manter os métodos;, Gerenciar os projetos da organização.</t>
  </si>
  <si>
    <t>Equipe em quantitativo adequado, Equipe capacitada, Metodologia disponível</t>
  </si>
  <si>
    <t>CNMP e UPIS</t>
  </si>
  <si>
    <t>Flávio Manzi Alves</t>
  </si>
  <si>
    <t>Analista de Sistema e Professor</t>
  </si>
  <si>
    <t>manzigyn@gmail.com</t>
  </si>
  <si>
    <t>Equipe não capacitada</t>
  </si>
  <si>
    <t>Apoio Técnico e Metodológico aos gerentes de projetos, programas e portfólio;, Desenvolver/manter os métodos;, Gerenciar os projetos da organização.</t>
  </si>
  <si>
    <t>Não institucionalização da metodologia</t>
  </si>
  <si>
    <t>COMUNIX TECNOLOGIA</t>
  </si>
  <si>
    <t>DARLYNE COSTA DE OLIVEIRA</t>
  </si>
  <si>
    <t>darlyne.costa.oliveira@gmail.com</t>
  </si>
  <si>
    <t>Apoio Técnico e Metodológico aos gerentes de projetos, programas e portfólio;, Capacitação;, Desenvolver/manter ferramentas;, Gerenciar os projetos da organização.</t>
  </si>
  <si>
    <t>CONCREMAT ENGENHARIA</t>
  </si>
  <si>
    <t>Leandro Mota</t>
  </si>
  <si>
    <t>EDIFICACOES PRIVADAS E INDUSTRIAS</t>
  </si>
  <si>
    <t>PLANEJAMENTO E CONTROLE</t>
  </si>
  <si>
    <t>LEANDRO_MOTA@HOTMAIL.COM</t>
  </si>
  <si>
    <t>Patrocínio, Interesse no uso da metodologia, Existência de alinhamento entre o portfólio e a estratégia, Equipe capacitada, Metodologia disponível, Ferramenta disponível</t>
  </si>
  <si>
    <t>Cr forros de pvc</t>
  </si>
  <si>
    <t>sheila silva</t>
  </si>
  <si>
    <t>vendas</t>
  </si>
  <si>
    <t>gerente</t>
  </si>
  <si>
    <t>sheilasilva0508@gmail.com</t>
  </si>
  <si>
    <t>Henrique Gomes</t>
  </si>
  <si>
    <t>Projeto Estratégico</t>
  </si>
  <si>
    <t>Especialista em Gerenciamento de Projetos</t>
  </si>
  <si>
    <t>(61)2108-6403</t>
  </si>
  <si>
    <t>informatecnologia@gmail.com</t>
  </si>
  <si>
    <t>Apoio Técnico e Metodológico aos gerentes de projetos, programas e portfólio;, Capacitação;, Desenvolver/manter os métodos;, Desenvolver/manter ferramentas;</t>
  </si>
  <si>
    <t>Resistência da organização em utilizar um novo método, Equipe insuficiente, Ausência de ferramentas</t>
  </si>
  <si>
    <t>Patrocínio, Equipe capacitada, Metodologia disponível</t>
  </si>
  <si>
    <t>PMO</t>
  </si>
  <si>
    <t>Analista</t>
  </si>
  <si>
    <t>DATAPREV</t>
  </si>
  <si>
    <t>RAFAEL PLENTZ</t>
  </si>
  <si>
    <t>CGEP</t>
  </si>
  <si>
    <t>48 3877 4991</t>
  </si>
  <si>
    <t>RPLENTZ@GMAIL.COM</t>
  </si>
  <si>
    <t>Falta de patrocínio, Resistência da organização em utilizar um novo método</t>
  </si>
  <si>
    <t>Deltapoint LTDA</t>
  </si>
  <si>
    <t>Rodrigo Medeiros</t>
  </si>
  <si>
    <t>Sócio Diretor</t>
  </si>
  <si>
    <t>rodrigopeleta@gmail.com</t>
  </si>
  <si>
    <t>Não institucionalização da metodologia, Ausência de alinhamento entre o portfólio e a estratégia, Equipe não capacitada, Ausência de ferramentas</t>
  </si>
  <si>
    <t>DNIT</t>
  </si>
  <si>
    <t>Fabrício Lima</t>
  </si>
  <si>
    <t>DG</t>
  </si>
  <si>
    <t>3315-4851</t>
  </si>
  <si>
    <t>eng_fabricio@ibest.com.br</t>
  </si>
  <si>
    <t>Falta de patrocínio, Ausência de metodologia, Não institucionalização da metodologia, Equipe insuficiente, Equipe não capacitada, Ausência de ferramentas</t>
  </si>
  <si>
    <t>Eduardo Alves</t>
  </si>
  <si>
    <t>eduardoalvesweb@gmail.com</t>
  </si>
  <si>
    <t>Apoio Técnico e Metodológico aos gerentes de projetos, programas e portfólio;, Capacitação;</t>
  </si>
  <si>
    <t>Falta de patrocínio, Ausência de metodologia, Equipe insuficiente, Equipe não capacitada</t>
  </si>
  <si>
    <t>Patrocínio, Equipe capacitada</t>
  </si>
  <si>
    <t>EBC - Empresa Brasil de Comunicação</t>
  </si>
  <si>
    <t>Heitor Castro</t>
  </si>
  <si>
    <t>Gerência de Projetos Especiais</t>
  </si>
  <si>
    <t>Engenheiro de Rádio e TV</t>
  </si>
  <si>
    <t>hlcastro@gmail.com</t>
  </si>
  <si>
    <t>Falta de patrocínio, Resistência da organização em utilizar um novo método, Ausência de metodologia, Não institucionalização da metodologia, Falta de envolvimento e incentivo da alta gestão</t>
  </si>
  <si>
    <t>Interesse no uso da metodologia, Existência de alinhamento entre o portfólio e a estratégia, Equipe capacitada</t>
  </si>
  <si>
    <t>Ecosintese</t>
  </si>
  <si>
    <t>José Neiva</t>
  </si>
  <si>
    <t>PMP</t>
  </si>
  <si>
    <t>jsneiva@msn.com</t>
  </si>
  <si>
    <t>Apoio Técnico e Metodológico aos gerentes de projetos, programas e portfólio;, Capacitação;, Desenvolver/manter os métodos;</t>
  </si>
  <si>
    <t>Falta de patrocínio, Pouco alinhamento entre o portfólio e a estratégia, turnover</t>
  </si>
  <si>
    <t>Existência de alinhamento entre o portfólio e a estratégia, Metodologia disponível, Ferramenta disponível</t>
  </si>
  <si>
    <t>Educacional</t>
  </si>
  <si>
    <t>Kelly Vasconcelos</t>
  </si>
  <si>
    <t>Administrativo</t>
  </si>
  <si>
    <t>Atendente</t>
  </si>
  <si>
    <t>61 86175837</t>
  </si>
  <si>
    <t>kellycostabsb@gmail.com</t>
  </si>
  <si>
    <t>EGS</t>
  </si>
  <si>
    <t>CLAUDIO TOLEDO NETTO</t>
  </si>
  <si>
    <t>61 30456117</t>
  </si>
  <si>
    <t>claudio.toledo@me.com</t>
  </si>
  <si>
    <t>Emphasys</t>
  </si>
  <si>
    <t>Wagner Santos</t>
  </si>
  <si>
    <t>Diretor de Operações</t>
  </si>
  <si>
    <t>11-3556-0740</t>
  </si>
  <si>
    <t>wagner@emphasys.com.br</t>
  </si>
  <si>
    <t>Assessor</t>
  </si>
  <si>
    <t>Patrocínio, Interesse no uso da metodologia, Existência de alinhamento entre o portfólio e a estratégia</t>
  </si>
  <si>
    <t>Equipe insuficiente, Equipe não capacitada, Ausência de ferramentas</t>
  </si>
  <si>
    <t>Empresa Brasileira de Correios e Telégrafos - Vice-presidência de Tecnologia</t>
  </si>
  <si>
    <t>Aline Alves Ferrari Amorim</t>
  </si>
  <si>
    <t>Departamento de Planejamento de TIC - DETIC</t>
  </si>
  <si>
    <t>Membro do PMO da TI / Analista de Correios</t>
  </si>
  <si>
    <t>3207-1587</t>
  </si>
  <si>
    <t>alineferrari@correios.com.br</t>
  </si>
  <si>
    <t>Resistência da organização em utilizar um novo método, Equipe insuficiente, Equipe não capacitada, Ausência de ferramentas, Disseminação da cultura, tamanho dos projetos de TIC, processos de negócios, business case</t>
  </si>
  <si>
    <t>Patrocínio, Existência de alinhamento entre o portfólio e a estratégia, Metodologia disponível</t>
  </si>
  <si>
    <t>ENGENHARIA</t>
  </si>
  <si>
    <t>MARINA SALES PIRETTI</t>
  </si>
  <si>
    <t>ENG DE MANUTENÇÃO</t>
  </si>
  <si>
    <t>ENG MECANICO</t>
  </si>
  <si>
    <t>sales.piretti@gmail.com</t>
  </si>
  <si>
    <t>Falta de patrocínio, Resistência da organização em utilizar um novo método, Ausência de planejamento estratégico, Equipe não capacitada, Ausência de ferramentas</t>
  </si>
  <si>
    <t>ENGPLAN Engenharia, Projetos e Consultoria</t>
  </si>
  <si>
    <t>ARISTOTELES ALVES NASCIMENTO</t>
  </si>
  <si>
    <t>PLANEJAMENTO E GESTÃO</t>
  </si>
  <si>
    <t>ENGENHEIRO GESTOR DE PLANEJAMENTO</t>
  </si>
  <si>
    <t>aristotelesalves07@gmail.com</t>
  </si>
  <si>
    <t>Apoio Técnico e Metodológico aos gerentes de projetos, programas e portfólio;, Capacitação;, Desenvolver/manter os métodos;, Desenvolver/manter ferramentas;, Gerenciar os projetos da organização.</t>
  </si>
  <si>
    <t>Resistência da organização em utilizar um novo método, Não institucionalização da metodologia, Pouco alinhamento entre o portfólio e a estratégia, Equipe insuficiente</t>
  </si>
  <si>
    <t>Existência de alinhamento entre o portfólio e a estratégia, Metodologia disponível</t>
  </si>
  <si>
    <t>Erigos Soluções e Projetos</t>
  </si>
  <si>
    <t>Paulo Sérgio Lima</t>
  </si>
  <si>
    <t>Diretoria Técnica</t>
  </si>
  <si>
    <t>Sócio-Diretor</t>
  </si>
  <si>
    <t>(61) 8134-5968</t>
  </si>
  <si>
    <t>paulo@erigos.com.br</t>
  </si>
  <si>
    <t>Equipe insuficiente, Microempresa em fase de consolidação</t>
  </si>
  <si>
    <t>GILSON FARIA</t>
  </si>
  <si>
    <t>ESCRITÓRIO DE PROJETOS DO EXÉRCITO</t>
  </si>
  <si>
    <t>ASSESSOR DE CONTROLE ORÇAMENTÁRIO</t>
  </si>
  <si>
    <t>3415-5013</t>
  </si>
  <si>
    <t>fariagilsonfaria@gmail.com</t>
  </si>
  <si>
    <t>Apoio Técnico e Metodológico aos gerentes de projetos, programas e portfólio;, Capacitação;, Gerenciar os projetos da organização.</t>
  </si>
  <si>
    <t>Existência de alinhamento entre o portfólio e a estratégia, Ferramenta disponível</t>
  </si>
  <si>
    <t>Alexandre Freitas</t>
  </si>
  <si>
    <t>Escritório de Projetos do Exército</t>
  </si>
  <si>
    <t>Chefe da Seção de Coordenação e Integração</t>
  </si>
  <si>
    <t>freitas.alexandre@gmail.com</t>
  </si>
  <si>
    <t>Patrocínio, Interesse no uso da metodologia, Existência de alinhamento entre o portfólio e a estratégia, Equipe capacitada, Metodologia disponível, Ferramenta disponível, Apoio da Alta Administração</t>
  </si>
  <si>
    <t>Patrocínio, Existência de alinhamento entre o portfólio e a estratégia</t>
  </si>
  <si>
    <t>Extrema Consrução</t>
  </si>
  <si>
    <t>Marcelo Sales</t>
  </si>
  <si>
    <t>marcelo.sales@extremaconstrucao.com.br</t>
  </si>
  <si>
    <t>FACULDADE PROJEÇÃO</t>
  </si>
  <si>
    <t>LUIZ AUGUSTO RAMOS PEDRO</t>
  </si>
  <si>
    <t>ESCOLA DE TECNOLOGIA</t>
  </si>
  <si>
    <t>DIRETOR</t>
  </si>
  <si>
    <t>luiz.pedro@projecao.br</t>
  </si>
  <si>
    <t>Interesse no uso da metodologia, Existência de alinhamento entre o portfólio e a estratégia, Equipe em quantitativo adequado</t>
  </si>
  <si>
    <t>FALCONI Consultores de Resultado</t>
  </si>
  <si>
    <t>Bruno Starling Simao</t>
  </si>
  <si>
    <t>Consultoria</t>
  </si>
  <si>
    <t>Consultor Sênior</t>
  </si>
  <si>
    <t>31 9371-4445</t>
  </si>
  <si>
    <t>brunosimao@falconi.com</t>
  </si>
  <si>
    <t>Resistência da organização em utilizar um novo método, Pouco alinhamento entre o portfólio e a estratégia</t>
  </si>
  <si>
    <t>Fauldade Projeção Sobradinho</t>
  </si>
  <si>
    <t>Elvis Barreto</t>
  </si>
  <si>
    <t>Direção</t>
  </si>
  <si>
    <t>Diretor</t>
  </si>
  <si>
    <t>3038-7618</t>
  </si>
  <si>
    <t>elvis.barreto@projecao.br</t>
  </si>
  <si>
    <t>Apoio Técnico e Metodológico aos gerentes de projetos, programas e portfólio;, Desenvolver/manter ferramentas;, Gerenciar os projetos da organização.</t>
  </si>
  <si>
    <t>FBR Consultoria</t>
  </si>
  <si>
    <t>Fabricio Freitas</t>
  </si>
  <si>
    <t>fabricio.freitas@fbrconsultoria.srv.br</t>
  </si>
  <si>
    <t>FGV</t>
  </si>
  <si>
    <t>Dario Viana</t>
  </si>
  <si>
    <t>61 3214 7800</t>
  </si>
  <si>
    <t>darioviana@ig.com.br</t>
  </si>
  <si>
    <t>FNDE</t>
  </si>
  <si>
    <t>PATRICIA JACOBS</t>
  </si>
  <si>
    <t>Assessoria de Gestão Estratégica</t>
  </si>
  <si>
    <t>Especialista/Gerente de PMO</t>
  </si>
  <si>
    <t>patricia.jacobs@fnde.gov.br</t>
  </si>
  <si>
    <t>Falta de patrocínio, Não institucionalização da metodologia, Equipe insuficiente</t>
  </si>
  <si>
    <t>Patrocínio, Metodologia disponível, Ferramenta disponível</t>
  </si>
  <si>
    <t>Gerente</t>
  </si>
  <si>
    <t>Equipe capacitada, Metodologia disponível, Ferramenta disponível</t>
  </si>
  <si>
    <t>Fóton Informática</t>
  </si>
  <si>
    <t>Márcia Abreu</t>
  </si>
  <si>
    <t>Qualidade</t>
  </si>
  <si>
    <t>61 3533-0111</t>
  </si>
  <si>
    <t>marcia.abreu@foton.la</t>
  </si>
  <si>
    <t>Fox Engenharia</t>
  </si>
  <si>
    <t>Frederick Eneias</t>
  </si>
  <si>
    <t>GEPE</t>
  </si>
  <si>
    <t>Eng. Eletricista - Coordenador</t>
  </si>
  <si>
    <t>61-21039555</t>
  </si>
  <si>
    <t>frederick.enge@gmail.com</t>
  </si>
  <si>
    <t>Apoio Técnico e Metodológico aos gerentes de projetos, programas e portfólio;, Capacitação;, Sensibilização;, Desenvolver/manter ferramentas;</t>
  </si>
  <si>
    <t>Resistência da organização em utilizar um novo método, Pouco alinhamento entre o portfólio e a estratégia, Equipe não capacitada</t>
  </si>
  <si>
    <t>Existência de alinhamento entre o portfólio e a estratégia, Equipe capacitada, Metodologia disponível, Ferramenta disponível</t>
  </si>
  <si>
    <t>FUNASA</t>
  </si>
  <si>
    <t>Bruna Palatucci</t>
  </si>
  <si>
    <t>Técnico de Infraestrutura</t>
  </si>
  <si>
    <t>61-33146208</t>
  </si>
  <si>
    <t>brunacajju@gmail.com</t>
  </si>
  <si>
    <t>Resistência da organização em utilizar um novo método, Pouco alinhamento entre o portfólio e a estratégia, Equipe insuficiente, Ausência de ferramentas</t>
  </si>
  <si>
    <t>Interesse no uso da metodologia, Equipe em quantitativo adequado, Equipe capacitada, Metodologia disponível, Ferramenta disponível</t>
  </si>
  <si>
    <t>FUNCEF</t>
  </si>
  <si>
    <t>Saulo Kasakevitch e Luna</t>
  </si>
  <si>
    <t>Processos e Qualidade</t>
  </si>
  <si>
    <t>sauloluna@funcef.com.br</t>
  </si>
  <si>
    <t>GAP CONSULT TECNOLOGIA</t>
  </si>
  <si>
    <t>GERALDINO GONÇALVES BASTOS</t>
  </si>
  <si>
    <t>Conhecimento e Inovação</t>
  </si>
  <si>
    <t>geraldino@gapconsult.com.br</t>
  </si>
  <si>
    <t>GEO</t>
  </si>
  <si>
    <t>Adriana Meira Coutinho Meira Coutinho</t>
  </si>
  <si>
    <t>Contrução Civil</t>
  </si>
  <si>
    <t>Administrador</t>
  </si>
  <si>
    <t>adriana.silva46@gmail.com</t>
  </si>
  <si>
    <t>Falta de patrocínio, Pouco alinhamento entre o portfólio e a estratégia</t>
  </si>
  <si>
    <t>Patrocínio, Existência de alinhamento entre o portfólio e a estratégia, Metodologia disponível, Ferramenta disponível</t>
  </si>
  <si>
    <t>Governo do Distrito Federal</t>
  </si>
  <si>
    <t>Rodrigo Freitas</t>
  </si>
  <si>
    <t>Subsecretaria de Tecnologia da Informação e Comunicação</t>
  </si>
  <si>
    <t>Assessor Especial</t>
  </si>
  <si>
    <t>rodrigomfreitas@gmail.com</t>
  </si>
  <si>
    <t>Falta de patrocínio, Resistência da organização em utilizar um novo método, Equipe insuficiente, Equipe não capacitada</t>
  </si>
  <si>
    <t>Grupo Gestão Consultoria</t>
  </si>
  <si>
    <t>Pedro Baptista do Nascimento</t>
  </si>
  <si>
    <t>Escritório de Projetos</t>
  </si>
  <si>
    <t>9185-7976</t>
  </si>
  <si>
    <t>pedrobaptistadonascimento@gmail.com</t>
  </si>
  <si>
    <t>Grupo NT</t>
  </si>
  <si>
    <t>Guilherme Mota</t>
  </si>
  <si>
    <t>gb.mota@gmail.com</t>
  </si>
  <si>
    <t>Não institucionalização da metodologia, Ausência de planejamento estratégico, Ausência de alinhamento entre o portfólio e a estratégia, Equipe insuficiente, Equipe não capacitada, Ausência de ferramentas</t>
  </si>
  <si>
    <t>Hepta Serviços em TI</t>
  </si>
  <si>
    <t>Walter Ramos</t>
  </si>
  <si>
    <t>61-3961-7777</t>
  </si>
  <si>
    <t>wjunior@hepta.com.br</t>
  </si>
  <si>
    <t>Patrocínio, Interesse no uso da metodologia</t>
  </si>
  <si>
    <t>HSB - Soluções para Gerenciamento Empresarial</t>
  </si>
  <si>
    <t>Henrique Barreto</t>
  </si>
  <si>
    <t>henriquedasilvabarreto.hsb@gmail.com</t>
  </si>
  <si>
    <t>Não tem dificuldade</t>
  </si>
  <si>
    <t>Humam Power</t>
  </si>
  <si>
    <t>Marco Cardoso</t>
  </si>
  <si>
    <t>marco.antonio@humanpower.com.br</t>
  </si>
  <si>
    <t>IBGE</t>
  </si>
  <si>
    <t>Nadiel Luis de Almeida</t>
  </si>
  <si>
    <t>nadiel.almeida@oi.com.br</t>
  </si>
  <si>
    <t>Resistência da organização em utilizar um novo método, Ausência de metodologia, Ausência de planejamento estratégico, Equipe insuficiente</t>
  </si>
  <si>
    <t>IBICT</t>
  </si>
  <si>
    <t>Valéria Paiva</t>
  </si>
  <si>
    <t>Coordenação de Planejamento</t>
  </si>
  <si>
    <t>(61)3217-6177</t>
  </si>
  <si>
    <t>vallpaiva@hotmail.com</t>
  </si>
  <si>
    <t>IBM Brazil</t>
  </si>
  <si>
    <t>Devanand Parashar</t>
  </si>
  <si>
    <t>Sales &amp; Distribution</t>
  </si>
  <si>
    <t>Gerente de Território</t>
  </si>
  <si>
    <t>55 61 2106-2996</t>
  </si>
  <si>
    <t>devanand@br.ibm.com</t>
  </si>
  <si>
    <t>Interesse no uso da metodologia, Equipe capacitada, Metodologia disponível, Ferramenta disponível</t>
  </si>
  <si>
    <t>IFTO</t>
  </si>
  <si>
    <t>VIRLEY SOUZA</t>
  </si>
  <si>
    <t>Construção Civil</t>
  </si>
  <si>
    <t>Poofessor</t>
  </si>
  <si>
    <t>63 3236 4000</t>
  </si>
  <si>
    <t>virley.lemos@gmail.com</t>
  </si>
  <si>
    <t>Resistência da organização em utilizar um novo método, Equipe não capacitada, Ausência de ferramentas</t>
  </si>
  <si>
    <t>IIT</t>
  </si>
  <si>
    <t>Lindelma Lopes Rodrigues</t>
  </si>
  <si>
    <t>lindelmaro@gmail.com</t>
  </si>
  <si>
    <t>Desenvolver/manter os métodos;</t>
  </si>
  <si>
    <t>INDRA</t>
  </si>
  <si>
    <t>Washington Gomes</t>
  </si>
  <si>
    <t>COMERCIAL</t>
  </si>
  <si>
    <t>wsgomes@indracompany.com</t>
  </si>
  <si>
    <t>Ausência de ferramentas</t>
  </si>
  <si>
    <t>Equipe em quantitativo adequado, Equipe capacitada, Ferramenta disponível</t>
  </si>
  <si>
    <t>INdT - Instituto Nokia de Tecnologia</t>
  </si>
  <si>
    <t>Paolo Cruz</t>
  </si>
  <si>
    <t>Aglie Team - Scrum</t>
  </si>
  <si>
    <t>Scrum Master</t>
  </si>
  <si>
    <t>ext-paolo.cruz@microsoft.com</t>
  </si>
  <si>
    <t>Infraero</t>
  </si>
  <si>
    <t>Priscilla Ramos</t>
  </si>
  <si>
    <t>pri.sramos@gmail.com</t>
  </si>
  <si>
    <t>Falta de patrocínio</t>
  </si>
  <si>
    <t>Inframerica S/A</t>
  </si>
  <si>
    <t>Diego Mendes Teixeira</t>
  </si>
  <si>
    <t>Gerencia Corporativa de Gestão</t>
  </si>
  <si>
    <t>Gerente Corporativo de Gestão</t>
  </si>
  <si>
    <t>61 3214 6635</t>
  </si>
  <si>
    <t>contato@diegoteixeira.com.br</t>
  </si>
  <si>
    <t>Ausência de metodologia</t>
  </si>
  <si>
    <t>Instituto Cooperforte</t>
  </si>
  <si>
    <t>Taline Bacelar</t>
  </si>
  <si>
    <t>Coordenadoria de Projetos</t>
  </si>
  <si>
    <t>Analista de Projetos</t>
  </si>
  <si>
    <t>(61) 85529332</t>
  </si>
  <si>
    <t>talinebacelar@hotmail.com</t>
  </si>
  <si>
    <t>Não institucionalização da metodologia, Equipe insuficiente, Ausência de ferramentas</t>
  </si>
  <si>
    <t>Instituto de Pesquisas Eldorado</t>
  </si>
  <si>
    <t>Ricardo Custodio</t>
  </si>
  <si>
    <t>desenvolvedor.ricardo@gmail.com</t>
  </si>
  <si>
    <t>Instituto Federal de Brasilia - IFB</t>
  </si>
  <si>
    <t>Anderson Costa</t>
  </si>
  <si>
    <t>Diretoria de TIC</t>
  </si>
  <si>
    <t>Diretor de TIC</t>
  </si>
  <si>
    <t>61 - 2103-229</t>
  </si>
  <si>
    <t>anderson.costa@ifb.edu.br</t>
  </si>
  <si>
    <t>Intersystems do Brasil</t>
  </si>
  <si>
    <t>Fabiano Sanches</t>
  </si>
  <si>
    <t>PMO Manager</t>
  </si>
  <si>
    <t>(61)3033-5101</t>
  </si>
  <si>
    <t>fabiano.sanches@intersystems.com</t>
  </si>
  <si>
    <t>Falta de patrocínio, Pouco alinhamento entre o portfólio e a estratégia, Equipe insuficiente</t>
  </si>
  <si>
    <t>IPHAN</t>
  </si>
  <si>
    <t>Delson Pereira da Silva</t>
  </si>
  <si>
    <t>CGTI</t>
  </si>
  <si>
    <t>Coordenador Técnico de Governança e Projetos de TI</t>
  </si>
  <si>
    <t>delson.silva@iphan.gov.br</t>
  </si>
  <si>
    <t>Falta de patrocínio, Equipe insuficiente</t>
  </si>
  <si>
    <t>Magna Sistemas Consultoria</t>
  </si>
  <si>
    <t>Alberto Yasuda</t>
  </si>
  <si>
    <t>Gerente de Programa</t>
  </si>
  <si>
    <t>61 33276687</t>
  </si>
  <si>
    <t>alberto.yasuda@gmail.com</t>
  </si>
  <si>
    <t>Resistência da organização em utilizar um novo método, Pouco alinhamento entre o portfólio e a estratégia, Ausência de ferramentas</t>
  </si>
  <si>
    <t>Patrocínio, Metodologia disponível</t>
  </si>
  <si>
    <t>Marktech</t>
  </si>
  <si>
    <t>Sonia Prota</t>
  </si>
  <si>
    <t>socia</t>
  </si>
  <si>
    <t>11 993819950</t>
  </si>
  <si>
    <t>soniaprota@marktech.com.br</t>
  </si>
  <si>
    <t>Memora Processos Inovadores</t>
  </si>
  <si>
    <t>Luciano Passaglia</t>
  </si>
  <si>
    <t>luciano.passaglia@gmail.com</t>
  </si>
  <si>
    <t>Resistência da organização em utilizar um novo método, Não institucionalização da metodologia, Pouco alinhamento entre o portfólio e a estratégia, Ausência de ferramentas</t>
  </si>
  <si>
    <t>Mercado Eletrônico</t>
  </si>
  <si>
    <t>Cintia Gomes</t>
  </si>
  <si>
    <t>Soluções</t>
  </si>
  <si>
    <t>Consultora de Projetos</t>
  </si>
  <si>
    <t>11 2175-3500</t>
  </si>
  <si>
    <t>araujo.cintia04@gmail.com</t>
  </si>
  <si>
    <t>Resistência da organização em utilizar um novo método, Ausência de metodologia, Ausência de alinhamento entre o portfólio e a estratégia, Equipe não capacitada, Ausência de ferramentas</t>
  </si>
  <si>
    <t>Ministério da Fazenda</t>
  </si>
  <si>
    <t>Fernando Barbosa</t>
  </si>
  <si>
    <t>Secretaria Executiva</t>
  </si>
  <si>
    <t>Coordenador-Geral</t>
  </si>
  <si>
    <t>61-34122476</t>
  </si>
  <si>
    <t>fernando.barbosa@fazenda.gov.br</t>
  </si>
  <si>
    <t>Cláudio Henrique Silva</t>
  </si>
  <si>
    <t>Chsilva1978@gmail.com</t>
  </si>
  <si>
    <t>Resistência da organização em utilizar um novo método, Não institucionalização da metodologia, Ausência de planejamento estratégico</t>
  </si>
  <si>
    <t>Ministério da Saúde</t>
  </si>
  <si>
    <t>MINISTÉRIO DE MINAS E ENERGIA</t>
  </si>
  <si>
    <t>JUAN LUIS DANILO CATALAN ZAMUDIO</t>
  </si>
  <si>
    <t>SECRETARIA DE ENERGIA ELÉTRICA</t>
  </si>
  <si>
    <t>GERENTE DE PROJETO</t>
  </si>
  <si>
    <t>61-2032 5285</t>
  </si>
  <si>
    <t>JUAN.ZAMUDIO@MME.GOV.BR</t>
  </si>
  <si>
    <t>Falta de patrocínio, Resistência da organização em utilizar um novo método, Ausência de metodologia, Não institucionalização da metodologia, Ausência de planejamento estratégico, Ausência de alinhamento entre o portfólio e a estratégia, Equipe insuficiente, Equipe não capacitada, Ausência de ferramentas</t>
  </si>
  <si>
    <t>Ministério do Planejamento, Orçamento e Gestão</t>
  </si>
  <si>
    <t>Tiago Oliveira</t>
  </si>
  <si>
    <t>Secretaria de Logística e Tecnologia da Informação</t>
  </si>
  <si>
    <t>Assessor Técnico / Analista em Tecnologia da Informação</t>
  </si>
  <si>
    <t>tiagocoliveira@gmail.com</t>
  </si>
  <si>
    <t>Resistência da organização em utilizar um novo método, Não institucionalização da metodologia, Equipe insuficiente, Equipe não capacitada</t>
  </si>
  <si>
    <t>Ministério do Turismo</t>
  </si>
  <si>
    <t>Renan Cássius Mendes Souza</t>
  </si>
  <si>
    <t>Diretoria de Gestão Estratégica</t>
  </si>
  <si>
    <t>(61)2023-7174</t>
  </si>
  <si>
    <t>renancassius@yahoo.com.br</t>
  </si>
  <si>
    <t>Falta de patrocínio, Não institucionalização da metodologia, Ausência de alinhamento entre o portfólio e a estratégia, Equipe insuficiente, Equipe não capacitada</t>
  </si>
  <si>
    <t>Montreal Turismo</t>
  </si>
  <si>
    <t>Giulliano Oliveira</t>
  </si>
  <si>
    <t>Desenvolvimento de Sistemas</t>
  </si>
  <si>
    <t>61 99672609</t>
  </si>
  <si>
    <t>gportoli@gmail.com</t>
  </si>
  <si>
    <t>Weslei Gomes de Sousa</t>
  </si>
  <si>
    <t>AMGE</t>
  </si>
  <si>
    <t>Coordenador de Gestão de Projetos</t>
  </si>
  <si>
    <t>61 3105-5825</t>
  </si>
  <si>
    <t>wesleigomes@pgr.mpf.gov.br</t>
  </si>
  <si>
    <t>Net Serviços</t>
  </si>
  <si>
    <t>Gustavo Santos</t>
  </si>
  <si>
    <t>Infraestrutura de Redes</t>
  </si>
  <si>
    <t>Coordenador de Projetos</t>
  </si>
  <si>
    <t>gustavo.santos3@net.com.br</t>
  </si>
  <si>
    <t>Ausência de metodologia, Equipe não capacitada, Ausência de ferramentas</t>
  </si>
  <si>
    <t>Equipe capacitada, Metodologia disponível</t>
  </si>
  <si>
    <t>NOVACAP</t>
  </si>
  <si>
    <t>Maruska Sousa Holanda</t>
  </si>
  <si>
    <t>Diretoria de Obras Especiais</t>
  </si>
  <si>
    <t>Diretora</t>
  </si>
  <si>
    <t>3403-2410</t>
  </si>
  <si>
    <t>maruskalimaholanda@gmail.com</t>
  </si>
  <si>
    <t>Ausência de planejamento estratégico, Equipe insuficiente</t>
  </si>
  <si>
    <t>Existência de alinhamento entre o portfólio e a estratégia, Equipe capacitada, Metodologia disponível</t>
  </si>
  <si>
    <t>Wescley Lima</t>
  </si>
  <si>
    <t>Consultor de TI</t>
  </si>
  <si>
    <t>wescleylima@gmail.com</t>
  </si>
  <si>
    <t>Apoio Técnico e Metodológico aos gerentes de projetos, programas e portfólio;, Sensibilização;, Desenvolver/manter ferramentas;, Gerenciar os projetos da organização.</t>
  </si>
  <si>
    <t>Patrocínio, Interesse no uso da metodologia, Equipe em quantitativo adequado</t>
  </si>
  <si>
    <t>OPAS/OMS</t>
  </si>
  <si>
    <t>Pedro Cle</t>
  </si>
  <si>
    <t>Tecnologia da InformaÇão</t>
  </si>
  <si>
    <t>IT Officer</t>
  </si>
  <si>
    <t>pedrocle@ig.com.br</t>
  </si>
  <si>
    <t>PAR Corretora de Seguros</t>
  </si>
  <si>
    <t>Vanessa Oliveira Araki Junior</t>
  </si>
  <si>
    <t>Gerência Executiva de Gestão e PMO</t>
  </si>
  <si>
    <t>Gerente Executiva</t>
  </si>
  <si>
    <t>vanessaoliveira@parcorretora.com.br</t>
  </si>
  <si>
    <t>PC Sistemas</t>
  </si>
  <si>
    <t>Massayoki</t>
  </si>
  <si>
    <t>Produto</t>
  </si>
  <si>
    <t>Gerente do Escritorio de Projetos</t>
  </si>
  <si>
    <t>62 32500203</t>
  </si>
  <si>
    <t>massa.junior@pcinformatica.com.br</t>
  </si>
  <si>
    <t>Não institucionalização da metodologia, Pouco alinhamento entre o portfólio e a estratégia, Equipe insuficiente, Equipe não capacitada, Ausência de ferramentas</t>
  </si>
  <si>
    <t>Plano - Consultoria Empresarial</t>
  </si>
  <si>
    <t>João Felipe Araújo Da Cunha</t>
  </si>
  <si>
    <t>Consultor de Projetos</t>
  </si>
  <si>
    <t>61 39649404</t>
  </si>
  <si>
    <t>joaofelipecunha@gmail.com</t>
  </si>
  <si>
    <t>PM21 Consultores Associados</t>
  </si>
  <si>
    <t>Sergio Marangoni Alves</t>
  </si>
  <si>
    <t>41 30162101</t>
  </si>
  <si>
    <t>sergio@pm21.com.br</t>
  </si>
  <si>
    <t>diversidade e complexidade dos projetos, fazendo com que o haja adaptações</t>
  </si>
  <si>
    <t>adaptabilidade de metodologia em projetos diversos e complexos</t>
  </si>
  <si>
    <t>PMDF</t>
  </si>
  <si>
    <t>PETERSON GONCALVES</t>
  </si>
  <si>
    <t>DIRETORIA DE PROJETOS</t>
  </si>
  <si>
    <t>ENGENHEIRO CIVIL</t>
  </si>
  <si>
    <t>petersondayan@hotmail.com</t>
  </si>
  <si>
    <t>Falta de patrocínio, Equipe insuficiente, Equipe não capacitada</t>
  </si>
  <si>
    <t>pmi df</t>
  </si>
  <si>
    <t>francisco abreu</t>
  </si>
  <si>
    <t>diretoria</t>
  </si>
  <si>
    <t>presidencia</t>
  </si>
  <si>
    <t>francisco.abreu@pmidf.org</t>
  </si>
  <si>
    <t>Desenvolver/manter os métodos;, Desenvolver/manter ferramentas;</t>
  </si>
  <si>
    <t>PMOLab Ltda</t>
  </si>
  <si>
    <t>Fernando Santos Dantas</t>
  </si>
  <si>
    <t>Administração</t>
  </si>
  <si>
    <t>Presidente</t>
  </si>
  <si>
    <t>61 30346151</t>
  </si>
  <si>
    <t>fernando@pmolab.com</t>
  </si>
  <si>
    <t>Polícia Federal</t>
  </si>
  <si>
    <t>Márcio de Moraes Palmeira</t>
  </si>
  <si>
    <t>CIGE - Centro Integrado de Gestão Estratégica</t>
  </si>
  <si>
    <t>Assessor no Escritório de Projetos Estratégicos</t>
  </si>
  <si>
    <t>61-2024-8888</t>
  </si>
  <si>
    <t>palmeira.mmp@gmail.com</t>
  </si>
  <si>
    <t>Falta de patrocínio, Resistência da organização em utilizar um novo método, Equipe insuficiente</t>
  </si>
  <si>
    <t>Carla Moreira Sá de Souza</t>
  </si>
  <si>
    <t>Instituto Nacional de Identificação</t>
  </si>
  <si>
    <t>Responsável pelo PMO do Instituto Nacional de Identificação da Polícia Federal</t>
  </si>
  <si>
    <t>61-20249436</t>
  </si>
  <si>
    <t>carla.moreira.sa@gmail.com</t>
  </si>
  <si>
    <t>Falta de patrocínio, Resistência da organização em utilizar um novo método, Ausência de planejamento estratégico</t>
  </si>
  <si>
    <t>POLÍCIA RODOVIÁRIA FEDERAL</t>
  </si>
  <si>
    <t>Edson Nunes de Souza</t>
  </si>
  <si>
    <t>Coordenação-Geral de Operações</t>
  </si>
  <si>
    <t>61-2025.6916</t>
  </si>
  <si>
    <t>edson.nunes@prf.gov.br</t>
  </si>
  <si>
    <t>Resistência da organização em utilizar um novo método, Não institucionalização da metodologia, Equipe não capacitada, Ausência de ferramentas</t>
  </si>
  <si>
    <t>Interesse no uso da metodologia, Equipe em quantitativo adequado, Equipe capacitada, Ferramenta disponível</t>
  </si>
  <si>
    <t>R&amp;R Arcanjo Tecnologia</t>
  </si>
  <si>
    <t>ROGERIO ARCANJO</t>
  </si>
  <si>
    <t>Fabrica</t>
  </si>
  <si>
    <t>rogerio.costa.arcanjo@gmail.com</t>
  </si>
  <si>
    <t>Resistência da organização em utilizar um novo método, Ausência de metodologia, Pouco alinhamento entre o portfólio e a estratégia</t>
  </si>
  <si>
    <t>Patrocínio, Equipe em quantitativo adequado</t>
  </si>
  <si>
    <t>RDI Software do Brasil</t>
  </si>
  <si>
    <t>Flávio Roberto Costa</t>
  </si>
  <si>
    <t>Quality Assurance</t>
  </si>
  <si>
    <t>Analista de Qualidade</t>
  </si>
  <si>
    <t>fcosta@rdisoftware.com</t>
  </si>
  <si>
    <t>Walkyria Trindade</t>
  </si>
  <si>
    <t>PMO – Escritório Setorial</t>
  </si>
  <si>
    <t>walkyria.trindade@receita.fazenda.gov.br</t>
  </si>
  <si>
    <t>Pouco alinhamento entre o portfólio e a estratégia, Equipe insuficiente</t>
  </si>
  <si>
    <t>Tiago Pereira</t>
  </si>
  <si>
    <t>Coordenador</t>
  </si>
  <si>
    <t>tisope@gmail.com</t>
  </si>
  <si>
    <t>Patrocínio, Existência de alinhamento entre o portfólio e a estratégia, Equipe em quantitativo adequado, Equipe capacitada, Metodologia disponível, Ferramenta disponível</t>
  </si>
  <si>
    <t>Redecom</t>
  </si>
  <si>
    <t>Carlos Martins</t>
  </si>
  <si>
    <t>Diretoria PMO</t>
  </si>
  <si>
    <t>Diretor de PMO</t>
  </si>
  <si>
    <t>carlos.martins@redecom.com</t>
  </si>
  <si>
    <t>Patrocínio, Interesse no uso da metodologia, Metodologia disponível</t>
  </si>
  <si>
    <t>Resource IT</t>
  </si>
  <si>
    <t>Mario Novo</t>
  </si>
  <si>
    <t>Consutoria TI</t>
  </si>
  <si>
    <t>Consultor TI</t>
  </si>
  <si>
    <t>branco.novo@gmail.com</t>
  </si>
  <si>
    <t>Falta de patrocínio, Ausência de planejamento estratégico, Ausência de alinhamento entre o portfólio e a estratégia</t>
  </si>
  <si>
    <t>RJE Assessoria e Consultoria</t>
  </si>
  <si>
    <t>Marcos Domingues Rodrigues</t>
  </si>
  <si>
    <t>Gerente Fábrica</t>
  </si>
  <si>
    <t>marcosdrodrigues@gmail.com</t>
  </si>
  <si>
    <t>RNP - Rede Nacional de Ensino e Pesquisa</t>
  </si>
  <si>
    <t>Guilherme Ponce de Leon Lago</t>
  </si>
  <si>
    <t>EDO - Escritório de Desenvolvimento Organizacional</t>
  </si>
  <si>
    <t>61-32434394</t>
  </si>
  <si>
    <t>guilherme.lago@rnp.br</t>
  </si>
  <si>
    <t>Ausência de metodologia, Não institucionalização da metodologia, Pouco alinhamento entre o portfólio e a estratégia, Ausência de ferramentas</t>
  </si>
  <si>
    <t>daniele cupertino</t>
  </si>
  <si>
    <t>pmo</t>
  </si>
  <si>
    <t>lider de projeto</t>
  </si>
  <si>
    <t>cpt.daniele@gmail.com</t>
  </si>
  <si>
    <t>Resistência da organização em utilizar um novo método, Ausência de alinhamento entre o portfólio e a estratégia, Equipe não capacitada</t>
  </si>
  <si>
    <t>SAS Institure Inc.</t>
  </si>
  <si>
    <t>Cesar Morais</t>
  </si>
  <si>
    <t>Serviços</t>
  </si>
  <si>
    <t>cesar.morais@gmail.com</t>
  </si>
  <si>
    <t>Falta de patrocínio, Ausência de metodologia, Não institucionalização da metodologia, Ausência de planejamento estratégico, Ausência de alinhamento entre o portfólio e a estratégia, Pouco alinhamento entre o portfólio e a estratégia, Equipe insuficiente, Equipe não capacitada</t>
  </si>
  <si>
    <t>Patrocínio, Equipe capacitada, Ferramenta disponível</t>
  </si>
  <si>
    <t>SEBRAE DF</t>
  </si>
  <si>
    <t>Claudia Bonifacio</t>
  </si>
  <si>
    <t>ANALISTA</t>
  </si>
  <si>
    <t>3362-1791</t>
  </si>
  <si>
    <t>claudia.bonifacio@df.sebrae.com.br</t>
  </si>
  <si>
    <t>Resistência da organização em utilizar um novo método, Ausência de metodologia, Equipe insuficiente, Ausência de ferramentas</t>
  </si>
  <si>
    <t>Secretaria de Estado de Planejamento e Orçamento do Distrito Federal</t>
  </si>
  <si>
    <t>Roberson Olivieri</t>
  </si>
  <si>
    <t>Gerência de Desenvolvimento de Pessoas</t>
  </si>
  <si>
    <t>Gestor - Arquivista</t>
  </si>
  <si>
    <t>61 39666194</t>
  </si>
  <si>
    <t>roberson.olivieri@seplan.df.gov.br</t>
  </si>
  <si>
    <t>Falta de patrocínio, Ausência de metodologia, Não institucionalização da metodologia, Ausência de alinhamento entre o portfólio e a estratégia, Equipe não capacitada, Ausência de ferramentas</t>
  </si>
  <si>
    <t>Secretaria de Estado de Segurança Pública do DF</t>
  </si>
  <si>
    <t>Moisés Dias</t>
  </si>
  <si>
    <t>Diretoria de Planejamento Estratégico</t>
  </si>
  <si>
    <t>moisesdias193@gmail.com</t>
  </si>
  <si>
    <t>Resistência da organização em utilizar um novo método, Ausência de metodologia, Não institucionalização da metodologia, Disputa de tempo do GP com a rotina</t>
  </si>
  <si>
    <t>Secretaria de Orçamento Federal - SOF</t>
  </si>
  <si>
    <t>Karlei Scardua Rodrigues</t>
  </si>
  <si>
    <t>Coordenação-Geral de Tecnologia e da Informação - CGTEC</t>
  </si>
  <si>
    <t>Coordenador de Projetos e Governança de TI</t>
  </si>
  <si>
    <t>karleisr@gmail.com</t>
  </si>
  <si>
    <t>Patrocínio, Existência de alinhamento entre o portfólio e a estratégia, Equipe capacitada, Metodologia disponível</t>
  </si>
  <si>
    <t>Senado Federal</t>
  </si>
  <si>
    <t>Otto Nascimento</t>
  </si>
  <si>
    <t>ILB</t>
  </si>
  <si>
    <t>Analista Legislativo</t>
  </si>
  <si>
    <t>otto@senado.leg.br</t>
  </si>
  <si>
    <t>Ausência de metodologia, Ausência de alinhamento entre o portfólio e a estratégia, Equipe não capacitada, Ausência de ferramentas</t>
  </si>
  <si>
    <t>SENAR</t>
  </si>
  <si>
    <t>Renato Melo</t>
  </si>
  <si>
    <t>renato.melo@senar.org.br</t>
  </si>
  <si>
    <t>coeep</t>
  </si>
  <si>
    <t>joao.melo@serpro.gov.br</t>
  </si>
  <si>
    <t>SERPRO</t>
  </si>
  <si>
    <t>SG Educação Empresarial</t>
  </si>
  <si>
    <t>Sonia Goulart</t>
  </si>
  <si>
    <t>sonia@sgeduc.com.br</t>
  </si>
  <si>
    <t>Sicoob Confederação</t>
  </si>
  <si>
    <t>Antonio Helder M Guedes</t>
  </si>
  <si>
    <t>Gerência de Relacionamento e Apoio a Negócios</t>
  </si>
  <si>
    <t>helder.guedes@gmail.com</t>
  </si>
  <si>
    <t>Vontade dos Analistas</t>
  </si>
  <si>
    <t>SPOT</t>
  </si>
  <si>
    <t>Joziel Ribeiro</t>
  </si>
  <si>
    <t>joziel@spot.com.br</t>
  </si>
  <si>
    <t>Stefanini IT Solutions</t>
  </si>
  <si>
    <t>Bruno Castilho</t>
  </si>
  <si>
    <t>(61) 8118-2830</t>
  </si>
  <si>
    <t>castilhop@hotmail.com</t>
  </si>
  <si>
    <t>Falta de patrocínio, Não institucionalização da metodologia, Equipe não capacitada</t>
  </si>
  <si>
    <t>STF</t>
  </si>
  <si>
    <t>Flávia Paiva</t>
  </si>
  <si>
    <t>SDPS</t>
  </si>
  <si>
    <t>Chefe da Seção de Desenho, Projetos e Implantação de Serviços de TI</t>
  </si>
  <si>
    <t>3217-3930</t>
  </si>
  <si>
    <t>flavia.paiva@stf.jus.br</t>
  </si>
  <si>
    <t>Capacitação;, Gerenciar os projetos da organização.</t>
  </si>
  <si>
    <t>Equipe capacitada, Ferramenta disponível</t>
  </si>
  <si>
    <t>STJ</t>
  </si>
  <si>
    <t>Rogério Cysne</t>
  </si>
  <si>
    <t>CPES/AMG</t>
  </si>
  <si>
    <t>Técnico Judiciário</t>
  </si>
  <si>
    <t>3319-8839</t>
  </si>
  <si>
    <t>planejamento@stj.jus.br</t>
  </si>
  <si>
    <t>Falta de patrocínio, Equipe insuficiente, Uso período das ferramentas pelos gestores de projeto. Normalmente o Escritório atualiza o projeto.</t>
  </si>
  <si>
    <t>STM – SUPERIOR TRIBUNAL MILITAR</t>
  </si>
  <si>
    <t>Arlete Alves Machado Rodrigues</t>
  </si>
  <si>
    <t>Gestão Estratégica</t>
  </si>
  <si>
    <t>Chefe da Seção de Projetos</t>
  </si>
  <si>
    <t>arleteamr@stm.jus.br</t>
  </si>
  <si>
    <t>Resistência da organização em utilizar um novo método, Pouco alinhamento entre o portfólio e a estratégia, Equipe insuficiente, Equipe não capacitada, Ausência de ferramentas</t>
  </si>
  <si>
    <t>SUDECO - Superintendencia de Desenvolvimento dp Centro Oeste</t>
  </si>
  <si>
    <t>Simone Soares de Carvalho</t>
  </si>
  <si>
    <t>DIPGF</t>
  </si>
  <si>
    <t>ssc.dft@gmail.com</t>
  </si>
  <si>
    <t>Resistência da organização em utilizar um novo método, Equipe não capacitada</t>
  </si>
  <si>
    <t>TCU</t>
  </si>
  <si>
    <t>Mônica Mascarenhas</t>
  </si>
  <si>
    <t>Dsaud</t>
  </si>
  <si>
    <t>AUFC</t>
  </si>
  <si>
    <t>61 3316 7314</t>
  </si>
  <si>
    <t>monica-karl@uol.com.br</t>
  </si>
  <si>
    <t>Tecnologias Não Letais</t>
  </si>
  <si>
    <t>Carlos Augusto Freitas</t>
  </si>
  <si>
    <t>Gerente de PMO</t>
  </si>
  <si>
    <t>cgutofreitas@ig.com.br</t>
  </si>
  <si>
    <t>Equipe não capacitada, Volume de outras demandas</t>
  </si>
  <si>
    <t>TELEBRAS</t>
  </si>
  <si>
    <t>Marluce Macêdo</t>
  </si>
  <si>
    <t>Operação e Manutenção</t>
  </si>
  <si>
    <t>Engenheiro</t>
  </si>
  <si>
    <t>55 61 2027-1656</t>
  </si>
  <si>
    <t>marluce.macedo@telebras.com.br</t>
  </si>
  <si>
    <t>Não institucionalização da metodologia, Equipe insuficiente, Equipe não capacitada</t>
  </si>
  <si>
    <t>TIF Tecnologia da Informação e Forense</t>
  </si>
  <si>
    <t>Salus Augusto Moraes</t>
  </si>
  <si>
    <t>Diretor Administrativo</t>
  </si>
  <si>
    <t>61 33569727</t>
  </si>
  <si>
    <t>salus@tiforense.com</t>
  </si>
  <si>
    <t>Interesse no uso da metodologia, Metodologia disponível</t>
  </si>
  <si>
    <t>TJDFT</t>
  </si>
  <si>
    <t>Luiz Garcia</t>
  </si>
  <si>
    <t>Corregedoria</t>
  </si>
  <si>
    <t>Coordenador do Núcleo Permanente de Projetos da Corregedoria</t>
  </si>
  <si>
    <t>61 3103 4926</t>
  </si>
  <si>
    <t>luiz.garcia@tjdft.jus.br</t>
  </si>
  <si>
    <t>TOTVS</t>
  </si>
  <si>
    <t>Hermanno Ribeiro</t>
  </si>
  <si>
    <t>Coordenador do PMO</t>
  </si>
  <si>
    <t>61 30310347</t>
  </si>
  <si>
    <t>hermanno.ribeiro@totvs.com.br</t>
  </si>
  <si>
    <t>Resistência da organização em utilizar um novo método, Não institucionalização da metodologia, Ausência de alinhamento entre o portfólio e a estratégia, Equipe não capacitada</t>
  </si>
  <si>
    <t>UBEC</t>
  </si>
  <si>
    <t>Rogerio Gomes</t>
  </si>
  <si>
    <t>Analista de Negócio</t>
  </si>
  <si>
    <t>rogsgomes@gmail.com</t>
  </si>
  <si>
    <t>Falta de patrocínio, Resistência da organização em utilizar um novo método, Não institucionalização da metodologia, Ausência de alinhamento entre o portfólio e a estratégia</t>
  </si>
  <si>
    <t>Interesse no uso da metodologia, Equipe em quantitativo adequado, Ferramenta disponível</t>
  </si>
  <si>
    <t>UEG</t>
  </si>
  <si>
    <t>Lena Moraes</t>
  </si>
  <si>
    <t>Sistemas de Informação</t>
  </si>
  <si>
    <t>Docente de Ensino Superior</t>
  </si>
  <si>
    <t>(61)3328-1160</t>
  </si>
  <si>
    <t>lenamoraes@gmail.com</t>
  </si>
  <si>
    <t>UNASUS/FIOTEC</t>
  </si>
  <si>
    <t>CLESIA BORGES</t>
  </si>
  <si>
    <t>MONITORAMENTO E AVALIAÇÃO</t>
  </si>
  <si>
    <t>61 33294761</t>
  </si>
  <si>
    <t>clesiaborges@gmail.com</t>
  </si>
  <si>
    <t>UNIFY</t>
  </si>
  <si>
    <t>Adriano Dutra Reis</t>
  </si>
  <si>
    <t>operações</t>
  </si>
  <si>
    <t>adrianodutra@unify.com</t>
  </si>
  <si>
    <t>Resistência da organização em utilizar um novo método, Não institucionalização da metodologia, Ausência de alinhamento entre o portfólio e a estratégia, Equipe insuficiente</t>
  </si>
  <si>
    <t>Unimed Rio</t>
  </si>
  <si>
    <t>Luiz Ricardo Clemencio</t>
  </si>
  <si>
    <t>Projetos, Processos e Riscos</t>
  </si>
  <si>
    <t>21 988988902</t>
  </si>
  <si>
    <t>luiz.ricardo@unimedrio.com.br</t>
  </si>
  <si>
    <t>Ausência de alinhamento entre o portfólio e a estratégia, Pouco alinhamento entre o portfólio e a estratégia, Equipe insuficiente</t>
  </si>
  <si>
    <t>United Nations Office on Drugs and Crime</t>
  </si>
  <si>
    <t>Juliano Silva</t>
  </si>
  <si>
    <t>Health and Development Unit</t>
  </si>
  <si>
    <t>Programme Assistent</t>
  </si>
  <si>
    <t>3204-7226</t>
  </si>
  <si>
    <t>silvajmf@gmail.com</t>
  </si>
  <si>
    <t>Universidade de Brasília</t>
  </si>
  <si>
    <t>Atila Costa</t>
  </si>
  <si>
    <t>Centro de Pesquisa em Arquitetura da Informação</t>
  </si>
  <si>
    <t>Gerente Geral</t>
  </si>
  <si>
    <t>061 3107-6322</t>
  </si>
  <si>
    <t>atilapessoa@unb.br</t>
  </si>
  <si>
    <t>excessiva burocracia institucional</t>
  </si>
  <si>
    <t>Existência de alinhamento entre o portfólio e a estratégia, Equipe capacitada, Ferramenta disponível</t>
  </si>
  <si>
    <t>VALEC</t>
  </si>
  <si>
    <t>RODRIGO FERREIRA</t>
  </si>
  <si>
    <t>ESCRITÓRIO DE GESTÃO DE PROJETOS - EGP / GERÊNCIA DE RISCOS</t>
  </si>
  <si>
    <t>ENGENHEIRO</t>
  </si>
  <si>
    <t>rodrigo.ribeiro@valec.gov.br</t>
  </si>
  <si>
    <t>Ausência de metodologia, Não institucionalização da metodologia, Ausência de alinhamento entre o portfólio e a estratégia, Ausência de ferramentas</t>
  </si>
  <si>
    <t>Vicax</t>
  </si>
  <si>
    <t>Lincoln Rodrigues</t>
  </si>
  <si>
    <t>Gerente de Projeto</t>
  </si>
  <si>
    <t>55-61-30392728</t>
  </si>
  <si>
    <t>lincoln@vicax.com</t>
  </si>
  <si>
    <t>Falta de patrocínio, Resistência da organização em utilizar um novo método, Ausência de planejamento estratégico, Equipe insuficiente</t>
  </si>
  <si>
    <t>Vísent</t>
  </si>
  <si>
    <t>Rubens Laurini Sant Anna</t>
  </si>
  <si>
    <t>Gerente PMO</t>
  </si>
  <si>
    <t>061 30312412</t>
  </si>
  <si>
    <t>rubensl@visent.com.br</t>
  </si>
  <si>
    <t>WP Cursos</t>
  </si>
  <si>
    <t>Walber Pinheiro</t>
  </si>
  <si>
    <t>walber@wpcursosdf.com.br</t>
  </si>
  <si>
    <t>M</t>
  </si>
  <si>
    <t>F</t>
  </si>
  <si>
    <t>Polícia Federal - Instituto Nacional de Identificação</t>
  </si>
  <si>
    <t>Organização do Governo (G) ou Privada (P)?</t>
  </si>
  <si>
    <t>P</t>
  </si>
  <si>
    <t>G</t>
  </si>
  <si>
    <t>3415-6213</t>
  </si>
  <si>
    <t>3337-7177</t>
  </si>
  <si>
    <t>EB - Centro de Desenvolvimento de Sistemas</t>
  </si>
  <si>
    <t>CTIS</t>
  </si>
  <si>
    <t>EB - ESTADO-MAIOR DO EXÉRCITO</t>
  </si>
  <si>
    <t>EB - Exército Brasileiro</t>
  </si>
  <si>
    <t>9619-5253</t>
  </si>
  <si>
    <t>Sexo do respondente</t>
  </si>
  <si>
    <t>Banco Central do Brasil</t>
  </si>
  <si>
    <t>Ministério da Educação e Cultura</t>
  </si>
  <si>
    <t>Ministério Público Federal</t>
  </si>
  <si>
    <t>8165-9148</t>
  </si>
  <si>
    <t>3415-7907</t>
  </si>
  <si>
    <t>Rossi Residencial</t>
  </si>
  <si>
    <t>3313-9351</t>
  </si>
  <si>
    <t>9949-7247</t>
  </si>
  <si>
    <t>3412-2736</t>
  </si>
  <si>
    <t>2021-8937</t>
  </si>
  <si>
    <t>CAIXA ECONOMICA FEDERAL - Operações</t>
  </si>
  <si>
    <t>CAIXA ECONOMICA FEDERAL - Desenvolvimento</t>
  </si>
  <si>
    <t>9145-0481</t>
  </si>
  <si>
    <t>3216-3632</t>
  </si>
  <si>
    <t>3227-2760</t>
  </si>
  <si>
    <t>EB - Citex - Exército Brasileiro</t>
  </si>
  <si>
    <t>João Melo</t>
  </si>
  <si>
    <t>Gerente do PMO Corporativo</t>
  </si>
  <si>
    <t>3412-9670</t>
  </si>
  <si>
    <t>Copre/Copav (PMO - Central)</t>
  </si>
  <si>
    <t>Receita Federal do Brasil - Setorial</t>
  </si>
  <si>
    <t>Receita Federal do Brasil - Central</t>
  </si>
  <si>
    <t>Câmara dos Deputados - CENIN</t>
  </si>
  <si>
    <t>Câmara dos Deputados - COGES</t>
  </si>
  <si>
    <t>Sequencial</t>
  </si>
  <si>
    <t>Contador</t>
  </si>
  <si>
    <r>
      <t>DADOS CONSOLIDADOS - Fonte dos Gráficos</t>
    </r>
    <r>
      <rPr>
        <b/>
        <u/>
        <sz val="14"/>
        <color rgb="FFFF0000"/>
        <rFont val="Arial"/>
        <family val="2"/>
      </rPr>
      <t xml:space="preserve"> (prévia)</t>
    </r>
  </si>
  <si>
    <t>Entre 3 e 5 anos</t>
  </si>
  <si>
    <t>Entre 1 e 2 anos</t>
  </si>
  <si>
    <t>Mais de 5 anos</t>
  </si>
  <si>
    <t>Menos de 1 ano</t>
  </si>
  <si>
    <t>Minha organização não possui PMO</t>
  </si>
  <si>
    <t>não informou</t>
  </si>
  <si>
    <t>Apoio Técnico e Metodológico aos gerentes de projetos, programas e portfólio</t>
  </si>
  <si>
    <t>Capacitação</t>
  </si>
  <si>
    <t>Sensibilização</t>
  </si>
  <si>
    <t>Desenvolver/manter os métodos</t>
  </si>
  <si>
    <t>Desenvolver/manter ferramentas</t>
  </si>
  <si>
    <t xml:space="preserve"> Gerenciar os projetos da organização</t>
  </si>
  <si>
    <t>Entre 5 e 10 pessoas</t>
  </si>
  <si>
    <t>Entre 2 e 4 pessoas</t>
  </si>
  <si>
    <t>Entre 11 e 15 pessoas</t>
  </si>
  <si>
    <t>Mais de 15 pessoas</t>
  </si>
  <si>
    <t>1 pessoa</t>
  </si>
  <si>
    <t xml:space="preserve">Caso tenha optado pela opção "Parcialmente", informe o percentual de servidores que não são da organização: </t>
  </si>
  <si>
    <t>Instituições</t>
  </si>
  <si>
    <t>Qtd Respondentes</t>
  </si>
  <si>
    <t>não se identificaram</t>
  </si>
  <si>
    <t>xxx</t>
  </si>
  <si>
    <t>Instituição A</t>
  </si>
  <si>
    <t>Instituição B</t>
  </si>
  <si>
    <t>Instituição ....</t>
  </si>
  <si>
    <t>xx questionários respondidos:</t>
  </si>
  <si>
    <t xml:space="preserve">xx participantes de órgãos públicos </t>
  </si>
  <si>
    <t>21 participantes de empresas privadas</t>
  </si>
  <si>
    <t xml:space="preserve">xx participantes não informaram o nome da instituição </t>
  </si>
  <si>
    <t>Governo ou Privado</t>
  </si>
  <si>
    <t>M/F</t>
  </si>
  <si>
    <t>TOTAL</t>
  </si>
  <si>
    <t>Total</t>
  </si>
  <si>
    <t>Questão</t>
  </si>
  <si>
    <t>Não Informou</t>
  </si>
  <si>
    <t>Não nformou</t>
  </si>
  <si>
    <t>PMI OP3</t>
  </si>
  <si>
    <t>Sim, com frequência mediana</t>
  </si>
  <si>
    <t>Sim, com muita frequência</t>
  </si>
  <si>
    <t>Sim, com pouca frequênca</t>
  </si>
  <si>
    <t>Com alta Frequência</t>
  </si>
  <si>
    <t xml:space="preserve">Nunca </t>
  </si>
  <si>
    <t>Raramente</t>
  </si>
  <si>
    <t>Com média frequência</t>
  </si>
  <si>
    <t>Ausência de planejamento estratégico</t>
  </si>
  <si>
    <t>Existência de Alinhamento entre portfólio e estratégia</t>
  </si>
  <si>
    <t>Governo</t>
  </si>
  <si>
    <t>Privado</t>
  </si>
  <si>
    <t>Masculino</t>
  </si>
  <si>
    <t>Feminino</t>
  </si>
  <si>
    <t>Origem</t>
  </si>
  <si>
    <t>Órgão</t>
  </si>
  <si>
    <t>Valor</t>
  </si>
  <si>
    <t>Não informou</t>
  </si>
  <si>
    <t>Sexo</t>
  </si>
  <si>
    <t>Destaque:</t>
  </si>
  <si>
    <t>a quantidade de respondentes que não sabem a abrangência do PMO da sua organização</t>
  </si>
  <si>
    <t>%</t>
  </si>
  <si>
    <t>Apesar de corresponder a somente 6% das respostas, 28 pessoas que não informaram a função do PMO na organização. Equivale a 19,04% dos respondentes.</t>
  </si>
  <si>
    <t>Novamente, uma quantidade expressiva de respondentes desconhece a quantidade de profisionais que trabalham no PMO</t>
  </si>
  <si>
    <t>Destaque</t>
  </si>
  <si>
    <t>A maioria absoluta dos PMO com terceirização trabalham com uma quantidade significativa de profissionais contratados</t>
  </si>
  <si>
    <t>Destaques:</t>
  </si>
  <si>
    <t>1) Novamente, 19,04% dos respondentes desc onhecem os trabalhos do PMO</t>
  </si>
  <si>
    <t>2) Quase 50% dos PMO trabalham acompanhando exclusivamente PROJETOS. É importante verificar a aderência deste acomapanhamento com o planejamento estratégico da empresa. Será que o PMO está alinhado?</t>
  </si>
  <si>
    <t>a maioria dos PMO dá preferência por utilizar profissionais dos seus próprios quadros.</t>
  </si>
  <si>
    <t>Balanço nas respostas entre órgãos govenamentais e privados</t>
  </si>
  <si>
    <t>-</t>
  </si>
  <si>
    <t>31,29% dos respondentes desconhecem a infomação</t>
  </si>
  <si>
    <t>63,25 % dos profissionais possuem o tempo de experiência entre 1 e 5 anos. Esta informação, em confronto com a questão 1 nos permite infeir uma parte significativa dos profissionais</t>
  </si>
  <si>
    <t>do PMO estão amadurecendo junto aos PMO</t>
  </si>
  <si>
    <t>4,16 % dos respondentes não informaram o modelo de maturidade</t>
  </si>
  <si>
    <t>A sua organização tem metodologia (sistemática documentada) de gerenciamento de projetos?</t>
  </si>
  <si>
    <t>6,2% não souberam informar</t>
  </si>
  <si>
    <t>Quase 50% dos PMO fazem acompanhamento de projetos, enquanto 89% das organizações possuem planejamento estratégico. Até que ponto o PMO verifica a aderência de ambos?</t>
  </si>
  <si>
    <t>4,08 % dos profissionais não responderam</t>
  </si>
  <si>
    <t>A sua organização possui ferramenta (aplicativo/software) de gerenciamento de projetos/programas?</t>
  </si>
  <si>
    <t>Não foi levantado o tipo de ferramenta, nesta pesquisa.</t>
  </si>
  <si>
    <t>3) 28% dos PMO atuam em nível operacional, contudo 50% deles acompanham projetos. Não existe uma incongruência nesta situação.</t>
  </si>
  <si>
    <t>Baixo grau de terceirização dos PMO (que poderia prover treinamento dos profissionais)</t>
  </si>
  <si>
    <t>48% dos PMO possuem entre 2 e 4 pessoas</t>
  </si>
  <si>
    <t>63,25% dos profissionais possuem até 5 anos de experiência em PMO</t>
  </si>
  <si>
    <t>Pergunta:</t>
  </si>
  <si>
    <t>Como os profissionais de PMO se mantêm atualizados com as novidades do mercado?</t>
  </si>
  <si>
    <t>Como garantir que os estudos realizados particularmente serão aderentes ao planejamento estratégico da organização?</t>
  </si>
  <si>
    <t>Qual seria o resultado de umpesquisa de maturidade nos PMO que ainda não o fizeram?</t>
  </si>
  <si>
    <t>Os profissionais da instituição envolvidos na gestão de projetos, programas e/ou portfólio são treinados nas ferramentas e métodos disponibilizados pela organização?</t>
  </si>
  <si>
    <t>84,28 % dos profissionais entrevistados são treinados de forma pouco satisfatória pelas organizações.</t>
  </si>
  <si>
    <t>90,07 % dos profissionais da instituição não são treinados</t>
  </si>
  <si>
    <t>Como manter a credibilidade de um setor que é para ser um local de referência na organização? Somente pelo argumento de autoridade?</t>
  </si>
  <si>
    <t>51,08% dos profissionais não participam de eventos externos de forma satisfatória</t>
  </si>
  <si>
    <t>Como é realizada a troca de experiência entre os profissionais de diferentes PMO?</t>
  </si>
  <si>
    <t xml:space="preserve">17. Em que grau os profissionais da instituição envolvidos na gestão de projetos, programas e/ou portfólio são incentivados a participar de grupos ou comunidades de estudo </t>
  </si>
  <si>
    <t>56,83 % dos profissionais não se sentem incentivados a participar de grupos/comunidades de estudo</t>
  </si>
  <si>
    <t>Como os profissionais do PMO se mantêm atualizados?</t>
  </si>
  <si>
    <t>Pergunta</t>
  </si>
  <si>
    <t>26,35 % dos pesquisados atribuem desinteresse da empresa em se atualizar ou bancar o PMO.</t>
  </si>
  <si>
    <t>Equipe insuficiente ou não capacitada somam 30,38 % do total. Algo compatível com o exposto nas questões 16 e 17</t>
  </si>
  <si>
    <t>Quase 60 % (30,38 % + 26,35 %) dos respondentes se sentem desamparados pela instituição que representam.</t>
  </si>
  <si>
    <t>Estamos falando de cerca de 80 instituições.</t>
  </si>
  <si>
    <t>Como uma instituição pode imaginar que seus programas serão bem geridos se não opta por investir em pessoal e se atualizar?</t>
  </si>
  <si>
    <t>Será que  o PMO foi criado para ser mais uma caixinha no organograma e não algo vivo?</t>
  </si>
  <si>
    <t>Nesses contexto, como o PMO poderá auxiliar de forma positiva na condução de projetos, programas e portfólios?</t>
  </si>
  <si>
    <t>A percepção do PMO pelos respondentes não está clara</t>
  </si>
  <si>
    <t>Participação predominante de homens na resposta</t>
  </si>
  <si>
    <t>36,06 % dos PMO estão na fase inicial</t>
  </si>
  <si>
    <t>45,58 % dos PMO estão em processo de amadurecimento</t>
  </si>
  <si>
    <t>Somente 18,37 % dos PMO possuem mais de 5 anos</t>
  </si>
  <si>
    <t>Qual a importância do PMO na opinião das demais áreas da organização?</t>
  </si>
  <si>
    <t>Alta, o PMO agrega valor para a organização</t>
  </si>
  <si>
    <t>Média, é uma instância de controle apenas</t>
  </si>
  <si>
    <t>Baixa, é um departamento burocrático</t>
  </si>
  <si>
    <t>Nenhum</t>
  </si>
  <si>
    <t>Sua organização faz uso de um Business Case para os projetos corporativos?</t>
  </si>
  <si>
    <t>Somente para alguns</t>
  </si>
  <si>
    <t>Quanto sua organização disponibiliza para investimento em capacitação e participação de eventos em Gerenciamento de Projetos por ano?</t>
  </si>
  <si>
    <t>de 5 a 10 mil Reais</t>
  </si>
  <si>
    <t>de 10 a 50 mil Reais</t>
  </si>
  <si>
    <t>Mais de 50 mil Reais</t>
  </si>
  <si>
    <t>até 5 mil Reais</t>
  </si>
  <si>
    <t>Não há orçamento destinado a isso</t>
  </si>
  <si>
    <t>Todas as anteriores</t>
  </si>
  <si>
    <t>Quantos PMOs existem na sua Organização?</t>
  </si>
  <si>
    <t>O(s) PMO(s) está(ão) localizado(s) em qual esfera da organização?</t>
  </si>
  <si>
    <t>A sua organização já realizou análise do nível de maturidade do PMO?</t>
  </si>
  <si>
    <t>Há quanto tempo o PMO existe na sua Organização?</t>
  </si>
  <si>
    <t>São funções do PMO da sua organização:</t>
  </si>
  <si>
    <t>Qual a quantidade de profissionais que trabalham no PMO?</t>
  </si>
  <si>
    <t>A equipe do PMO é formada por profissionais da própria instituição?</t>
  </si>
  <si>
    <t xml:space="preserve"> O PMO faz acompanhamento de:</t>
  </si>
  <si>
    <t>Qual o tempo de experiência médio das pessoas do PMO?</t>
  </si>
  <si>
    <t>Dentro da sua organização, quais são as principais oportunidades na implantação de práticas de gestão de projetos, programas e/ou portfólio?</t>
  </si>
  <si>
    <t>Dentro da sua organização, quais são as principais dificuldades na implantação de práticas de gestão de projetos, programas e/ou portfólio?</t>
  </si>
  <si>
    <t>Em que grau os profissionais da instituição envolvidos na gestão de projetos, programas e/ou portfólio são incentivados a participar de grupos ou comunidades de estudo internos?</t>
  </si>
  <si>
    <t>Em que grau os profissionais da instituição envolvidos na gestão de projetos, programas e/ou portfólio participam de eventos externos sobre o assunto?</t>
  </si>
  <si>
    <t xml:space="preserve"> Os profissionais da instituição envolvidos na gestão de projetos, programas e/ou portfólio são treinados na área?</t>
  </si>
  <si>
    <t>O desempenho em prazos dos projetos desenvolvidos pela sua organização é:</t>
  </si>
  <si>
    <t>O desempenho em escopo dos projetos desenvolvidos pela sua organização é:</t>
  </si>
  <si>
    <t>O desempenho em custos dos projetos desenvolvidos pela sua organização é:</t>
  </si>
  <si>
    <t>Reportar status dos projetos para a gerência sênior</t>
  </si>
  <si>
    <t>Prover coaching para a gerência sênior</t>
  </si>
  <si>
    <t>Promover a gestão de projetos dentro da empresa</t>
  </si>
  <si>
    <t>Monitorar e controlar o desempenho do PMO</t>
  </si>
  <si>
    <t>Participar do planejamento estratégico</t>
  </si>
  <si>
    <t>Implementar e gerenciar a base de dados de lições aprendidas</t>
  </si>
  <si>
    <t>Implementar e gerenciar a base de dados de riscos</t>
  </si>
  <si>
    <t>Monitorar e controlar o desempenho dos projetos</t>
  </si>
  <si>
    <t>Prover coaching para os gerentes de projeto</t>
  </si>
  <si>
    <t>Identificar, selecionar e priorizar novos projetos</t>
  </si>
  <si>
    <t>Gerenciar os arquivos da documentação dos projetos</t>
  </si>
  <si>
    <t>Conduzir auditorias de projetos</t>
  </si>
  <si>
    <t>Conduzir avaliações do projeto ao seu final</t>
  </si>
  <si>
    <t>Gerenciamento das mudança do projeto</t>
  </si>
  <si>
    <t>Qual a quantidade total de profissionais que trabalham na sua organização?</t>
  </si>
  <si>
    <t>Até 20 profissionais</t>
  </si>
  <si>
    <t>Entre 21 e 50 profisisonais</t>
  </si>
  <si>
    <t>Entre 51 e 100 profisisonais</t>
  </si>
  <si>
    <t>Entre 101 e 250 profisisonais</t>
  </si>
  <si>
    <t>Entre 251 e 500 profisisonais</t>
  </si>
  <si>
    <t>Entre 501 e 1000 profisisonais</t>
  </si>
  <si>
    <t>Entre 1001 e 5000 profisisonais</t>
  </si>
  <si>
    <t>Mais de 5000 profissionais</t>
  </si>
  <si>
    <t>Nunca</t>
  </si>
  <si>
    <t>Não se aplica</t>
  </si>
  <si>
    <t>Existe Alinhamento entre portfólio e estratégia</t>
  </si>
  <si>
    <t>Sempre</t>
  </si>
  <si>
    <t>Frequentemente</t>
  </si>
  <si>
    <t>A sua organização utiliza algum Modelo de Maturidade em Gerenciamento de Projetos?</t>
  </si>
  <si>
    <t>A sua organização faz planejamento estratégico?</t>
  </si>
  <si>
    <t>Gestão de benefícios dos Projetos</t>
  </si>
  <si>
    <t>Não sei informar</t>
  </si>
  <si>
    <t>Sim, com pouca frequência</t>
  </si>
  <si>
    <t>Outros. Quais? __________________________</t>
  </si>
  <si>
    <t>Os projetos atendem TOTALMENTE aos prazos previstos</t>
  </si>
  <si>
    <t>Os projetos atendem PARCIALMENTE aos prazos previstos</t>
  </si>
  <si>
    <t>Os projetos atendem aos prazos previstos</t>
  </si>
  <si>
    <t>Os projetos destoam PARCIALMENTE dos prazos previstos</t>
  </si>
  <si>
    <t>Os projetos destoam TOTALMENTE dos prazos previstos</t>
  </si>
  <si>
    <t>Os projetos atendem TOTALMENTE ao escopo previsto</t>
  </si>
  <si>
    <t>Os projetos atendem PARCIALMENTE ao escopo previsto</t>
  </si>
  <si>
    <t>Os projetos atendem ao escopo previsto</t>
  </si>
  <si>
    <t>Os projetos destoam PARCIALMENTE do escopo previsto</t>
  </si>
  <si>
    <t>Os projetos destoam TOTALMENTE do escopo previsto</t>
  </si>
  <si>
    <t>Os projetos atendem TOTALMENTE aos custos previstos</t>
  </si>
  <si>
    <t>Os projetos atendem PARCIALMENTE aos custos previstos</t>
  </si>
  <si>
    <t>Os projetos atendem aos custos previstos</t>
  </si>
  <si>
    <t>Os projetos destoam PARCIALMENTE dos custos previstos</t>
  </si>
  <si>
    <t>Os projetos destoam TOTALMENTE dos custos previstos</t>
  </si>
  <si>
    <t>Tipo de Organização</t>
  </si>
  <si>
    <t>Os profissionais da instituição envolvidos na gestão de projetos, programas e/ou portfólio são treinados na área?</t>
  </si>
  <si>
    <t>Gerenciamento das mudanças do projeto</t>
  </si>
  <si>
    <t>Capacitação, Desenvolver/manter os métodos, Desenvolver/manter ferramentas, Gerenciar os projetos da organização</t>
  </si>
  <si>
    <t>Portfólio, Projetos</t>
  </si>
  <si>
    <t>Resistência da organização em utilizar um novo método, Ausência de metodologia, Equipe insuficiente</t>
  </si>
  <si>
    <t>Patrocínio, Existe Alinhamento entre portfólio e estratégia, Ferramenta disponível</t>
  </si>
  <si>
    <t>Privada</t>
  </si>
  <si>
    <t>Apoio Técnico e Metodológico aos gerentes de projetos, programas e portfólio, Capacitação, Sensibilização, Desenvolver/manter os métodos, Desenvolver/manter ferramentas, Gerenciar os projetos da organização, Todas as anteriores</t>
  </si>
  <si>
    <t>Portfólio, Programas, Projetos</t>
  </si>
  <si>
    <t>Falta de patrocínio, Resistência da organização em utilizar um novo método, Ausência de metodologia, Não se aplica</t>
  </si>
  <si>
    <t>Patrocínio, Interesse no uso da metodologia, Metodologia disponível, Não se aplica</t>
  </si>
  <si>
    <t>Estratégico, Tático, Operacional</t>
  </si>
  <si>
    <t>Metodologia própria</t>
  </si>
  <si>
    <t>Patrocínio, Interesse no uso da metodologia, Equipe capacitada, Metodologia disponível, Existe Alinhamento entre portfólio e estratégia, Ferramenta disponível</t>
  </si>
  <si>
    <t>Apoio Técnico e Metodológico aos gerentes de projetos, programas e portfólio, Capacitação, Desenvolver/manter ferramentas</t>
  </si>
  <si>
    <t>Falta de patrocínio, Resistência da organização em utilizar um novo método, Equipe não capacitada</t>
  </si>
  <si>
    <t>Patrocínio, Equipe em quantitativo adequado, Equipe capacitada, Metodologia disponível, Existe Alinhamento entre portfólio e estratégia</t>
  </si>
  <si>
    <t>Gerenciar os projetos da organização</t>
  </si>
  <si>
    <t>Patrocínio, Interesse no uso da metodologia, Metodologia disponível, Existe Alinhamento entre portfólio e estratégia, Ferramenta disponível</t>
  </si>
  <si>
    <t>Estratégico, Tático</t>
  </si>
  <si>
    <t>Apoio Técnico e Metodológico aos gerentes de projetos, programas e portfólio, Desenvolver/manter os métodos, Desenvolver/manter ferramentas, Gerenciar os projetos da organização</t>
  </si>
  <si>
    <t>Resistência da organização em utilizar um novo método, Ausência de metodologia</t>
  </si>
  <si>
    <t>Apoio Técnico e Metodológico aos gerentes de projetos, programas e portfólio, Capacitação, Sensibilização, Desenvolver/manter os métodos, Desenvolver/manter ferramentas</t>
  </si>
  <si>
    <t>Equipe capacitada, Metodologia disponível, Existe Alinhamento entre portfólio e estratégia, Ferramenta disponível</t>
  </si>
  <si>
    <t>Imaturidade do PET e do PMO. Estamos começando o trabalho de estruturação e aculturamento.</t>
  </si>
  <si>
    <t>Existe Alinhamento entre portfólio e estratégia, Ferramenta disponível</t>
  </si>
  <si>
    <t>PGPS - Processo de Gerenciamento de Estratégia e Projetos do SERPRO</t>
  </si>
  <si>
    <t>Falta de patrocínio, Resistência da organização em utilizar um novo método, Ausência de alinhamento entre o portfólio e a estratégia, Pouco alinhamento entre o portfólio e a estratégia, Equipe insuficiente, Equipe não capacitada</t>
  </si>
  <si>
    <t>não sei</t>
  </si>
  <si>
    <t>Patrocínio, Interesse no uso da metodologia, Equipe em quantitativo adequado, Equipe capacitada, Metodologia disponível, Existe Alinhamento entre portfólio e estratégia, Ferramenta disponível</t>
  </si>
  <si>
    <t>próprio</t>
  </si>
  <si>
    <t>Ausência de alinhamento entre o portfólio e a estratégia, Equipe insuficiente</t>
  </si>
  <si>
    <t>Programas, Projetos</t>
  </si>
  <si>
    <t>Patrocínio, Metodologia disponível, Existe Alinhamento entre portfólio e estratégia, Ferramenta disponível</t>
  </si>
  <si>
    <t>Apoio Técnico e Metodológico aos gerentes de projetos, programas e portfólio, Desenvolver/manter os métodos, Desenvolver/manter ferramentas</t>
  </si>
  <si>
    <t>Falta de patrocínio, Resistência da organização em utilizar um novo método, Não institucionalização da metodologia, Ausência de planejamento estratégico, Pouco alinhamento entre o portfólio e a estratégia, Equipe insuficiente, Equipe não capacitada</t>
  </si>
  <si>
    <t>Falta de patrocínio, Ausência de metodologia, Equipe não capacitada</t>
  </si>
  <si>
    <t>Apoio Técnico e Metodológico aos gerentes de projetos, programas e portfólio, Desenvolver/manter os métodos</t>
  </si>
  <si>
    <t>Falta de patrocínio, Não institucionalização da metodologia, Ausência de alinhamento entre o portfólio e a estratégia, Ausência de ferramentas</t>
  </si>
  <si>
    <t>Estratégico, Operacional</t>
  </si>
  <si>
    <t>Primavera</t>
  </si>
  <si>
    <t>Apoio Técnico e Metodológico aos gerentes de projetos, programas e portfólio, Capacitação, Desenvolver/manter os métodos, Desenvolver/manter ferramentas</t>
  </si>
  <si>
    <t>Falta de patrocínio, Resistência da organização em utilizar um novo método, Não institucionalização da metodologia, Ausência de ferramentas</t>
  </si>
  <si>
    <t>Patrocínio, Interesse no uso da metodologia, Ferramenta disponível</t>
  </si>
  <si>
    <t>Apoio Técnico e Metodológico aos gerentes de projetos, programas e portfólio, Sensibilização, Desenvolver/manter os métodos, Desenvolver/manter ferramentas, Gerenciar os projetos da organização</t>
  </si>
  <si>
    <t>Falta de patrocínio, Resistência da organização em utilizar um novo método, Não institucionalização da metodologia, Ausência de planejamento estratégico, Pouco alinhamento entre o portfólio e a estratégia</t>
  </si>
  <si>
    <t>Resistência da organização em utilizar um novo método, Ausência de alinhamento entre o portfólio e a estratégia, Equipe insuficiente, Equipe não capacitada</t>
  </si>
  <si>
    <t>Apoio Técnico e Metodológico aos gerentes de projetos, programas e portfólio, Capacitação, Desenvolver/manter os métodos, Desenvolver/manter ferramentas, Gerenciar os projetos da organização</t>
  </si>
  <si>
    <t>Falta de patrocínio, Resistência da organização em utilizar um novo método, Não institucionalização da metodologia, Ausência de alinhamento entre o portfólio e a estratégia, Pouco alinhamento entre o portfólio e a estratégia, Equipe insuficiente, Equipe não capacitada, Ausência de ferramentas</t>
  </si>
  <si>
    <t>Não institucionalização da metodologia, Equipe insuficiente, Equipe não capacitada, Ausência de ferramentas</t>
  </si>
  <si>
    <t>Patrocínio, Interesse no uso da metodologia, Existe Alinhamento entre portfólio e estratégia</t>
  </si>
  <si>
    <t>Resistência da organização em utilizar um novo método, Ausência de metodologia, Não institucionalização da metodologia, Equipe não capacitada, Ausência de ferramentas</t>
  </si>
  <si>
    <t>Interesse no uso da metodologia, Metodologia disponível, Existe Alinhamento entre portfólio e estratégia</t>
  </si>
  <si>
    <t>Alta, o PMO agrega valor para a organização, Média, é uma instância de controle apenas</t>
  </si>
  <si>
    <t>Falta de patrocínio, Pouco alinhamento entre o portfólio e a estratégia, Equipe insuficiente, Equipe não capacitada</t>
  </si>
  <si>
    <t>Patrocínio, Interesse no uso da metodologia, Equipe em quantitativo adequado, Equipe capacitada, Existe Alinhamento entre portfólio e estratégia, Ferramenta disponível</t>
  </si>
  <si>
    <t>Falta de patrocínio, Resistência da organização em utilizar um novo método, Ausência de planejamento estratégico, Ausência de alinhamento entre o portfólio e a estratégia, Equipe insuficiente, Equipe não capacitada</t>
  </si>
  <si>
    <t>Apoio Técnico e Metodológico aos gerentes de projetos, programas e portfólio, Desenvolver/manter ferramentas</t>
  </si>
  <si>
    <t>Ausência de metodologia, Equipe não capacitada</t>
  </si>
  <si>
    <t>Resistência da organização em utilizar um novo método, Não institucionalização da metodologia, Pouco alinhamento entre o portfólio e a estratégia, Equipe insuficiente, Equipe não capacitada</t>
  </si>
  <si>
    <t>Média, é uma instância de controle apenas, Baixa, é um departamento burocrático</t>
  </si>
  <si>
    <t>Falta de patrocínio, Resistência da organização em utilizar um novo método, Ausência de alinhamento entre o portfólio e a estratégia, Pouco alinhamento entre o portfólio e a estratégia</t>
  </si>
  <si>
    <t>Patrocínio, Percepção de valor organizacional</t>
  </si>
  <si>
    <t>Apoio Técnico e Metodológico aos gerentes de projetos, programas e portfólio, Gerenciar os projetos da organização</t>
  </si>
  <si>
    <t>Interesse no uso da metodologia, Existe Alinhamento entre portfólio e estratégia</t>
  </si>
  <si>
    <t>Tático, Operacional</t>
  </si>
  <si>
    <t>Apoio Técnico e Metodológico aos gerentes de projetos, programas e portfólio, Capacitação, Sensibilização, Desenvolver/manter ferramentas</t>
  </si>
  <si>
    <t>Apoio Técnico e Metodológico aos gerentes de projetos, programas e portfólio, Capacitação, Sensibilização, Desenvolver/manter os métodos</t>
  </si>
  <si>
    <t>Patrocínio, Equipe em quantitativo adequado, Existe Alinhamento entre portfólio e estratégia</t>
  </si>
  <si>
    <t>Apoio Técnico e Metodológico aos gerentes de projetos, programas e portfólio, Desenvolver/manter ferramentas, Gerenciar os projetos da organização</t>
  </si>
  <si>
    <t>Apoio Técnico e Metodológico aos gerentes de projetos, programas e portfólio, Sensibilização, Gerenciar os projetos da organização</t>
  </si>
  <si>
    <t>Falta de patrocínio, Resistência da organização em utilizar um novo método, Ausência de alinhamento entre o portfólio e a estratégia</t>
  </si>
  <si>
    <t>Interesse no uso da metodologia, Metodologia disponível, Existe Alinhamento entre portfólio e estratégia, Ferramenta disponível</t>
  </si>
  <si>
    <t>Sensibilização, Desenvolver/manter os métodos, Desenvolver/manter ferramentas</t>
  </si>
  <si>
    <t>Falta de patrocínio, Resistência da organização em utilizar um novo método, Ausência de alinhamento entre o portfólio e a estratégia, Equipe insuficiente, Equipe não capacitada, Ausência de ferramentas</t>
  </si>
  <si>
    <t>Falta de patrocínio, Resistência da organização em utilizar um novo método, Pouco alinhamento entre o portfólio e a estratégia</t>
  </si>
  <si>
    <t>Equipe capacitada, Existe Alinhamento entre portfólio e estratégia, Ferramenta disponível</t>
  </si>
  <si>
    <t>Interesse em mudar o modos de operação</t>
  </si>
  <si>
    <t>Apoio Técnico e Metodológico aos gerentes de projetos, programas e portfólio, Sensibilização, Desenvolver/manter os métodos, Desenvolver/manter ferramentas</t>
  </si>
  <si>
    <t>UPM - Proprietário da Capgemini</t>
  </si>
  <si>
    <t>Apoio Técnico e Metodológico aos gerentes de projetos, programas e portfólio, Capacitação, Desenvolver/manter os métodos, Desenvolver/manter ferramentas, Gerenciar os projetos da organização, Todas as anteriores</t>
  </si>
  <si>
    <t>Equipe capacitada, Metodologia disponível, Existe Alinhamento entre portfólio e estratégia</t>
  </si>
  <si>
    <t>Instrumento de avaliação da maturidade em gestão de projetos de órgãos e entidades do setor público</t>
  </si>
  <si>
    <t>Falta de patrocínio, Equipe insuficiente, Falta de conscientização sobre a importância e efetividade no uso do método.</t>
  </si>
  <si>
    <t>Metodologia disponível, Existe Alinhamento entre portfólio e estratégia, Ferramenta disponível</t>
  </si>
  <si>
    <t>Falta de patrocínio, Resistência da organização em utilizar um novo método, Ausência de metodologia, Não institucionalização da metodologia, Ausência de planejamento estratégico, Equipe não capacitada</t>
  </si>
  <si>
    <t>Patrocínio, Interesse no uso da metodologia, Equipe capacitada, Existe Alinhamento entre portfólio e estratégia, Ferramenta disponível</t>
  </si>
  <si>
    <t>Desenvolver/manter os métodos, Desenvolver/manter ferramentas, Gerenciar os projetos da organização</t>
  </si>
  <si>
    <t>Resistência da organização em utilizar um novo método, Ausência de metodologia, Equipe insuficiente, Equipe não capacitada</t>
  </si>
  <si>
    <t>Falta de patrocínio, Ausência de metodologia, Não institucionalização da metodologia, Ausência de alinhamento entre o portfólio e a estratégia, Equipe não capacitada</t>
  </si>
  <si>
    <t>OPM3</t>
  </si>
  <si>
    <t>Disseminar o porque da necessidade e o engajamento dos colaboradores.</t>
  </si>
  <si>
    <t>Falta de patrocínio, Ausência de metodologia, Não institucionalização da metodologia, Ausência de ferramentas</t>
  </si>
  <si>
    <t>Resistência da organização em utilizar um novo método, Falta de patrocínio da alta administração</t>
  </si>
  <si>
    <t>Resistência da organização em utilizar um novo método, Não institucionalização da metodologia, Equipe insuficiente</t>
  </si>
  <si>
    <t>Capacitação, Gerenciar os projetos da organização</t>
  </si>
  <si>
    <t>Resistência da organização em utilizar um novo método, Ausência de metodologia, Não institucionalização da metodologia, Equipe insuficiente, Equipe não capacitada, Ausência de ferramentas</t>
  </si>
  <si>
    <t>Modelo interno do Manual PMO</t>
  </si>
  <si>
    <t>Apoio Técnico e Metodológico aos gerentes de projetos, programas e portfólio, Capacitação, Desenvolver/manter os métodos, Gerenciar os projetos da organização</t>
  </si>
  <si>
    <t>Falta de patrocínio, Resistência da organização em utilizar um novo método, Ausência de metodologia, Não institucionalização da metodologia, Ausência de alinhamento entre o portfólio e a estratégia, Equipe insuficiente, Equipe não capacitada</t>
  </si>
  <si>
    <t>Apoio Técnico e Metodológico aos gerentes de projetos, programas e portfólio, Sensibilização, Desenvolver/manter os métodos, Gerenciar os projetos da organização</t>
  </si>
  <si>
    <t>Interesse no uso da metodologia, Equipe em quantitativo adequado, Equipe capacitada, Existe Alinhamento entre portfólio e estratégia</t>
  </si>
  <si>
    <t>Resistência da organização em utilizar um novo método, Ausência de metodologia, Não institucionalização da metodologia, Ausência de planejamento estratégico, Equipe não capacitada, Ausência de ferramentas</t>
  </si>
  <si>
    <t>Equipe em quantitativo adequado, Metodologia disponível, Ferramenta disponível</t>
  </si>
  <si>
    <t>Falta de patrocínio, Ausência de metodologia</t>
  </si>
  <si>
    <t>Falta de patrocínio, Não institucionalização da metodologia</t>
  </si>
  <si>
    <t>Sensibilização, Desenvolver/manter os métodos</t>
  </si>
  <si>
    <t>Resistência da organização em utilizar um novo método, Ausência de metodologia, Não institucionalização da metodologia, Ausência de alinhamento entre o portfólio e a estratégia, Pouco alinhamento entre o portfólio e a estratégia, Equipe insuficiente, Equipe não capacitada, Ausência de ferramentas</t>
  </si>
  <si>
    <t>Resistência da organização em utilizar um novo método, Ausência de metodologia, Pouco alinhamento entre o portfólio e a estratégia, Não há mentalidade de Gerenciamento de Projetos internalizada e a Chefia não tem qualquer formação na área, não dando, portanto importância para este assunto.</t>
  </si>
  <si>
    <t>Apoio Técnico e Metodológico aos gerentes de projetos, programas e portfólio, Sensibilização, Desenvolver/manter os métodos</t>
  </si>
  <si>
    <t>Ausência de alinhamento entre o portfólio e a estratégia, Equipe insuficiente, Equipe não capacitada</t>
  </si>
  <si>
    <t>Metodologia disponível, Existe Alinhamento entre portfólio e estratégia</t>
  </si>
  <si>
    <t>Portfólio, Programas</t>
  </si>
  <si>
    <t>Patrocínio, Interesse no uso da metodologia, Metodologia disponível, Existe Alinhamento entre portfólio e estratégia</t>
  </si>
  <si>
    <t>Alta, o PMO agrega valor para a organização, Média, é uma instância de controle apenas, Baixa, é um departamento burocrático</t>
  </si>
  <si>
    <t xml:space="preserve">(i)Ausência de programas de incentivo e (ii)fraco alinhamento entre orçamento e portfólio. </t>
  </si>
  <si>
    <t>Apoio Técnico e Metodológico aos gerentes de projetos, programas e portfólio, Capacitação, Desenvolver/manter os métodos</t>
  </si>
  <si>
    <t>MIGP</t>
  </si>
  <si>
    <t>Não institucionalização da metodologia, Ausência de alinhamento entre o portfólio e a estratégia</t>
  </si>
  <si>
    <t>Apoio Técnico e Metodológico aos gerentes de projetos, programas e portfólio, Capacitação, Sensibilização</t>
  </si>
  <si>
    <t>Pouco alinhamento entre o portfólio e a estratégia, Ausência de ferramentas</t>
  </si>
  <si>
    <t>maturityresearch.com</t>
  </si>
  <si>
    <t>Patrocínio, Existe Alinhamento entre portfólio e estratégia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</si>
</sst>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yy&quot; &quot;h&quot;:&quot;mm&quot;:&quot;ss;@"/>
    <numFmt numFmtId="165" formatCode="&quot;$&quot;&quot; &quot;#,##0.00&quot; &quot;;&quot;$&quot;&quot; (&quot;#,##0.00&quot;)&quot;;&quot;$&quot;&quot;- &quot;;@&quot; &quot;"/>
    <numFmt numFmtId="166" formatCode="&quot;$&quot;&quot; &quot;#,##0&quot; &quot;;&quot;$&quot;&quot; (&quot;#,##0&quot;)&quot;;&quot;$&quot;&quot;- &quot;;@&quot; &quot;"/>
    <numFmt numFmtId="167" formatCode="#,##0.00&quot; &quot;;&quot;  (&quot;#,##0.00&quot;)&quot;;&quot; - &quot;;@&quot; &quot;"/>
    <numFmt numFmtId="168" formatCode="#,##0&quot; &quot;;&quot;  (&quot;#,##0&quot;)&quot;;&quot; - &quot;;@&quot; &quot;"/>
    <numFmt numFmtId="169" formatCode="[$R$-416]&quot; &quot;#,##0.00;[Red]&quot;-&quot;[$R$-416]&quot; &quot;#,##0.00"/>
  </numFmts>
  <fonts count="28">
    <font>
      <sz val="10"/>
      <color theme="1"/>
      <name val="Arial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1"/>
    </font>
    <font>
      <b/>
      <i/>
      <sz val="16"/>
      <color theme="1"/>
      <name val="Arial1"/>
    </font>
    <font>
      <b/>
      <i/>
      <u/>
      <sz val="10"/>
      <color theme="1"/>
      <name val="Arial1"/>
    </font>
    <font>
      <b/>
      <sz val="10"/>
      <color theme="1"/>
      <name val="Arial1"/>
    </font>
    <font>
      <sz val="10"/>
      <name val="Arial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indexed="8"/>
      <name val="Arial"/>
      <family val="2"/>
    </font>
    <font>
      <b/>
      <u/>
      <sz val="14"/>
      <color indexed="8"/>
      <name val="Arial"/>
      <family val="2"/>
    </font>
    <font>
      <sz val="10"/>
      <color rgb="FFFF0000"/>
      <name val="Arial"/>
      <family val="2"/>
    </font>
    <font>
      <b/>
      <u/>
      <sz val="14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1"/>
    </font>
    <font>
      <b/>
      <sz val="10"/>
      <name val="Arial1"/>
    </font>
    <font>
      <sz val="10"/>
      <color rgb="FFFF0000"/>
      <name val="Arial1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11">
    <xf numFmtId="0" fontId="0" fillId="0" borderId="0">
      <alignment vertical="center"/>
    </xf>
    <xf numFmtId="165" fontId="3" fillId="0" borderId="0">
      <alignment vertical="center"/>
    </xf>
    <xf numFmtId="166" fontId="3" fillId="0" borderId="0">
      <alignment vertical="center"/>
    </xf>
    <xf numFmtId="167" fontId="3" fillId="0" borderId="0">
      <alignment vertical="center"/>
    </xf>
    <xf numFmtId="168" fontId="3" fillId="0" borderId="0">
      <alignment vertical="center"/>
    </xf>
    <xf numFmtId="0" fontId="4" fillId="0" borderId="0">
      <alignment horizontal="center" vertical="center"/>
    </xf>
    <xf numFmtId="0" fontId="4" fillId="0" borderId="0">
      <alignment horizontal="center" vertical="center" textRotation="90"/>
    </xf>
    <xf numFmtId="9" fontId="3" fillId="0" borderId="0">
      <alignment vertical="center"/>
    </xf>
    <xf numFmtId="0" fontId="5" fillId="0" borderId="0">
      <alignment vertical="center"/>
    </xf>
    <xf numFmtId="169" fontId="5" fillId="0" borderId="0">
      <alignment vertical="center"/>
    </xf>
    <xf numFmtId="0" fontId="2" fillId="0" borderId="0"/>
  </cellStyleXfs>
  <cellXfs count="102">
    <xf numFmtId="0" fontId="0" fillId="0" borderId="0" xfId="0">
      <alignment vertical="center"/>
    </xf>
    <xf numFmtId="164" fontId="7" fillId="0" borderId="1" xfId="0" applyNumberFormat="1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center" wrapText="1"/>
    </xf>
    <xf numFmtId="0" fontId="7" fillId="0" borderId="0" xfId="0" applyFont="1" applyFill="1">
      <alignment vertical="center"/>
    </xf>
    <xf numFmtId="0" fontId="7" fillId="0" borderId="1" xfId="0" applyFont="1" applyFill="1" applyBorder="1">
      <alignment vertical="center"/>
    </xf>
    <xf numFmtId="0" fontId="2" fillId="0" borderId="0" xfId="10"/>
    <xf numFmtId="0" fontId="8" fillId="2" borderId="2" xfId="10" applyFont="1" applyFill="1" applyBorder="1" applyAlignment="1">
      <alignment horizontal="center" vertical="center" wrapText="1"/>
    </xf>
    <xf numFmtId="0" fontId="9" fillId="2" borderId="2" xfId="10" applyFont="1" applyFill="1" applyBorder="1" applyAlignment="1">
      <alignment horizontal="center" vertical="center" wrapText="1"/>
    </xf>
    <xf numFmtId="0" fontId="8" fillId="0" borderId="0" xfId="10" applyFont="1" applyAlignment="1">
      <alignment horizontal="left" vertical="center" wrapText="1"/>
    </xf>
    <xf numFmtId="0" fontId="8" fillId="0" borderId="2" xfId="10" applyFont="1" applyBorder="1" applyAlignment="1">
      <alignment horizontal="left" vertical="center" wrapText="1"/>
    </xf>
    <xf numFmtId="0" fontId="8" fillId="0" borderId="2" xfId="10" applyFont="1" applyBorder="1" applyAlignment="1">
      <alignment horizontal="center" vertical="center" wrapText="1"/>
    </xf>
    <xf numFmtId="0" fontId="8" fillId="0" borderId="0" xfId="10" applyFont="1" applyAlignment="1">
      <alignment horizontal="center" vertical="center" wrapText="1"/>
    </xf>
    <xf numFmtId="0" fontId="9" fillId="2" borderId="0" xfId="10" applyFont="1" applyFill="1" applyAlignment="1">
      <alignment horizontal="left" vertical="center" wrapText="1"/>
    </xf>
    <xf numFmtId="0" fontId="9" fillId="2" borderId="0" xfId="10" applyFont="1" applyFill="1" applyAlignment="1">
      <alignment horizontal="center" vertical="center" wrapText="1"/>
    </xf>
    <xf numFmtId="0" fontId="8" fillId="0" borderId="3" xfId="10" applyFont="1" applyBorder="1" applyAlignment="1">
      <alignment horizontal="left" vertical="center" wrapText="1"/>
    </xf>
    <xf numFmtId="0" fontId="8" fillId="0" borderId="3" xfId="10" applyFont="1" applyBorder="1" applyAlignment="1">
      <alignment horizontal="center" vertical="center" wrapText="1"/>
    </xf>
    <xf numFmtId="0" fontId="8" fillId="0" borderId="0" xfId="10" applyFont="1" applyBorder="1" applyAlignment="1">
      <alignment horizontal="left" vertical="center" wrapText="1"/>
    </xf>
    <xf numFmtId="0" fontId="8" fillId="0" borderId="0" xfId="10" applyFont="1" applyBorder="1" applyAlignment="1">
      <alignment horizontal="center" vertical="center" wrapText="1"/>
    </xf>
    <xf numFmtId="0" fontId="9" fillId="0" borderId="0" xfId="10" applyFont="1" applyAlignment="1">
      <alignment horizontal="center" vertical="center" wrapText="1"/>
    </xf>
    <xf numFmtId="0" fontId="9" fillId="2" borderId="4" xfId="10" applyFont="1" applyFill="1" applyBorder="1" applyAlignment="1">
      <alignment horizontal="left" vertical="center" wrapText="1"/>
    </xf>
    <xf numFmtId="0" fontId="9" fillId="2" borderId="4" xfId="10" applyFont="1" applyFill="1" applyBorder="1" applyAlignment="1">
      <alignment horizontal="center" vertical="center" wrapText="1"/>
    </xf>
    <xf numFmtId="0" fontId="9" fillId="0" borderId="0" xfId="10" applyFont="1" applyAlignment="1">
      <alignment horizontal="left" vertical="center"/>
    </xf>
    <xf numFmtId="0" fontId="9" fillId="0" borderId="0" xfId="10" applyFont="1" applyAlignment="1">
      <alignment horizontal="center" vertical="center"/>
    </xf>
    <xf numFmtId="0" fontId="9" fillId="0" borderId="0" xfId="10" applyFont="1" applyAlignment="1">
      <alignment horizontal="left" vertical="center" wrapText="1"/>
    </xf>
    <xf numFmtId="0" fontId="8" fillId="0" borderId="0" xfId="10" applyFont="1" applyAlignment="1">
      <alignment horizontal="left" vertical="center"/>
    </xf>
    <xf numFmtId="0" fontId="8" fillId="0" borderId="0" xfId="10" applyFont="1" applyAlignment="1">
      <alignment horizontal="center" vertical="center"/>
    </xf>
    <xf numFmtId="0" fontId="10" fillId="0" borderId="0" xfId="10" applyFont="1" applyAlignment="1">
      <alignment horizontal="left" vertical="center" wrapText="1"/>
    </xf>
    <xf numFmtId="0" fontId="12" fillId="0" borderId="0" xfId="1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10" applyFont="1" applyBorder="1" applyAlignment="1">
      <alignment horizontal="center" vertical="center" wrapText="1"/>
    </xf>
    <xf numFmtId="0" fontId="16" fillId="0" borderId="0" xfId="10" applyFont="1" applyAlignment="1">
      <alignment horizontal="center" vertical="center" wrapText="1"/>
    </xf>
    <xf numFmtId="0" fontId="8" fillId="0" borderId="5" xfId="10" applyFont="1" applyFill="1" applyBorder="1" applyAlignment="1">
      <alignment horizontal="left" vertical="center" wrapText="1"/>
    </xf>
    <xf numFmtId="0" fontId="9" fillId="0" borderId="0" xfId="1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12" fillId="0" borderId="2" xfId="10" applyFont="1" applyBorder="1" applyAlignment="1">
      <alignment horizontal="center" vertical="center" wrapText="1"/>
    </xf>
    <xf numFmtId="0" fontId="17" fillId="0" borderId="2" xfId="10" applyFont="1" applyBorder="1" applyAlignment="1">
      <alignment horizontal="center" vertical="center" wrapText="1"/>
    </xf>
    <xf numFmtId="0" fontId="17" fillId="2" borderId="2" xfId="10" applyFont="1" applyFill="1" applyBorder="1" applyAlignment="1">
      <alignment horizontal="center" vertical="center" wrapText="1"/>
    </xf>
    <xf numFmtId="0" fontId="15" fillId="0" borderId="2" xfId="10" applyFont="1" applyBorder="1"/>
    <xf numFmtId="0" fontId="0" fillId="0" borderId="2" xfId="0" applyBorder="1">
      <alignment vertical="center"/>
    </xf>
    <xf numFmtId="0" fontId="6" fillId="0" borderId="2" xfId="0" applyFont="1" applyBorder="1">
      <alignment vertical="center"/>
    </xf>
    <xf numFmtId="0" fontId="2" fillId="0" borderId="2" xfId="10" applyBorder="1" applyAlignment="1">
      <alignment horizontal="center"/>
    </xf>
    <xf numFmtId="0" fontId="14" fillId="0" borderId="2" xfId="1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1" fontId="7" fillId="0" borderId="1" xfId="0" applyNumberFormat="1" applyFont="1" applyFill="1" applyBorder="1" applyAlignment="1">
      <alignment wrapText="1"/>
    </xf>
    <xf numFmtId="0" fontId="19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15" fillId="0" borderId="2" xfId="1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8" fillId="0" borderId="0" xfId="10" applyFont="1" applyFill="1" applyBorder="1" applyAlignment="1">
      <alignment horizontal="left" vertical="center" wrapText="1"/>
    </xf>
    <xf numFmtId="0" fontId="8" fillId="0" borderId="0" xfId="10" applyFont="1" applyFill="1" applyBorder="1" applyAlignment="1">
      <alignment horizontal="center" vertical="center" wrapText="1"/>
    </xf>
    <xf numFmtId="0" fontId="8" fillId="0" borderId="2" xfId="10" applyFont="1" applyFill="1" applyBorder="1" applyAlignment="1">
      <alignment horizontal="center" vertical="center" wrapText="1"/>
    </xf>
    <xf numFmtId="0" fontId="9" fillId="0" borderId="2" xfId="10" applyFont="1" applyFill="1" applyBorder="1" applyAlignment="1">
      <alignment horizontal="left" vertical="center" wrapText="1"/>
    </xf>
    <xf numFmtId="0" fontId="9" fillId="0" borderId="2" xfId="1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8" fillId="0" borderId="5" xfId="10" applyFont="1" applyFill="1" applyBorder="1" applyAlignment="1">
      <alignment horizontal="center" vertical="center" wrapText="1"/>
    </xf>
    <xf numFmtId="0" fontId="15" fillId="0" borderId="0" xfId="10" applyFont="1" applyBorder="1" applyAlignment="1">
      <alignment horizontal="center"/>
    </xf>
    <xf numFmtId="10" fontId="8" fillId="0" borderId="2" xfId="10" applyNumberFormat="1" applyFont="1" applyBorder="1" applyAlignment="1">
      <alignment horizontal="center" vertical="center" wrapText="1"/>
    </xf>
    <xf numFmtId="10" fontId="8" fillId="0" borderId="0" xfId="10" applyNumberFormat="1" applyFont="1" applyBorder="1" applyAlignment="1">
      <alignment horizontal="center" vertical="center" wrapText="1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10" fontId="0" fillId="0" borderId="2" xfId="0" applyNumberFormat="1" applyBorder="1">
      <alignment vertical="center"/>
    </xf>
    <xf numFmtId="10" fontId="0" fillId="0" borderId="2" xfId="0" applyNumberFormat="1" applyBorder="1" applyAlignment="1">
      <alignment horizontal="center" vertical="center"/>
    </xf>
    <xf numFmtId="10" fontId="20" fillId="0" borderId="0" xfId="0" applyNumberFormat="1" applyFont="1">
      <alignment vertical="center"/>
    </xf>
    <xf numFmtId="2" fontId="0" fillId="0" borderId="0" xfId="0" applyNumberFormat="1" applyFill="1" applyBorder="1" applyAlignment="1">
      <alignment horizontal="center" vertical="center"/>
    </xf>
    <xf numFmtId="10" fontId="9" fillId="0" borderId="2" xfId="10" applyNumberFormat="1" applyFont="1" applyFill="1" applyBorder="1" applyAlignment="1">
      <alignment horizontal="center" vertical="center" wrapText="1"/>
    </xf>
    <xf numFmtId="0" fontId="9" fillId="0" borderId="5" xfId="10" applyFont="1" applyFill="1" applyBorder="1" applyAlignment="1">
      <alignment horizontal="center" vertical="center" wrapText="1"/>
    </xf>
    <xf numFmtId="10" fontId="17" fillId="0" borderId="0" xfId="10" applyNumberFormat="1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>
      <alignment vertical="center"/>
    </xf>
    <xf numFmtId="0" fontId="22" fillId="0" borderId="8" xfId="0" applyFont="1" applyBorder="1" applyAlignment="1">
      <alignment vertical="center" wrapText="1"/>
    </xf>
    <xf numFmtId="0" fontId="21" fillId="0" borderId="9" xfId="10" applyFont="1" applyBorder="1" applyAlignment="1">
      <alignment horizontal="center" vertical="center" wrapText="1"/>
    </xf>
    <xf numFmtId="0" fontId="22" fillId="5" borderId="10" xfId="0" applyFont="1" applyFill="1" applyBorder="1" applyAlignment="1">
      <alignment vertical="center" wrapText="1"/>
    </xf>
    <xf numFmtId="0" fontId="21" fillId="5" borderId="11" xfId="10" applyFont="1" applyFill="1" applyBorder="1" applyAlignment="1">
      <alignment horizontal="center" vertical="center" wrapText="1"/>
    </xf>
    <xf numFmtId="0" fontId="24" fillId="6" borderId="6" xfId="1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vertical="center" wrapText="1"/>
    </xf>
    <xf numFmtId="0" fontId="21" fillId="5" borderId="13" xfId="10" applyFont="1" applyFill="1" applyBorder="1" applyAlignment="1">
      <alignment horizontal="center" vertical="center" wrapText="1"/>
    </xf>
    <xf numFmtId="0" fontId="24" fillId="6" borderId="5" xfId="1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vertical="center" wrapText="1"/>
    </xf>
    <xf numFmtId="0" fontId="21" fillId="7" borderId="14" xfId="1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vertical="center" wrapText="1"/>
    </xf>
    <xf numFmtId="0" fontId="25" fillId="4" borderId="14" xfId="0" applyFont="1" applyFill="1" applyBorder="1" applyAlignment="1">
      <alignment horizontal="center" vertical="center" wrapText="1"/>
    </xf>
    <xf numFmtId="0" fontId="23" fillId="4" borderId="14" xfId="10" applyFont="1" applyFill="1" applyBorder="1" applyAlignment="1">
      <alignment horizontal="center" vertical="center" wrapText="1"/>
    </xf>
    <xf numFmtId="0" fontId="24" fillId="6" borderId="7" xfId="0" applyFont="1" applyFill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24" fillId="6" borderId="15" xfId="0" applyFont="1" applyFill="1" applyBorder="1" applyAlignment="1">
      <alignment horizontal="center" vertical="center" wrapText="1"/>
    </xf>
    <xf numFmtId="0" fontId="22" fillId="5" borderId="13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5" fillId="4" borderId="14" xfId="10" applyFont="1" applyFill="1" applyBorder="1" applyAlignment="1">
      <alignment horizontal="center" vertical="center" wrapText="1"/>
    </xf>
    <xf numFmtId="0" fontId="1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11" fillId="0" borderId="0" xfId="10" applyFont="1" applyAlignment="1">
      <alignment horizontal="center" vertical="center" wrapText="1"/>
    </xf>
  </cellXfs>
  <cellStyles count="11">
    <cellStyle name="Comma" xfId="1"/>
    <cellStyle name="Comma [0]" xfId="2"/>
    <cellStyle name="Currency" xfId="3"/>
    <cellStyle name="Currency [0]" xfId="4"/>
    <cellStyle name="Heading" xfId="5"/>
    <cellStyle name="Heading1" xfId="6"/>
    <cellStyle name="Normal" xfId="0" builtinId="0" customBuiltin="1"/>
    <cellStyle name="Normal 2" xfId="10"/>
    <cellStyle name="Percent" xfId="7"/>
    <cellStyle name="Result" xfId="8"/>
    <cellStyle name="Result2" xfId="9"/>
  </cellStyles>
  <dxfs count="80"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  <border outline="0">
        <left style="thin">
          <color rgb="FF000000"/>
        </left>
      </border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  <border outline="0"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  <border outline="0">
        <left style="thin">
          <color rgb="FF000000"/>
        </left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1"/>
        <scheme val="none"/>
      </font>
      <numFmt numFmtId="164" formatCode="m/d/yyyy&quot; &quot;h&quot;:&quot;mm&quot;:&quot;ss;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1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Distribuição por órgão e sexo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'Perfil do respondente'!$A$9</c:f>
              <c:strCache>
                <c:ptCount val="1"/>
                <c:pt idx="0">
                  <c:v>Governo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'Perfil do respondente'!$B$8:$C$8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'Perfil do respondente'!$B$9:$C$9</c:f>
              <c:numCache>
                <c:formatCode>General</c:formatCode>
                <c:ptCount val="2"/>
                <c:pt idx="0">
                  <c:v>46</c:v>
                </c:pt>
                <c:pt idx="1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4E4-B553-E62964D1FF08}"/>
            </c:ext>
          </c:extLst>
        </c:ser>
        <c:ser>
          <c:idx val="1"/>
          <c:order val="1"/>
          <c:tx>
            <c:strRef>
              <c:f>'Perfil do respondente'!$A$10</c:f>
              <c:strCache>
                <c:ptCount val="1"/>
                <c:pt idx="0">
                  <c:v>Privado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'Perfil do respondente'!$B$8:$C$8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'Perfil do respondente'!$B$10:$C$10</c:f>
              <c:numCache>
                <c:formatCode>General</c:formatCode>
                <c:ptCount val="2"/>
                <c:pt idx="0">
                  <c:v>67</c:v>
                </c:pt>
                <c:pt idx="1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4E4-B553-E62964D1F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4507168"/>
        <c:axId val="1624504448"/>
        <c:axId val="1366898224"/>
      </c:bar3DChart>
      <c:catAx>
        <c:axId val="162450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504448"/>
        <c:crosses val="autoZero"/>
        <c:auto val="1"/>
        <c:lblAlgn val="ctr"/>
        <c:lblOffset val="100"/>
        <c:noMultiLvlLbl val="0"/>
      </c:catAx>
      <c:valAx>
        <c:axId val="16245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507168"/>
        <c:crosses val="autoZero"/>
        <c:crossBetween val="between"/>
      </c:valAx>
      <c:serAx>
        <c:axId val="1366898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5044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200" baseline="0"/>
              <a:t>Esfera do pmo por Nível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'Questão 3'!$A$9</c:f>
              <c:strCache>
                <c:ptCount val="1"/>
                <c:pt idx="0">
                  <c:v>Governo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'Questão 3'!$B$8:$E$8</c:f>
              <c:strCache>
                <c:ptCount val="4"/>
                <c:pt idx="0">
                  <c:v>Estratégico</c:v>
                </c:pt>
                <c:pt idx="1">
                  <c:v>Tático</c:v>
                </c:pt>
                <c:pt idx="2">
                  <c:v>Operacional</c:v>
                </c:pt>
                <c:pt idx="3">
                  <c:v>Não Informou</c:v>
                </c:pt>
              </c:strCache>
            </c:strRef>
          </c:cat>
          <c:val>
            <c:numRef>
              <c:f>'Questão 3'!$B$9:$E$9</c:f>
              <c:numCache>
                <c:formatCode>0.00%</c:formatCode>
                <c:ptCount val="4"/>
                <c:pt idx="0">
                  <c:v>0.38947368421052631</c:v>
                </c:pt>
                <c:pt idx="1">
                  <c:v>0.21052631578947367</c:v>
                </c:pt>
                <c:pt idx="2">
                  <c:v>0.25263157894736843</c:v>
                </c:pt>
                <c:pt idx="3">
                  <c:v>0.14736842105263157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9F-4720-9165-924B8579E62F}"/>
            </c:ext>
          </c:extLst>
        </c:ser>
        <c:ser>
          <c:idx val="1"/>
          <c:order val="1"/>
          <c:tx>
            <c:strRef>
              <c:f>'Questão 3'!$A$10</c:f>
              <c:strCache>
                <c:ptCount val="1"/>
                <c:pt idx="0">
                  <c:v>Privado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'Questão 3'!$B$8:$E$8</c:f>
              <c:strCache>
                <c:ptCount val="4"/>
                <c:pt idx="0">
                  <c:v>Estratégico</c:v>
                </c:pt>
                <c:pt idx="1">
                  <c:v>Tático</c:v>
                </c:pt>
                <c:pt idx="2">
                  <c:v>Operacional</c:v>
                </c:pt>
                <c:pt idx="3">
                  <c:v>Não Informou</c:v>
                </c:pt>
              </c:strCache>
            </c:strRef>
          </c:cat>
          <c:val>
            <c:numRef>
              <c:f>'Questão 3'!$B$10:$E$10</c:f>
              <c:numCache>
                <c:formatCode>0.00%</c:formatCode>
                <c:ptCount val="4"/>
                <c:pt idx="0">
                  <c:v>0.34146341463414637</c:v>
                </c:pt>
                <c:pt idx="1">
                  <c:v>0.30894308943089432</c:v>
                </c:pt>
                <c:pt idx="2">
                  <c:v>0.23577235772357724</c:v>
                </c:pt>
                <c:pt idx="3">
                  <c:v>0.11382113821138211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09F-4720-9165-924B8579E6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28695024"/>
        <c:axId val="1628695568"/>
        <c:axId val="0"/>
      </c:bar3DChart>
      <c:catAx>
        <c:axId val="162869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8695568"/>
        <c:crosses val="autoZero"/>
        <c:auto val="1"/>
        <c:lblAlgn val="ctr"/>
        <c:lblOffset val="100"/>
        <c:noMultiLvlLbl val="0"/>
      </c:catAx>
      <c:valAx>
        <c:axId val="1628695568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6286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0" i="0" cap="all" baseline="0">
                <a:effectLst/>
              </a:rPr>
              <a:t>Esfera do pmo</a:t>
            </a:r>
            <a:endParaRPr lang="pt-BR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'Questão 3'!$A$12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526-4D1F-85B4-1B1B4A70E8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526-4D1F-85B4-1B1B4A70E8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526-4D1F-85B4-1B1B4A70E8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'Questão 3'!$B$8:$D$8</c:f>
              <c:strCache>
                <c:ptCount val="3"/>
                <c:pt idx="0">
                  <c:v>Estratégico</c:v>
                </c:pt>
                <c:pt idx="1">
                  <c:v>Tático</c:v>
                </c:pt>
                <c:pt idx="2">
                  <c:v>Operacional</c:v>
                </c:pt>
              </c:strCache>
            </c:strRef>
          </c:cat>
          <c:val>
            <c:numRef>
              <c:f>'Questão 3'!$B$12:$D$12</c:f>
              <c:numCache>
                <c:formatCode>0.00%</c:formatCode>
                <c:ptCount val="3"/>
                <c:pt idx="0">
                  <c:v>0.41578947368421054</c:v>
                </c:pt>
                <c:pt idx="1">
                  <c:v>0.30526315789473685</c:v>
                </c:pt>
                <c:pt idx="2">
                  <c:v>0.27894736842105261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526-4D1F-85B4-1B1B4A70E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0" i="0" cap="all" baseline="0">
                <a:effectLst/>
              </a:rPr>
              <a:t>Esfera do pmo por Nível</a:t>
            </a:r>
            <a:endParaRPr lang="pt-BR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3'!$B$8:$E$8</c:f>
              <c:strCache>
                <c:ptCount val="4"/>
                <c:pt idx="0">
                  <c:v>Estratégico</c:v>
                </c:pt>
                <c:pt idx="1">
                  <c:v>Tático</c:v>
                </c:pt>
                <c:pt idx="2">
                  <c:v>Operacional</c:v>
                </c:pt>
                <c:pt idx="3">
                  <c:v>Não Informou</c:v>
                </c:pt>
              </c:strCache>
            </c:strRef>
          </c:cat>
          <c:val>
            <c:numRef>
              <c:f>'Questão 3'!$B$11:$E$11</c:f>
              <c:numCache>
                <c:formatCode>0.00%</c:formatCode>
                <c:ptCount val="4"/>
                <c:pt idx="0">
                  <c:v>0.36238532110091742</c:v>
                </c:pt>
                <c:pt idx="1">
                  <c:v>0.26605504587155965</c:v>
                </c:pt>
                <c:pt idx="2">
                  <c:v>0.24311926605504589</c:v>
                </c:pt>
                <c:pt idx="3">
                  <c:v>0.12844036697247707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B0-4DAF-9702-5DF68655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628692304"/>
        <c:axId val="1628692848"/>
        <c:axId val="0"/>
      </c:bar3DChart>
      <c:catAx>
        <c:axId val="16286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8692848"/>
        <c:crosses val="autoZero"/>
        <c:auto val="1"/>
        <c:lblAlgn val="ctr"/>
        <c:lblOffset val="100"/>
        <c:noMultiLvlLbl val="0"/>
      </c:catAx>
      <c:valAx>
        <c:axId val="16286928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2869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Funções do PMO na organização, por órgão</a:t>
            </a:r>
            <a:endParaRPr lang="pt-BR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Governo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4'!$D$1:$J$1</c:f>
              <c:strCache>
                <c:ptCount val="7"/>
                <c:pt idx="0">
                  <c:v>Apoio Técnico e Metodológico aos gerentes de projetos, programas e portfólio</c:v>
                </c:pt>
                <c:pt idx="1">
                  <c:v>Capacitação</c:v>
                </c:pt>
                <c:pt idx="2">
                  <c:v>Sensibilização</c:v>
                </c:pt>
                <c:pt idx="3">
                  <c:v>Desenvolver/manter os métodos</c:v>
                </c:pt>
                <c:pt idx="4">
                  <c:v>Desenvolver/manter ferramentas</c:v>
                </c:pt>
                <c:pt idx="5">
                  <c:v> Gerenciar os projetos da organização</c:v>
                </c:pt>
                <c:pt idx="6">
                  <c:v>Não informou</c:v>
                </c:pt>
              </c:strCache>
            </c:strRef>
          </c:cat>
          <c:val>
            <c:numRef>
              <c:f>'Questão 4'!$D$7:$J$7</c:f>
              <c:numCache>
                <c:formatCode>0.00%</c:formatCode>
                <c:ptCount val="7"/>
                <c:pt idx="0">
                  <c:v>0.20833333333333334</c:v>
                </c:pt>
                <c:pt idx="1">
                  <c:v>0.16666666666666666</c:v>
                </c:pt>
                <c:pt idx="2">
                  <c:v>0.14814814814814814</c:v>
                </c:pt>
                <c:pt idx="3">
                  <c:v>0.1388888888888889</c:v>
                </c:pt>
                <c:pt idx="4">
                  <c:v>0.15277777777777779</c:v>
                </c:pt>
                <c:pt idx="5">
                  <c:v>0.11574074074074074</c:v>
                </c:pt>
                <c:pt idx="6">
                  <c:v>6.9444444444444448E-2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DE-4348-AA6C-A46C758B1953}"/>
            </c:ext>
          </c:extLst>
        </c:ser>
        <c:ser>
          <c:idx val="1"/>
          <c:order val="1"/>
          <c:tx>
            <c:v>Privado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4'!$D$1:$J$1</c:f>
              <c:strCache>
                <c:ptCount val="7"/>
                <c:pt idx="0">
                  <c:v>Apoio Técnico e Metodológico aos gerentes de projetos, programas e portfólio</c:v>
                </c:pt>
                <c:pt idx="1">
                  <c:v>Capacitação</c:v>
                </c:pt>
                <c:pt idx="2">
                  <c:v>Sensibilização</c:v>
                </c:pt>
                <c:pt idx="3">
                  <c:v>Desenvolver/manter os métodos</c:v>
                </c:pt>
                <c:pt idx="4">
                  <c:v>Desenvolver/manter ferramentas</c:v>
                </c:pt>
                <c:pt idx="5">
                  <c:v> Gerenciar os projetos da organização</c:v>
                </c:pt>
                <c:pt idx="6">
                  <c:v>Não informou</c:v>
                </c:pt>
              </c:strCache>
            </c:strRef>
          </c:cat>
          <c:val>
            <c:numRef>
              <c:f>'Questão 4'!$D$8:$J$8</c:f>
              <c:numCache>
                <c:formatCode>0.00%</c:formatCode>
                <c:ptCount val="7"/>
                <c:pt idx="0">
                  <c:v>0.24302788844621515</c:v>
                </c:pt>
                <c:pt idx="1">
                  <c:v>0.1394422310756972</c:v>
                </c:pt>
                <c:pt idx="2">
                  <c:v>0.10358565737051793</c:v>
                </c:pt>
                <c:pt idx="3">
                  <c:v>0.14741035856573706</c:v>
                </c:pt>
                <c:pt idx="4">
                  <c:v>0.14741035856573706</c:v>
                </c:pt>
                <c:pt idx="5">
                  <c:v>0.16733067729083664</c:v>
                </c:pt>
                <c:pt idx="6">
                  <c:v>5.1792828685258967E-2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8DE-4348-AA6C-A46C758B1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29714576"/>
        <c:axId val="1629712400"/>
      </c:barChart>
      <c:catAx>
        <c:axId val="162971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9712400"/>
        <c:crosses val="autoZero"/>
        <c:auto val="1"/>
        <c:lblAlgn val="ctr"/>
        <c:lblOffset val="100"/>
        <c:noMultiLvlLbl val="0"/>
      </c:catAx>
      <c:valAx>
        <c:axId val="1629712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297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Funções do PMO na organização</a:t>
            </a:r>
            <a:endParaRPr lang="pt-BR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4'!$D$1:$I$1</c:f>
              <c:strCache>
                <c:ptCount val="6"/>
                <c:pt idx="0">
                  <c:v>Apoio Técnico e Metodológico aos gerentes de projetos, programas e portfólio</c:v>
                </c:pt>
                <c:pt idx="1">
                  <c:v>Capacitação</c:v>
                </c:pt>
                <c:pt idx="2">
                  <c:v>Sensibilização</c:v>
                </c:pt>
                <c:pt idx="3">
                  <c:v>Desenvolver/manter os métodos</c:v>
                </c:pt>
                <c:pt idx="4">
                  <c:v>Desenvolver/manter ferramentas</c:v>
                </c:pt>
                <c:pt idx="5">
                  <c:v> Gerenciar os projetos da organização</c:v>
                </c:pt>
              </c:strCache>
            </c:strRef>
          </c:cat>
          <c:val>
            <c:numRef>
              <c:f>'Questão 4'!$D$9:$I$9</c:f>
              <c:numCache>
                <c:formatCode>0.00%</c:formatCode>
                <c:ptCount val="6"/>
                <c:pt idx="0">
                  <c:v>0.24145785876993167</c:v>
                </c:pt>
                <c:pt idx="1">
                  <c:v>0.16173120728929385</c:v>
                </c:pt>
                <c:pt idx="2">
                  <c:v>0.13211845102505695</c:v>
                </c:pt>
                <c:pt idx="3">
                  <c:v>0.15261958997722094</c:v>
                </c:pt>
                <c:pt idx="4">
                  <c:v>0.15945330296127563</c:v>
                </c:pt>
                <c:pt idx="5">
                  <c:v>0.15261958997722094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B1-4943-B971-B05708E2F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29718928"/>
        <c:axId val="1629716752"/>
      </c:barChart>
      <c:catAx>
        <c:axId val="1629718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9716752"/>
        <c:crosses val="autoZero"/>
        <c:auto val="1"/>
        <c:lblAlgn val="ctr"/>
        <c:lblOffset val="100"/>
        <c:noMultiLvlLbl val="0"/>
      </c:catAx>
      <c:valAx>
        <c:axId val="1629716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2971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200" baseline="0"/>
              <a:t>quantidade de profissionais que trabalham no PMO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Governo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'Questão 5'!$D$1:$I$1</c:f>
              <c:strCache>
                <c:ptCount val="6"/>
                <c:pt idx="0">
                  <c:v>1 pessoa</c:v>
                </c:pt>
                <c:pt idx="1">
                  <c:v>Entre 2 e 4 pessoas</c:v>
                </c:pt>
                <c:pt idx="2">
                  <c:v>Entre 5 e 10 pessoas</c:v>
                </c:pt>
                <c:pt idx="3">
                  <c:v>Entre 11 e 15 pessoas</c:v>
                </c:pt>
                <c:pt idx="4">
                  <c:v>Mais de 15 pessoas</c:v>
                </c:pt>
                <c:pt idx="5">
                  <c:v>não informou</c:v>
                </c:pt>
              </c:strCache>
            </c:strRef>
          </c:cat>
          <c:val>
            <c:numRef>
              <c:f>'Questão 5'!$D$9:$I$9</c:f>
              <c:numCache>
                <c:formatCode>General</c:formatCode>
                <c:ptCount val="6"/>
                <c:pt idx="0">
                  <c:v>2</c:v>
                </c:pt>
                <c:pt idx="1">
                  <c:v>26</c:v>
                </c:pt>
                <c:pt idx="2">
                  <c:v>13</c:v>
                </c:pt>
                <c:pt idx="3">
                  <c:v>3</c:v>
                </c:pt>
                <c:pt idx="4">
                  <c:v>5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E0-410B-B30C-4CC99670B918}"/>
            </c:ext>
          </c:extLst>
        </c:ser>
        <c:ser>
          <c:idx val="1"/>
          <c:order val="1"/>
          <c:tx>
            <c:v>Privado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'Questão 5'!$D$1:$I$1</c:f>
              <c:strCache>
                <c:ptCount val="6"/>
                <c:pt idx="0">
                  <c:v>1 pessoa</c:v>
                </c:pt>
                <c:pt idx="1">
                  <c:v>Entre 2 e 4 pessoas</c:v>
                </c:pt>
                <c:pt idx="2">
                  <c:v>Entre 5 e 10 pessoas</c:v>
                </c:pt>
                <c:pt idx="3">
                  <c:v>Entre 11 e 15 pessoas</c:v>
                </c:pt>
                <c:pt idx="4">
                  <c:v>Mais de 15 pessoas</c:v>
                </c:pt>
                <c:pt idx="5">
                  <c:v>não informou</c:v>
                </c:pt>
              </c:strCache>
            </c:strRef>
          </c:cat>
          <c:val>
            <c:numRef>
              <c:f>'Questão 5'!$D$10:$I$10</c:f>
              <c:numCache>
                <c:formatCode>General</c:formatCode>
                <c:ptCount val="6"/>
                <c:pt idx="0">
                  <c:v>16</c:v>
                </c:pt>
                <c:pt idx="1">
                  <c:v>30</c:v>
                </c:pt>
                <c:pt idx="2">
                  <c:v>13</c:v>
                </c:pt>
                <c:pt idx="3">
                  <c:v>4</c:v>
                </c:pt>
                <c:pt idx="4">
                  <c:v>6</c:v>
                </c:pt>
                <c:pt idx="5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E0-410B-B30C-4CC99670B9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29716208"/>
        <c:axId val="1629717296"/>
        <c:axId val="1629497808"/>
      </c:bar3DChart>
      <c:catAx>
        <c:axId val="162971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9717296"/>
        <c:crosses val="autoZero"/>
        <c:auto val="1"/>
        <c:lblAlgn val="ctr"/>
        <c:lblOffset val="100"/>
        <c:noMultiLvlLbl val="0"/>
      </c:catAx>
      <c:valAx>
        <c:axId val="1629717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29716208"/>
        <c:crosses val="autoZero"/>
        <c:crossBetween val="between"/>
      </c:valAx>
      <c:serAx>
        <c:axId val="162949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629717296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0" i="0" cap="all" baseline="0">
                <a:effectLst/>
              </a:rPr>
              <a:t>quantidade de profissionais que trabalham no PMO</a:t>
            </a:r>
            <a:endParaRPr lang="pt-BR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363-4A94-8E89-79FF08CD766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363-4A94-8E89-79FF08CD766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363-4A94-8E89-79FF08CD766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363-4A94-8E89-79FF08CD766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363-4A94-8E89-79FF08CD76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'Questão 5'!$D$1:$H$1</c:f>
              <c:strCache>
                <c:ptCount val="5"/>
                <c:pt idx="0">
                  <c:v>1 pessoa</c:v>
                </c:pt>
                <c:pt idx="1">
                  <c:v>Entre 2 e 4 pessoas</c:v>
                </c:pt>
                <c:pt idx="2">
                  <c:v>Entre 5 e 10 pessoas</c:v>
                </c:pt>
                <c:pt idx="3">
                  <c:v>Entre 11 e 15 pessoas</c:v>
                </c:pt>
                <c:pt idx="4">
                  <c:v>Mais de 15 pessoas</c:v>
                </c:pt>
              </c:strCache>
            </c:strRef>
          </c:cat>
          <c:val>
            <c:numRef>
              <c:f>'Questão 5'!$D$6:$H$6</c:f>
              <c:numCache>
                <c:formatCode>General</c:formatCode>
                <c:ptCount val="5"/>
                <c:pt idx="0">
                  <c:v>18</c:v>
                </c:pt>
                <c:pt idx="1">
                  <c:v>56</c:v>
                </c:pt>
                <c:pt idx="2">
                  <c:v>26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3363-4A94-8E89-79FF08CD7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200" b="0" i="0" cap="all" baseline="0">
                <a:effectLst/>
              </a:rPr>
              <a:t>quantidade de profissionais que trabalham no PMO</a:t>
            </a:r>
            <a:endParaRPr lang="pt-BR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Governo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'Questão 5'!$D$1:$I$1</c:f>
              <c:strCache>
                <c:ptCount val="6"/>
                <c:pt idx="0">
                  <c:v>1 pessoa</c:v>
                </c:pt>
                <c:pt idx="1">
                  <c:v>Entre 2 e 4 pessoas</c:v>
                </c:pt>
                <c:pt idx="2">
                  <c:v>Entre 5 e 10 pessoas</c:v>
                </c:pt>
                <c:pt idx="3">
                  <c:v>Entre 11 e 15 pessoas</c:v>
                </c:pt>
                <c:pt idx="4">
                  <c:v>Mais de 15 pessoas</c:v>
                </c:pt>
                <c:pt idx="5">
                  <c:v>não informou</c:v>
                </c:pt>
              </c:strCache>
            </c:strRef>
          </c:cat>
          <c:val>
            <c:numRef>
              <c:f>'Questão 5'!$D$7:$I$7</c:f>
              <c:numCache>
                <c:formatCode>0.00%</c:formatCode>
                <c:ptCount val="6"/>
                <c:pt idx="0">
                  <c:v>3.125E-2</c:v>
                </c:pt>
                <c:pt idx="1">
                  <c:v>0.40625</c:v>
                </c:pt>
                <c:pt idx="2">
                  <c:v>0.203125</c:v>
                </c:pt>
                <c:pt idx="3">
                  <c:v>4.6875E-2</c:v>
                </c:pt>
                <c:pt idx="4">
                  <c:v>7.8125E-2</c:v>
                </c:pt>
                <c:pt idx="5">
                  <c:v>0.234375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3A-46DF-8158-DB5348FA4849}"/>
            </c:ext>
          </c:extLst>
        </c:ser>
        <c:ser>
          <c:idx val="1"/>
          <c:order val="1"/>
          <c:tx>
            <c:v>Privado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'Questão 5'!$D$1:$I$1</c:f>
              <c:strCache>
                <c:ptCount val="6"/>
                <c:pt idx="0">
                  <c:v>1 pessoa</c:v>
                </c:pt>
                <c:pt idx="1">
                  <c:v>Entre 2 e 4 pessoas</c:v>
                </c:pt>
                <c:pt idx="2">
                  <c:v>Entre 5 e 10 pessoas</c:v>
                </c:pt>
                <c:pt idx="3">
                  <c:v>Entre 11 e 15 pessoas</c:v>
                </c:pt>
                <c:pt idx="4">
                  <c:v>Mais de 15 pessoas</c:v>
                </c:pt>
                <c:pt idx="5">
                  <c:v>não informou</c:v>
                </c:pt>
              </c:strCache>
            </c:strRef>
          </c:cat>
          <c:val>
            <c:numRef>
              <c:f>'Questão 5'!$D$8:$I$8</c:f>
              <c:numCache>
                <c:formatCode>0.00%</c:formatCode>
                <c:ptCount val="6"/>
                <c:pt idx="0">
                  <c:v>0.14457831325301204</c:v>
                </c:pt>
                <c:pt idx="1">
                  <c:v>0.40963855421686746</c:v>
                </c:pt>
                <c:pt idx="2">
                  <c:v>0.16867469879518071</c:v>
                </c:pt>
                <c:pt idx="3">
                  <c:v>3.614457831325301E-2</c:v>
                </c:pt>
                <c:pt idx="4">
                  <c:v>7.2289156626506021E-2</c:v>
                </c:pt>
                <c:pt idx="5">
                  <c:v>0.19277108433734941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3A-46DF-8158-DB5348FA48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29661536"/>
        <c:axId val="1629664256"/>
        <c:axId val="1629492192"/>
      </c:bar3DChart>
      <c:catAx>
        <c:axId val="16296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9664256"/>
        <c:crosses val="autoZero"/>
        <c:auto val="1"/>
        <c:lblAlgn val="ctr"/>
        <c:lblOffset val="100"/>
        <c:noMultiLvlLbl val="0"/>
      </c:catAx>
      <c:valAx>
        <c:axId val="1629664256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629661536"/>
        <c:crosses val="autoZero"/>
        <c:crossBetween val="between"/>
      </c:valAx>
      <c:serAx>
        <c:axId val="16294921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29664256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0" i="0" cap="all" baseline="0">
                <a:effectLst/>
              </a:rPr>
              <a:t>quantidade de profissionais que trabalham no PMO</a:t>
            </a:r>
            <a:endParaRPr lang="pt-BR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55555555555614E-2"/>
          <c:y val="0.28238682554061301"/>
          <c:w val="0.81388888888888911"/>
          <c:h val="0.6566619438056970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21C-403C-AA3B-29CD7BC2106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21C-403C-AA3B-29CD7BC2106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21C-403C-AA3B-29CD7BC2106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21C-403C-AA3B-29CD7BC2106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21C-403C-AA3B-29CD7BC210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'Questão 5'!$D$1:$H$1</c:f>
              <c:strCache>
                <c:ptCount val="5"/>
                <c:pt idx="0">
                  <c:v>1 pessoa</c:v>
                </c:pt>
                <c:pt idx="1">
                  <c:v>Entre 2 e 4 pessoas</c:v>
                </c:pt>
                <c:pt idx="2">
                  <c:v>Entre 5 e 10 pessoas</c:v>
                </c:pt>
                <c:pt idx="3">
                  <c:v>Entre 11 e 15 pessoas</c:v>
                </c:pt>
                <c:pt idx="4">
                  <c:v>Mais de 15 pessoas</c:v>
                </c:pt>
              </c:strCache>
            </c:strRef>
          </c:cat>
          <c:val>
            <c:numRef>
              <c:f>'Questão 5'!$D$6:$H$6</c:f>
              <c:numCache>
                <c:formatCode>General</c:formatCode>
                <c:ptCount val="5"/>
                <c:pt idx="0">
                  <c:v>18</c:v>
                </c:pt>
                <c:pt idx="1">
                  <c:v>56</c:v>
                </c:pt>
                <c:pt idx="2">
                  <c:v>26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21C-403C-AA3B-29CD7BC21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aseline="0"/>
              <a:t>A equipe do PMO é formada por profissionais da própria instituição?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Governo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6'!$C$2:$F$2</c:f>
              <c:strCache>
                <c:ptCount val="4"/>
                <c:pt idx="0">
                  <c:v>Sim</c:v>
                </c:pt>
                <c:pt idx="1">
                  <c:v>Parcialmente</c:v>
                </c:pt>
                <c:pt idx="2">
                  <c:v>Não</c:v>
                </c:pt>
                <c:pt idx="3">
                  <c:v>não informou</c:v>
                </c:pt>
              </c:strCache>
            </c:strRef>
          </c:cat>
          <c:val>
            <c:numRef>
              <c:f>'Questão 6'!$C$8:$F$8</c:f>
              <c:numCache>
                <c:formatCode>General</c:formatCode>
                <c:ptCount val="4"/>
                <c:pt idx="0">
                  <c:v>32</c:v>
                </c:pt>
                <c:pt idx="1">
                  <c:v>13</c:v>
                </c:pt>
                <c:pt idx="2">
                  <c:v>4</c:v>
                </c:pt>
                <c:pt idx="3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20-43AC-A02D-2276BE541813}"/>
            </c:ext>
          </c:extLst>
        </c:ser>
        <c:ser>
          <c:idx val="1"/>
          <c:order val="1"/>
          <c:tx>
            <c:v>Privado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6'!$C$2:$F$2</c:f>
              <c:strCache>
                <c:ptCount val="4"/>
                <c:pt idx="0">
                  <c:v>Sim</c:v>
                </c:pt>
                <c:pt idx="1">
                  <c:v>Parcialmente</c:v>
                </c:pt>
                <c:pt idx="2">
                  <c:v>Não</c:v>
                </c:pt>
                <c:pt idx="3">
                  <c:v>não informou</c:v>
                </c:pt>
              </c:strCache>
            </c:strRef>
          </c:cat>
          <c:val>
            <c:numRef>
              <c:f>'Questão 6'!$C$9:$F$9</c:f>
              <c:numCache>
                <c:formatCode>General</c:formatCode>
                <c:ptCount val="4"/>
                <c:pt idx="0">
                  <c:v>52</c:v>
                </c:pt>
                <c:pt idx="1">
                  <c:v>14</c:v>
                </c:pt>
                <c:pt idx="2">
                  <c:v>3</c:v>
                </c:pt>
                <c:pt idx="3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520-43AC-A02D-2276BE541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29660448"/>
        <c:axId val="1629662080"/>
      </c:barChart>
      <c:catAx>
        <c:axId val="1629660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9662080"/>
        <c:crosses val="autoZero"/>
        <c:auto val="1"/>
        <c:lblAlgn val="ctr"/>
        <c:lblOffset val="100"/>
        <c:noMultiLvlLbl val="0"/>
      </c:catAx>
      <c:valAx>
        <c:axId val="16296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96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Distribuição por órgão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E71-4F64-92D5-C5FAAC9AFE5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E71-4F64-92D5-C5FAAC9AFE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'Perfil do respondente'!$A$9:$A$10</c:f>
              <c:strCache>
                <c:ptCount val="2"/>
                <c:pt idx="0">
                  <c:v>Governo</c:v>
                </c:pt>
                <c:pt idx="1">
                  <c:v>Privado</c:v>
                </c:pt>
              </c:strCache>
            </c:strRef>
          </c:cat>
          <c:val>
            <c:numRef>
              <c:f>'Perfil do respondente'!$D$9:$D$10</c:f>
              <c:numCache>
                <c:formatCode>General</c:formatCode>
                <c:ptCount val="2"/>
                <c:pt idx="0">
                  <c:v>64</c:v>
                </c:pt>
                <c:pt idx="1">
                  <c:v>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E71-4F64-92D5-C5FAAC9AF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 equipe do PMO é formada por profissionais da própria instituição?</a:t>
            </a:r>
            <a:endParaRPr lang="pt-BR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Governo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6'!$C$2:$F$2</c:f>
              <c:strCache>
                <c:ptCount val="4"/>
                <c:pt idx="0">
                  <c:v>Sim</c:v>
                </c:pt>
                <c:pt idx="1">
                  <c:v>Parcialmente</c:v>
                </c:pt>
                <c:pt idx="2">
                  <c:v>Não</c:v>
                </c:pt>
                <c:pt idx="3">
                  <c:v>não informou</c:v>
                </c:pt>
              </c:strCache>
            </c:strRef>
          </c:cat>
          <c:val>
            <c:numRef>
              <c:f>'Questão 6'!$C$10:$F$10</c:f>
              <c:numCache>
                <c:formatCode>0.00%</c:formatCode>
                <c:ptCount val="4"/>
                <c:pt idx="0">
                  <c:v>0.5</c:v>
                </c:pt>
                <c:pt idx="1">
                  <c:v>0.203125</c:v>
                </c:pt>
                <c:pt idx="2">
                  <c:v>6.25E-2</c:v>
                </c:pt>
                <c:pt idx="3">
                  <c:v>0.234375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21-499F-85A3-57A9503542C6}"/>
            </c:ext>
          </c:extLst>
        </c:ser>
        <c:ser>
          <c:idx val="1"/>
          <c:order val="1"/>
          <c:tx>
            <c:v>Privado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6'!$C$2:$F$2</c:f>
              <c:strCache>
                <c:ptCount val="4"/>
                <c:pt idx="0">
                  <c:v>Sim</c:v>
                </c:pt>
                <c:pt idx="1">
                  <c:v>Parcialmente</c:v>
                </c:pt>
                <c:pt idx="2">
                  <c:v>Não</c:v>
                </c:pt>
                <c:pt idx="3">
                  <c:v>não informou</c:v>
                </c:pt>
              </c:strCache>
            </c:strRef>
          </c:cat>
          <c:val>
            <c:numRef>
              <c:f>'Questão 6'!$C$11:$F$11</c:f>
              <c:numCache>
                <c:formatCode>0.00%</c:formatCode>
                <c:ptCount val="4"/>
                <c:pt idx="0">
                  <c:v>0.62650602409638556</c:v>
                </c:pt>
                <c:pt idx="1">
                  <c:v>0.16867469879518071</c:v>
                </c:pt>
                <c:pt idx="2">
                  <c:v>3.614457831325301E-2</c:v>
                </c:pt>
                <c:pt idx="3">
                  <c:v>0.16867469879518071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21-499F-85A3-57A950354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29665888"/>
        <c:axId val="1629666432"/>
      </c:barChart>
      <c:catAx>
        <c:axId val="16296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9666432"/>
        <c:crosses val="autoZero"/>
        <c:auto val="1"/>
        <c:lblAlgn val="ctr"/>
        <c:lblOffset val="100"/>
        <c:noMultiLvlLbl val="0"/>
      </c:catAx>
      <c:valAx>
        <c:axId val="16296664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296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 equipe do PMO é formada por profissionais da própria instituição?</a:t>
            </a:r>
            <a:endParaRPr lang="pt-B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5AA-426B-A322-74945EE3B7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5AA-426B-A322-74945EE3B7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5AA-426B-A322-74945EE3B7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'Questão 6'!$C$2:$E$2</c:f>
              <c:strCache>
                <c:ptCount val="3"/>
                <c:pt idx="0">
                  <c:v>Sim</c:v>
                </c:pt>
                <c:pt idx="1">
                  <c:v>Parcialmente</c:v>
                </c:pt>
                <c:pt idx="2">
                  <c:v>Não</c:v>
                </c:pt>
              </c:strCache>
            </c:strRef>
          </c:cat>
          <c:val>
            <c:numRef>
              <c:f>'Questão 6'!$C$7:$E$7</c:f>
              <c:numCache>
                <c:formatCode>General</c:formatCode>
                <c:ptCount val="3"/>
                <c:pt idx="0">
                  <c:v>84</c:v>
                </c:pt>
                <c:pt idx="1">
                  <c:v>27</c:v>
                </c:pt>
                <c:pt idx="2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5AA-426B-A322-74945EE3B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Qtde de profissionais do PMO terceirizados, por faixa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9AE-4EE1-9373-A2D0D74348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9AE-4EE1-9373-A2D0D743480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9AE-4EE1-9373-A2D0D743480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9AE-4EE1-9373-A2D0D74348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'Questão 6a'!$C$2:$F$2</c:f>
              <c:strCache>
                <c:ptCount val="4"/>
                <c:pt idx="0">
                  <c:v>0% a 20%</c:v>
                </c:pt>
                <c:pt idx="1">
                  <c:v>21% a 40%</c:v>
                </c:pt>
                <c:pt idx="2">
                  <c:v>41% a 60%</c:v>
                </c:pt>
                <c:pt idx="3">
                  <c:v>61% a 80%</c:v>
                </c:pt>
              </c:strCache>
            </c:strRef>
          </c:cat>
          <c:val>
            <c:numRef>
              <c:f>'Questão 6a'!$C$10:$F$10</c:f>
              <c:numCache>
                <c:formatCode>0.00%</c:formatCode>
                <c:ptCount val="4"/>
                <c:pt idx="0">
                  <c:v>0.1111111111111111</c:v>
                </c:pt>
                <c:pt idx="1">
                  <c:v>0.40740740740740738</c:v>
                </c:pt>
                <c:pt idx="2">
                  <c:v>0.29629629629629628</c:v>
                </c:pt>
                <c:pt idx="3">
                  <c:v>0.18518518518518517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9AE-4EE1-9373-A2D0D7434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200" baseline="0"/>
              <a:t>O PMO faz acompanhamento de: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Governo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'Questão 7'!$C$2:$F$2</c:f>
              <c:strCache>
                <c:ptCount val="4"/>
                <c:pt idx="0">
                  <c:v>Portfólio</c:v>
                </c:pt>
                <c:pt idx="1">
                  <c:v>Programas</c:v>
                </c:pt>
                <c:pt idx="2">
                  <c:v>Projetos</c:v>
                </c:pt>
                <c:pt idx="3">
                  <c:v>Não Informou</c:v>
                </c:pt>
              </c:strCache>
            </c:strRef>
          </c:cat>
          <c:val>
            <c:numRef>
              <c:f>'Questão 7'!$C$8:$F$8</c:f>
              <c:numCache>
                <c:formatCode>0.00%</c:formatCode>
                <c:ptCount val="4"/>
                <c:pt idx="0">
                  <c:v>0.22429906542056074</c:v>
                </c:pt>
                <c:pt idx="1">
                  <c:v>0.22429906542056074</c:v>
                </c:pt>
                <c:pt idx="2">
                  <c:v>0.42056074766355139</c:v>
                </c:pt>
                <c:pt idx="3">
                  <c:v>0.13084112149532709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2E-43DB-9C1F-59724A139BD9}"/>
            </c:ext>
          </c:extLst>
        </c:ser>
        <c:ser>
          <c:idx val="1"/>
          <c:order val="1"/>
          <c:tx>
            <c:v>Privado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'Questão 7'!$C$2:$F$2</c:f>
              <c:strCache>
                <c:ptCount val="4"/>
                <c:pt idx="0">
                  <c:v>Portfólio</c:v>
                </c:pt>
                <c:pt idx="1">
                  <c:v>Programas</c:v>
                </c:pt>
                <c:pt idx="2">
                  <c:v>Projetos</c:v>
                </c:pt>
                <c:pt idx="3">
                  <c:v>Não Informou</c:v>
                </c:pt>
              </c:strCache>
            </c:strRef>
          </c:cat>
          <c:val>
            <c:numRef>
              <c:f>'Questão 7'!$C$9:$F$9</c:f>
              <c:numCache>
                <c:formatCode>0.00%</c:formatCode>
                <c:ptCount val="4"/>
                <c:pt idx="0">
                  <c:v>0.22463768115942029</c:v>
                </c:pt>
                <c:pt idx="1">
                  <c:v>0.2391304347826087</c:v>
                </c:pt>
                <c:pt idx="2">
                  <c:v>0.43478260869565216</c:v>
                </c:pt>
                <c:pt idx="3">
                  <c:v>0.10144927536231885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2E-43DB-9C1F-59724A139B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30645632"/>
        <c:axId val="1630644544"/>
        <c:axId val="1629498432"/>
      </c:bar3DChart>
      <c:catAx>
        <c:axId val="16306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0644544"/>
        <c:crosses val="autoZero"/>
        <c:auto val="1"/>
        <c:lblAlgn val="ctr"/>
        <c:lblOffset val="100"/>
        <c:noMultiLvlLbl val="0"/>
      </c:catAx>
      <c:valAx>
        <c:axId val="163064454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630645632"/>
        <c:crosses val="autoZero"/>
        <c:crossBetween val="between"/>
      </c:valAx>
      <c:serAx>
        <c:axId val="162949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0644544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0" i="0" cap="all" baseline="0">
                <a:effectLst/>
              </a:rPr>
              <a:t>O PMO faz acompanhamento de:</a:t>
            </a:r>
            <a:endParaRPr lang="pt-BR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8FC-4DE4-91B7-28C8272936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8FC-4DE4-91B7-28C82729367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8FC-4DE4-91B7-28C8272936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'Questão 7'!$C$2:$E$2</c:f>
              <c:strCache>
                <c:ptCount val="3"/>
                <c:pt idx="0">
                  <c:v>Portfólio</c:v>
                </c:pt>
                <c:pt idx="1">
                  <c:v>Programas</c:v>
                </c:pt>
                <c:pt idx="2">
                  <c:v>Projetos</c:v>
                </c:pt>
              </c:strCache>
            </c:strRef>
          </c:cat>
          <c:val>
            <c:numRef>
              <c:f>'Questão 7'!$C$10:$E$10</c:f>
              <c:numCache>
                <c:formatCode>0.00%</c:formatCode>
                <c:ptCount val="3"/>
                <c:pt idx="0">
                  <c:v>1.8323948839999227E-3</c:v>
                </c:pt>
                <c:pt idx="1">
                  <c:v>1.8915489804210996E-3</c:v>
                </c:pt>
                <c:pt idx="2">
                  <c:v>3.4911973728947083E-3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8FC-4DE4-91B7-28C827293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0" i="0" cap="all" baseline="0">
                <a:effectLst/>
              </a:rPr>
              <a:t>Esfera do pmo</a:t>
            </a:r>
            <a:endParaRPr lang="pt-BR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8F8-401E-B506-F5EB9EBC2F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8F8-401E-B506-F5EB9EBC2F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8F8-401E-B506-F5EB9EBC2F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'Questão 3'!$B$8:$D$8</c:f>
              <c:strCache>
                <c:ptCount val="3"/>
                <c:pt idx="0">
                  <c:v>Estratégico</c:v>
                </c:pt>
                <c:pt idx="1">
                  <c:v>Tático</c:v>
                </c:pt>
                <c:pt idx="2">
                  <c:v>Operacional</c:v>
                </c:pt>
              </c:strCache>
            </c:strRef>
          </c:cat>
          <c:val>
            <c:numRef>
              <c:f>'Questão 3'!$B$12:$D$12</c:f>
              <c:numCache>
                <c:formatCode>0.00%</c:formatCode>
                <c:ptCount val="3"/>
                <c:pt idx="0">
                  <c:v>0.41578947368421054</c:v>
                </c:pt>
                <c:pt idx="1">
                  <c:v>0.30526315789473685</c:v>
                </c:pt>
                <c:pt idx="2">
                  <c:v>0.27894736842105261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8F8-401E-B506-F5EB9EBC2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200" b="0" i="0" cap="all" baseline="0">
                <a:effectLst/>
              </a:rPr>
              <a:t>Tempo médio de Experiência dos profissionais</a:t>
            </a:r>
            <a:endParaRPr lang="pt-B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Governo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'Questão 8'!$C$2:$G$2</c:f>
              <c:strCache>
                <c:ptCount val="5"/>
                <c:pt idx="0">
                  <c:v>Menos de 1 ano</c:v>
                </c:pt>
                <c:pt idx="1">
                  <c:v>Entre 1 e 2 anos</c:v>
                </c:pt>
                <c:pt idx="2">
                  <c:v>Entre 3 e 5 anos</c:v>
                </c:pt>
                <c:pt idx="3">
                  <c:v>Mais de 5 anos</c:v>
                </c:pt>
                <c:pt idx="4">
                  <c:v>Não Informou</c:v>
                </c:pt>
              </c:strCache>
            </c:strRef>
          </c:cat>
          <c:val>
            <c:numRef>
              <c:f>'Questão 8'!$C$8:$G$8</c:f>
              <c:numCache>
                <c:formatCode>0.00%</c:formatCode>
                <c:ptCount val="5"/>
                <c:pt idx="0">
                  <c:v>6.25E-2</c:v>
                </c:pt>
                <c:pt idx="1">
                  <c:v>0.171875</c:v>
                </c:pt>
                <c:pt idx="2">
                  <c:v>0.296875</c:v>
                </c:pt>
                <c:pt idx="3">
                  <c:v>0.21875</c:v>
                </c:pt>
                <c:pt idx="4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26-4086-9840-30DE153AD80E}"/>
            </c:ext>
          </c:extLst>
        </c:ser>
        <c:ser>
          <c:idx val="1"/>
          <c:order val="1"/>
          <c:tx>
            <c:v>Privado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'Questão 8'!$C$2:$G$2</c:f>
              <c:strCache>
                <c:ptCount val="5"/>
                <c:pt idx="0">
                  <c:v>Menos de 1 ano</c:v>
                </c:pt>
                <c:pt idx="1">
                  <c:v>Entre 1 e 2 anos</c:v>
                </c:pt>
                <c:pt idx="2">
                  <c:v>Entre 3 e 5 anos</c:v>
                </c:pt>
                <c:pt idx="3">
                  <c:v>Mais de 5 anos</c:v>
                </c:pt>
                <c:pt idx="4">
                  <c:v>Não Informou</c:v>
                </c:pt>
              </c:strCache>
            </c:strRef>
          </c:cat>
          <c:val>
            <c:numRef>
              <c:f>'Questão 8'!$C$9:$G$9</c:f>
              <c:numCache>
                <c:formatCode>0.00%</c:formatCode>
                <c:ptCount val="5"/>
                <c:pt idx="0">
                  <c:v>4.8192771084337352E-2</c:v>
                </c:pt>
                <c:pt idx="1">
                  <c:v>0.19277108433734941</c:v>
                </c:pt>
                <c:pt idx="2">
                  <c:v>0.33734939759036142</c:v>
                </c:pt>
                <c:pt idx="3">
                  <c:v>0.25301204819277107</c:v>
                </c:pt>
                <c:pt idx="4">
                  <c:v>0.16867469879518071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26-4086-9840-30DE153AD8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31651072"/>
        <c:axId val="1631650528"/>
        <c:axId val="0"/>
      </c:bar3DChart>
      <c:catAx>
        <c:axId val="16316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650528"/>
        <c:crosses val="autoZero"/>
        <c:auto val="1"/>
        <c:lblAlgn val="ctr"/>
        <c:lblOffset val="100"/>
        <c:noMultiLvlLbl val="0"/>
      </c:catAx>
      <c:valAx>
        <c:axId val="1631650528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6316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0" i="0" cap="all" baseline="0">
                <a:effectLst/>
              </a:rPr>
              <a:t>Tempo médio de Experiência dos profissionais</a:t>
            </a:r>
            <a:endParaRPr lang="pt-BR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8'!$C$2:$F$2</c:f>
              <c:strCache>
                <c:ptCount val="4"/>
                <c:pt idx="0">
                  <c:v>Menos de 1 ano</c:v>
                </c:pt>
                <c:pt idx="1">
                  <c:v>Entre 1 e 2 anos</c:v>
                </c:pt>
                <c:pt idx="2">
                  <c:v>Entre 3 e 5 anos</c:v>
                </c:pt>
                <c:pt idx="3">
                  <c:v>Mais de 5 anos</c:v>
                </c:pt>
              </c:strCache>
            </c:strRef>
          </c:cat>
          <c:val>
            <c:numRef>
              <c:f>'Questão 8'!$C$11:$F$11</c:f>
              <c:numCache>
                <c:formatCode>0.00%</c:formatCode>
                <c:ptCount val="4"/>
                <c:pt idx="0">
                  <c:v>6.8376068376068383E-2</c:v>
                </c:pt>
                <c:pt idx="1">
                  <c:v>0.23076923076923078</c:v>
                </c:pt>
                <c:pt idx="2">
                  <c:v>0.40170940170940173</c:v>
                </c:pt>
                <c:pt idx="3">
                  <c:v>0.29914529914529914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AA-4F6E-8F70-B86CC090E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31652160"/>
        <c:axId val="1631656512"/>
      </c:barChart>
      <c:catAx>
        <c:axId val="163165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656512"/>
        <c:crosses val="autoZero"/>
        <c:auto val="1"/>
        <c:lblAlgn val="ctr"/>
        <c:lblOffset val="100"/>
        <c:noMultiLvlLbl val="0"/>
      </c:catAx>
      <c:valAx>
        <c:axId val="16316565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3165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aseline="0"/>
              <a:t>O PMO utiliza algum modelo de maturidade?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Governo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'Questão 9'!$C$2:$E$2</c:f>
              <c:strCache>
                <c:ptCount val="3"/>
                <c:pt idx="0">
                  <c:v>Não</c:v>
                </c:pt>
                <c:pt idx="1">
                  <c:v>Sim</c:v>
                </c:pt>
                <c:pt idx="2">
                  <c:v>Não Informou</c:v>
                </c:pt>
              </c:strCache>
            </c:strRef>
          </c:cat>
          <c:val>
            <c:numRef>
              <c:f>'Questão 9'!$C$8:$E$8</c:f>
              <c:numCache>
                <c:formatCode>0.00%</c:formatCode>
                <c:ptCount val="3"/>
                <c:pt idx="0">
                  <c:v>0.609375</c:v>
                </c:pt>
                <c:pt idx="1">
                  <c:v>0.34375</c:v>
                </c:pt>
                <c:pt idx="2">
                  <c:v>4.6875E-2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05-46D1-8B8F-FFF9AB924D20}"/>
            </c:ext>
          </c:extLst>
        </c:ser>
        <c:ser>
          <c:idx val="1"/>
          <c:order val="1"/>
          <c:tx>
            <c:v>Privado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'Questão 9'!$C$2:$E$2</c:f>
              <c:strCache>
                <c:ptCount val="3"/>
                <c:pt idx="0">
                  <c:v>Não</c:v>
                </c:pt>
                <c:pt idx="1">
                  <c:v>Sim</c:v>
                </c:pt>
                <c:pt idx="2">
                  <c:v>Não Informou</c:v>
                </c:pt>
              </c:strCache>
            </c:strRef>
          </c:cat>
          <c:val>
            <c:numRef>
              <c:f>'Questão 9'!$C$9:$E$9</c:f>
              <c:numCache>
                <c:formatCode>0.00%</c:formatCode>
                <c:ptCount val="3"/>
                <c:pt idx="0">
                  <c:v>0.62650602409638556</c:v>
                </c:pt>
                <c:pt idx="1">
                  <c:v>0.31325301204819278</c:v>
                </c:pt>
                <c:pt idx="2">
                  <c:v>6.0240963855421686E-2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F05-46D1-8B8F-FFF9AB924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31649984"/>
        <c:axId val="1631657056"/>
      </c:barChart>
      <c:catAx>
        <c:axId val="16316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657056"/>
        <c:crosses val="autoZero"/>
        <c:auto val="1"/>
        <c:lblAlgn val="ctr"/>
        <c:lblOffset val="100"/>
        <c:noMultiLvlLbl val="0"/>
      </c:catAx>
      <c:valAx>
        <c:axId val="16316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64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 PMO utiliza algum modelo de maturidade?</a:t>
            </a:r>
            <a:endParaRPr lang="pt-BR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E2C-41DB-8197-BEE331C1A43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E2C-41DB-8197-BEE331C1A4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'Questão 9'!$C$2:$D$2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'Questão 9'!$C$7:$D$7</c:f>
              <c:numCache>
                <c:formatCode>General</c:formatCode>
                <c:ptCount val="2"/>
                <c:pt idx="0">
                  <c:v>91</c:v>
                </c:pt>
                <c:pt idx="1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E2C-41DB-8197-BEE331C1A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Distribuição por sexo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3B7-4164-89B2-04EBAB67D55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3B7-4164-89B2-04EBAB67D5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'Perfil do respondente'!$A$14:$A$15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'Perfil do respondente'!$B$14:$B$15</c:f>
              <c:numCache>
                <c:formatCode>General</c:formatCode>
                <c:ptCount val="2"/>
                <c:pt idx="0">
                  <c:v>113</c:v>
                </c:pt>
                <c:pt idx="1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3B7-4164-89B2-04EBAB67D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aseline="0"/>
              <a:t>Modelo de Maturidade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8B8-47DD-9130-1ED8D52B0F2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8B8-47DD-9130-1ED8D52B0F2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8B8-47DD-9130-1ED8D52B0F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'Questão 9a'!$C$2:$E$2</c:f>
              <c:strCache>
                <c:ptCount val="3"/>
                <c:pt idx="0">
                  <c:v>Outros</c:v>
                </c:pt>
                <c:pt idx="1">
                  <c:v>PMI OP3</c:v>
                </c:pt>
                <c:pt idx="2">
                  <c:v>Prado MMGP</c:v>
                </c:pt>
              </c:strCache>
            </c:strRef>
          </c:cat>
          <c:val>
            <c:numRef>
              <c:f>'Questão 9a'!$C$7:$E$7</c:f>
              <c:numCache>
                <c:formatCode>General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8B8-47DD-9130-1ED8D52B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200" baseline="0"/>
              <a:t>A sua organização já realizou análise do nível de maturidade do PMO?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Governo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'Questão 10'!$C$2:$E$2</c:f>
              <c:strCache>
                <c:ptCount val="3"/>
                <c:pt idx="0">
                  <c:v>Não</c:v>
                </c:pt>
                <c:pt idx="1">
                  <c:v>Sim</c:v>
                </c:pt>
                <c:pt idx="2">
                  <c:v>Não Informou</c:v>
                </c:pt>
              </c:strCache>
            </c:strRef>
          </c:cat>
          <c:val>
            <c:numRef>
              <c:f>'Questão 10'!$C$8:$E$8</c:f>
              <c:numCache>
                <c:formatCode>0.00%</c:formatCode>
                <c:ptCount val="3"/>
                <c:pt idx="0">
                  <c:v>0.5625</c:v>
                </c:pt>
                <c:pt idx="1">
                  <c:v>0.34375</c:v>
                </c:pt>
                <c:pt idx="2">
                  <c:v>9.375E-2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1B-4B30-BE51-4A9092A407AC}"/>
            </c:ext>
          </c:extLst>
        </c:ser>
        <c:ser>
          <c:idx val="1"/>
          <c:order val="1"/>
          <c:tx>
            <c:v>Privado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'Questão 10'!$C$2:$E$2</c:f>
              <c:strCache>
                <c:ptCount val="3"/>
                <c:pt idx="0">
                  <c:v>Não</c:v>
                </c:pt>
                <c:pt idx="1">
                  <c:v>Sim</c:v>
                </c:pt>
                <c:pt idx="2">
                  <c:v>Não Informou</c:v>
                </c:pt>
              </c:strCache>
            </c:strRef>
          </c:cat>
          <c:val>
            <c:numRef>
              <c:f>'Questão 10'!$C$9:$E$9</c:f>
              <c:numCache>
                <c:formatCode>0.00%</c:formatCode>
                <c:ptCount val="3"/>
                <c:pt idx="0">
                  <c:v>0.6506024096385542</c:v>
                </c:pt>
                <c:pt idx="1">
                  <c:v>0.28915662650602408</c:v>
                </c:pt>
                <c:pt idx="2">
                  <c:v>6.0240963855421686E-2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1B-4B30-BE51-4A9092A407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31664176"/>
        <c:axId val="1631662000"/>
        <c:axId val="0"/>
      </c:bar3DChart>
      <c:catAx>
        <c:axId val="16316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662000"/>
        <c:crosses val="autoZero"/>
        <c:auto val="1"/>
        <c:lblAlgn val="ctr"/>
        <c:lblOffset val="100"/>
        <c:noMultiLvlLbl val="0"/>
      </c:catAx>
      <c:valAx>
        <c:axId val="163166200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6316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A sua organização já realizou análise do nível de maturidade do PMO?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7B2-4048-BAF1-F5479A6451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7B2-4048-BAF1-F5479A645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'Questão 10'!$C$2:$D$2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'Questão 10'!$C$7:$D$7</c:f>
              <c:numCache>
                <c:formatCode>General</c:formatCode>
                <c:ptCount val="2"/>
                <c:pt idx="0">
                  <c:v>90</c:v>
                </c:pt>
                <c:pt idx="1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7B2-4048-BAF1-F5479A645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200" baseline="0"/>
              <a:t>A sua organização tem metodologia de gerenciamento de projetos?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Governo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'Questão 11'!$C$2:$E$2</c:f>
              <c:strCache>
                <c:ptCount val="3"/>
                <c:pt idx="0">
                  <c:v>Não</c:v>
                </c:pt>
                <c:pt idx="1">
                  <c:v>Sim</c:v>
                </c:pt>
                <c:pt idx="2">
                  <c:v>Não Informou</c:v>
                </c:pt>
              </c:strCache>
            </c:strRef>
          </c:cat>
          <c:val>
            <c:numRef>
              <c:f>'Questão 11'!$C$8:$E$8</c:f>
              <c:numCache>
                <c:formatCode>0.00%</c:formatCode>
                <c:ptCount val="3"/>
                <c:pt idx="0">
                  <c:v>0.28125</c:v>
                </c:pt>
                <c:pt idx="1">
                  <c:v>0.640625</c:v>
                </c:pt>
                <c:pt idx="2">
                  <c:v>7.8125E-2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8C-426E-A6B9-6113045BBE28}"/>
            </c:ext>
          </c:extLst>
        </c:ser>
        <c:ser>
          <c:idx val="1"/>
          <c:order val="1"/>
          <c:tx>
            <c:v>Privado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'Questão 11'!$C$2:$E$2</c:f>
              <c:strCache>
                <c:ptCount val="3"/>
                <c:pt idx="0">
                  <c:v>Não</c:v>
                </c:pt>
                <c:pt idx="1">
                  <c:v>Sim</c:v>
                </c:pt>
                <c:pt idx="2">
                  <c:v>Não Informou</c:v>
                </c:pt>
              </c:strCache>
            </c:strRef>
          </c:cat>
          <c:val>
            <c:numRef>
              <c:f>'Questão 11'!$C$9:$E$9</c:f>
              <c:numCache>
                <c:formatCode>0.00%</c:formatCode>
                <c:ptCount val="3"/>
                <c:pt idx="0">
                  <c:v>0.25301204819277107</c:v>
                </c:pt>
                <c:pt idx="1">
                  <c:v>0.6987951807228916</c:v>
                </c:pt>
                <c:pt idx="2">
                  <c:v>4.8192771084337352E-2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8C-426E-A6B9-6113045BBE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31659824"/>
        <c:axId val="1631661456"/>
        <c:axId val="0"/>
      </c:bar3DChart>
      <c:catAx>
        <c:axId val="16316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661456"/>
        <c:crosses val="autoZero"/>
        <c:auto val="1"/>
        <c:lblAlgn val="ctr"/>
        <c:lblOffset val="100"/>
        <c:noMultiLvlLbl val="0"/>
      </c:catAx>
      <c:valAx>
        <c:axId val="1631661456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6316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0" i="0" cap="all" baseline="0">
                <a:effectLst/>
              </a:rPr>
              <a:t>A sua organização tem metodologia de gerenciamento de projetos?</a:t>
            </a:r>
            <a:endParaRPr lang="pt-B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011-448C-8364-1B3412F0E7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011-448C-8364-1B3412F0E7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'Questão 11'!$C$2:$D$2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'Questão 11'!$C$7:$D$7</c:f>
              <c:numCache>
                <c:formatCode>General</c:formatCode>
                <c:ptCount val="2"/>
                <c:pt idx="0">
                  <c:v>39</c:v>
                </c:pt>
                <c:pt idx="1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011-448C-8364-1B3412F0E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200" baseline="0"/>
              <a:t>A sua organização faz planejamento estratégico?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Governo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'Questão 12'!$C$2:$E$2</c:f>
              <c:strCache>
                <c:ptCount val="3"/>
                <c:pt idx="0">
                  <c:v>Não</c:v>
                </c:pt>
                <c:pt idx="1">
                  <c:v>Sim</c:v>
                </c:pt>
                <c:pt idx="2">
                  <c:v>Não Informou</c:v>
                </c:pt>
              </c:strCache>
            </c:strRef>
          </c:cat>
          <c:val>
            <c:numRef>
              <c:f>'Questão 12'!$C$8:$E$8</c:f>
              <c:numCache>
                <c:formatCode>0.00%</c:formatCode>
                <c:ptCount val="3"/>
                <c:pt idx="0">
                  <c:v>0.140625</c:v>
                </c:pt>
                <c:pt idx="1">
                  <c:v>0.8125</c:v>
                </c:pt>
                <c:pt idx="2">
                  <c:v>4.6875E-2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DB-41D3-A1B9-410BFF6E2256}"/>
            </c:ext>
          </c:extLst>
        </c:ser>
        <c:ser>
          <c:idx val="1"/>
          <c:order val="1"/>
          <c:tx>
            <c:v>Privado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'Questão 12'!$C$2:$E$2</c:f>
              <c:strCache>
                <c:ptCount val="3"/>
                <c:pt idx="0">
                  <c:v>Não</c:v>
                </c:pt>
                <c:pt idx="1">
                  <c:v>Sim</c:v>
                </c:pt>
                <c:pt idx="2">
                  <c:v>Não Informou</c:v>
                </c:pt>
              </c:strCache>
            </c:strRef>
          </c:cat>
          <c:val>
            <c:numRef>
              <c:f>'Questão 12'!$C$9:$E$9</c:f>
              <c:numCache>
                <c:formatCode>0.00%</c:formatCode>
                <c:ptCount val="3"/>
                <c:pt idx="0">
                  <c:v>8.4337349397590355E-2</c:v>
                </c:pt>
                <c:pt idx="1">
                  <c:v>0.87951807228915657</c:v>
                </c:pt>
                <c:pt idx="2">
                  <c:v>3.614457831325301E-2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DB-41D3-A1B9-410BFF6E22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32023472"/>
        <c:axId val="1632024016"/>
        <c:axId val="0"/>
      </c:bar3DChart>
      <c:catAx>
        <c:axId val="16320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024016"/>
        <c:crosses val="autoZero"/>
        <c:auto val="1"/>
        <c:lblAlgn val="ctr"/>
        <c:lblOffset val="100"/>
        <c:noMultiLvlLbl val="0"/>
      </c:catAx>
      <c:valAx>
        <c:axId val="1632024016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6320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0" i="0" cap="all" baseline="0">
                <a:effectLst/>
              </a:rPr>
              <a:t>A sua organização faz planejamento estratégico?</a:t>
            </a:r>
            <a:endParaRPr lang="pt-BR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697-423F-85AE-6A5055B647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697-423F-85AE-6A5055B647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'Questão 12'!$C$2:$D$2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'Questão 12'!$C$7:$D$7</c:f>
              <c:numCache>
                <c:formatCode>General</c:formatCode>
                <c:ptCount val="2"/>
                <c:pt idx="0">
                  <c:v>16</c:v>
                </c:pt>
                <c:pt idx="1">
                  <c:v>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697-423F-85AE-6A5055B64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200" baseline="0"/>
              <a:t>A sua organização possui ferramenta de gerenciamento de projetos/programas?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Governo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'Questão 13'!$C$2:$E$2</c:f>
              <c:strCache>
                <c:ptCount val="3"/>
                <c:pt idx="0">
                  <c:v>Não</c:v>
                </c:pt>
                <c:pt idx="1">
                  <c:v>Sim</c:v>
                </c:pt>
                <c:pt idx="2">
                  <c:v>Não Informou</c:v>
                </c:pt>
              </c:strCache>
            </c:strRef>
          </c:cat>
          <c:val>
            <c:numRef>
              <c:f>'Questão 13'!$C$8:$E$8</c:f>
              <c:numCache>
                <c:formatCode>0.00%</c:formatCode>
                <c:ptCount val="3"/>
                <c:pt idx="0">
                  <c:v>0.265625</c:v>
                </c:pt>
                <c:pt idx="1">
                  <c:v>0.6875</c:v>
                </c:pt>
                <c:pt idx="2">
                  <c:v>4.6875E-2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5E-49FE-AF45-59F7599B1A98}"/>
            </c:ext>
          </c:extLst>
        </c:ser>
        <c:ser>
          <c:idx val="1"/>
          <c:order val="1"/>
          <c:tx>
            <c:v>Privado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'Questão 13'!$C$2:$E$2</c:f>
              <c:strCache>
                <c:ptCount val="3"/>
                <c:pt idx="0">
                  <c:v>Não</c:v>
                </c:pt>
                <c:pt idx="1">
                  <c:v>Sim</c:v>
                </c:pt>
                <c:pt idx="2">
                  <c:v>Não Informou</c:v>
                </c:pt>
              </c:strCache>
            </c:strRef>
          </c:cat>
          <c:val>
            <c:numRef>
              <c:f>'Questão 13'!$C$9:$E$9</c:f>
              <c:numCache>
                <c:formatCode>0.00%</c:formatCode>
                <c:ptCount val="3"/>
                <c:pt idx="0">
                  <c:v>0.31325301204819278</c:v>
                </c:pt>
                <c:pt idx="1">
                  <c:v>0.63855421686746983</c:v>
                </c:pt>
                <c:pt idx="2">
                  <c:v>4.8192771084337352E-2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5E-49FE-AF45-59F7599B1A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32025104"/>
        <c:axId val="1632025648"/>
        <c:axId val="0"/>
      </c:bar3DChart>
      <c:catAx>
        <c:axId val="1632025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025648"/>
        <c:crosses val="autoZero"/>
        <c:auto val="1"/>
        <c:lblAlgn val="ctr"/>
        <c:lblOffset val="100"/>
        <c:noMultiLvlLbl val="0"/>
      </c:catAx>
      <c:valAx>
        <c:axId val="1632025648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16320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0" i="0" cap="all" baseline="0">
                <a:effectLst/>
              </a:rPr>
              <a:t>A sua organização possui ferramenta de gerenciamento de projetos/programas?</a:t>
            </a:r>
            <a:endParaRPr lang="pt-BR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83A-4814-94C6-7B411EB351D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83A-4814-94C6-7B411EB35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'Questão 13'!$C$2:$D$2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'Questão 13'!$C$7:$D$7</c:f>
              <c:numCache>
                <c:formatCode>General</c:formatCode>
                <c:ptCount val="2"/>
                <c:pt idx="0">
                  <c:v>43</c:v>
                </c:pt>
                <c:pt idx="1">
                  <c:v>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83A-4814-94C6-7B411EB3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aseline="0"/>
              <a:t>Os profissionais envolvidos na gestão são treinados na área?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Governo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14'!$C$2:$G$2</c:f>
              <c:strCache>
                <c:ptCount val="5"/>
                <c:pt idx="0">
                  <c:v>Não</c:v>
                </c:pt>
                <c:pt idx="1">
                  <c:v>Sim, com frequência mediana</c:v>
                </c:pt>
                <c:pt idx="2">
                  <c:v>Sim, com muita frequência</c:v>
                </c:pt>
                <c:pt idx="3">
                  <c:v>Sim, com pouca frequênca</c:v>
                </c:pt>
                <c:pt idx="4">
                  <c:v>Não Informou</c:v>
                </c:pt>
              </c:strCache>
            </c:strRef>
          </c:cat>
          <c:val>
            <c:numRef>
              <c:f>'Questão 14'!$C$8:$G$8</c:f>
              <c:numCache>
                <c:formatCode>0.00%</c:formatCode>
                <c:ptCount val="5"/>
                <c:pt idx="0">
                  <c:v>9.375E-2</c:v>
                </c:pt>
                <c:pt idx="1">
                  <c:v>0.3125</c:v>
                </c:pt>
                <c:pt idx="2">
                  <c:v>7.8125E-2</c:v>
                </c:pt>
                <c:pt idx="3">
                  <c:v>0.453125</c:v>
                </c:pt>
                <c:pt idx="4">
                  <c:v>6.25E-2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EA-4DE7-908D-49906CF41DC4}"/>
            </c:ext>
          </c:extLst>
        </c:ser>
        <c:ser>
          <c:idx val="1"/>
          <c:order val="1"/>
          <c:tx>
            <c:v>Privado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14'!$C$2:$G$2</c:f>
              <c:strCache>
                <c:ptCount val="5"/>
                <c:pt idx="0">
                  <c:v>Não</c:v>
                </c:pt>
                <c:pt idx="1">
                  <c:v>Sim, com frequência mediana</c:v>
                </c:pt>
                <c:pt idx="2">
                  <c:v>Sim, com muita frequência</c:v>
                </c:pt>
                <c:pt idx="3">
                  <c:v>Sim, com pouca frequênca</c:v>
                </c:pt>
                <c:pt idx="4">
                  <c:v>Não Informou</c:v>
                </c:pt>
              </c:strCache>
            </c:strRef>
          </c:cat>
          <c:val>
            <c:numRef>
              <c:f>'Questão 14'!$C$9:$G$9</c:f>
              <c:numCache>
                <c:formatCode>0.00%</c:formatCode>
                <c:ptCount val="5"/>
                <c:pt idx="0">
                  <c:v>0.18072289156626506</c:v>
                </c:pt>
                <c:pt idx="1">
                  <c:v>0.24096385542168675</c:v>
                </c:pt>
                <c:pt idx="2">
                  <c:v>0.20481927710843373</c:v>
                </c:pt>
                <c:pt idx="3">
                  <c:v>0.33734939759036142</c:v>
                </c:pt>
                <c:pt idx="4">
                  <c:v>3.614457831325301E-2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EA-4DE7-908D-49906CF41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32021840"/>
        <c:axId val="1632022928"/>
      </c:barChart>
      <c:catAx>
        <c:axId val="163202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022928"/>
        <c:crosses val="autoZero"/>
        <c:auto val="1"/>
        <c:lblAlgn val="ctr"/>
        <c:lblOffset val="100"/>
        <c:noMultiLvlLbl val="0"/>
      </c:catAx>
      <c:valAx>
        <c:axId val="16320229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320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Há quanto tempo o PMO existe na sua Organização?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4E5-47DE-9246-13029C425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4E5-47DE-9246-13029C425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4E5-47DE-9246-13029C425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4E5-47DE-9246-13029C425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4E5-47DE-9246-13029C425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'Questão 1'!$D$1:$H$1</c:f>
              <c:strCache>
                <c:ptCount val="5"/>
                <c:pt idx="0">
                  <c:v>Entre 3 e 5 anos</c:v>
                </c:pt>
                <c:pt idx="1">
                  <c:v>Entre 1 e 2 anos</c:v>
                </c:pt>
                <c:pt idx="2">
                  <c:v>Mais de 5 anos</c:v>
                </c:pt>
                <c:pt idx="3">
                  <c:v>Menos de 1 ano</c:v>
                </c:pt>
                <c:pt idx="4">
                  <c:v>Minha organização não possui PMO</c:v>
                </c:pt>
              </c:strCache>
            </c:strRef>
          </c:cat>
          <c:val>
            <c:numRef>
              <c:f>'Questão 1'!$D$6:$H$6</c:f>
              <c:numCache>
                <c:formatCode>General</c:formatCode>
                <c:ptCount val="5"/>
                <c:pt idx="0">
                  <c:v>34</c:v>
                </c:pt>
                <c:pt idx="1">
                  <c:v>33</c:v>
                </c:pt>
                <c:pt idx="2">
                  <c:v>27</c:v>
                </c:pt>
                <c:pt idx="3">
                  <c:v>22</c:v>
                </c:pt>
                <c:pt idx="4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4E5-47DE-9246-13029C425AA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Os profissionais envolvidos na gestão são treinados na área?</a:t>
            </a:r>
            <a:endParaRPr lang="pt-BR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14'!$C$2:$F$2</c:f>
              <c:strCache>
                <c:ptCount val="4"/>
                <c:pt idx="0">
                  <c:v>Não</c:v>
                </c:pt>
                <c:pt idx="1">
                  <c:v>Sim, com frequência mediana</c:v>
                </c:pt>
                <c:pt idx="2">
                  <c:v>Sim, com muita frequência</c:v>
                </c:pt>
                <c:pt idx="3">
                  <c:v>Sim, com pouca frequênca</c:v>
                </c:pt>
              </c:strCache>
            </c:strRef>
          </c:cat>
          <c:val>
            <c:numRef>
              <c:f>'Questão 14'!$C$11:$F$11</c:f>
              <c:numCache>
                <c:formatCode>0.00%</c:formatCode>
                <c:ptCount val="4"/>
                <c:pt idx="0">
                  <c:v>0.15</c:v>
                </c:pt>
                <c:pt idx="1">
                  <c:v>0.2857142857142857</c:v>
                </c:pt>
                <c:pt idx="2">
                  <c:v>0.15714285714285714</c:v>
                </c:pt>
                <c:pt idx="3">
                  <c:v>0.40714285714285714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E-4E4C-B6DB-20D881880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0391632"/>
        <c:axId val="1630392176"/>
        <c:axId val="0"/>
      </c:bar3DChart>
      <c:catAx>
        <c:axId val="1630391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0392176"/>
        <c:crosses val="autoZero"/>
        <c:auto val="1"/>
        <c:lblAlgn val="ctr"/>
        <c:lblOffset val="100"/>
        <c:noMultiLvlLbl val="0"/>
      </c:catAx>
      <c:valAx>
        <c:axId val="16303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039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A sua organização já realizou análise do nível de maturidade do PMO?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26F-47BC-AA8E-B59B57B8A8C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26F-47BC-AA8E-B59B57B8A8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'Questão 10'!$C$2:$D$2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'Questão 10'!$C$7:$D$7</c:f>
              <c:numCache>
                <c:formatCode>General</c:formatCode>
                <c:ptCount val="2"/>
                <c:pt idx="0">
                  <c:v>90</c:v>
                </c:pt>
                <c:pt idx="1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26F-47BC-AA8E-B59B57B8A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0" i="0" cap="all" baseline="0">
                <a:effectLst/>
              </a:rPr>
              <a:t>Tempo médio de Experiência dos profissionais</a:t>
            </a:r>
            <a:endParaRPr lang="pt-BR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8'!$C$2:$F$2</c:f>
              <c:strCache>
                <c:ptCount val="4"/>
                <c:pt idx="0">
                  <c:v>Menos de 1 ano</c:v>
                </c:pt>
                <c:pt idx="1">
                  <c:v>Entre 1 e 2 anos</c:v>
                </c:pt>
                <c:pt idx="2">
                  <c:v>Entre 3 e 5 anos</c:v>
                </c:pt>
                <c:pt idx="3">
                  <c:v>Mais de 5 anos</c:v>
                </c:pt>
              </c:strCache>
            </c:strRef>
          </c:cat>
          <c:val>
            <c:numRef>
              <c:f>'Questão 8'!$C$11:$F$11</c:f>
              <c:numCache>
                <c:formatCode>0.00%</c:formatCode>
                <c:ptCount val="4"/>
                <c:pt idx="0">
                  <c:v>6.8376068376068383E-2</c:v>
                </c:pt>
                <c:pt idx="1">
                  <c:v>0.23076923076923078</c:v>
                </c:pt>
                <c:pt idx="2">
                  <c:v>0.40170940170940173</c:v>
                </c:pt>
                <c:pt idx="3">
                  <c:v>0.29914529914529914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86-4CA8-9CCD-96CEF73A1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30394896"/>
        <c:axId val="1630391088"/>
      </c:barChart>
      <c:catAx>
        <c:axId val="163039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0391088"/>
        <c:crosses val="autoZero"/>
        <c:auto val="1"/>
        <c:lblAlgn val="ctr"/>
        <c:lblOffset val="100"/>
        <c:noMultiLvlLbl val="0"/>
      </c:catAx>
      <c:valAx>
        <c:axId val="16303910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3039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0" i="0" cap="all" baseline="0">
                <a:effectLst/>
              </a:rPr>
              <a:t>quantidade de profissionais que trabalham no PMO</a:t>
            </a:r>
            <a:endParaRPr lang="pt-BR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B79-488E-9894-C0F3D223A6F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B79-488E-9894-C0F3D223A6F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B79-488E-9894-C0F3D223A6F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B79-488E-9894-C0F3D223A6F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B79-488E-9894-C0F3D223A6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'Questão 5'!$D$1:$H$1</c:f>
              <c:strCache>
                <c:ptCount val="5"/>
                <c:pt idx="0">
                  <c:v>1 pessoa</c:v>
                </c:pt>
                <c:pt idx="1">
                  <c:v>Entre 2 e 4 pessoas</c:v>
                </c:pt>
                <c:pt idx="2">
                  <c:v>Entre 5 e 10 pessoas</c:v>
                </c:pt>
                <c:pt idx="3">
                  <c:v>Entre 11 e 15 pessoas</c:v>
                </c:pt>
                <c:pt idx="4">
                  <c:v>Mais de 15 pessoas</c:v>
                </c:pt>
              </c:strCache>
            </c:strRef>
          </c:cat>
          <c:val>
            <c:numRef>
              <c:f>'Questão 5'!$D$6:$H$6</c:f>
              <c:numCache>
                <c:formatCode>General</c:formatCode>
                <c:ptCount val="5"/>
                <c:pt idx="0">
                  <c:v>18</c:v>
                </c:pt>
                <c:pt idx="1">
                  <c:v>56</c:v>
                </c:pt>
                <c:pt idx="2">
                  <c:v>26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B79-488E-9894-C0F3D223A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aseline="0"/>
              <a:t>Os profissionais da instituição envolvidos são treinados nas ferramentas e métodos disponibilizados pela organização?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Governo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15'!$C$2:$G$2</c:f>
              <c:strCache>
                <c:ptCount val="5"/>
                <c:pt idx="0">
                  <c:v>Não</c:v>
                </c:pt>
                <c:pt idx="1">
                  <c:v>Sim, com frequência mediana</c:v>
                </c:pt>
                <c:pt idx="2">
                  <c:v>Sim, com muita frequência</c:v>
                </c:pt>
                <c:pt idx="3">
                  <c:v>Sim, com pouca frequênca</c:v>
                </c:pt>
                <c:pt idx="4">
                  <c:v>Não Informou</c:v>
                </c:pt>
              </c:strCache>
            </c:strRef>
          </c:cat>
          <c:val>
            <c:numRef>
              <c:f>'Questão 15'!$C$8:$G$8</c:f>
              <c:numCache>
                <c:formatCode>0.00%</c:formatCode>
                <c:ptCount val="5"/>
                <c:pt idx="0">
                  <c:v>0.1875</c:v>
                </c:pt>
                <c:pt idx="1">
                  <c:v>0.359375</c:v>
                </c:pt>
                <c:pt idx="2">
                  <c:v>6.25E-2</c:v>
                </c:pt>
                <c:pt idx="3">
                  <c:v>0.34375</c:v>
                </c:pt>
                <c:pt idx="4">
                  <c:v>4.6875E-2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03-4BFC-A5EF-68B30F21DF3D}"/>
            </c:ext>
          </c:extLst>
        </c:ser>
        <c:ser>
          <c:idx val="1"/>
          <c:order val="1"/>
          <c:tx>
            <c:v>Privado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15'!$C$2:$G$2</c:f>
              <c:strCache>
                <c:ptCount val="5"/>
                <c:pt idx="0">
                  <c:v>Não</c:v>
                </c:pt>
                <c:pt idx="1">
                  <c:v>Sim, com frequência mediana</c:v>
                </c:pt>
                <c:pt idx="2">
                  <c:v>Sim, com muita frequência</c:v>
                </c:pt>
                <c:pt idx="3">
                  <c:v>Sim, com pouca frequênca</c:v>
                </c:pt>
                <c:pt idx="4">
                  <c:v>Não Informou</c:v>
                </c:pt>
              </c:strCache>
            </c:strRef>
          </c:cat>
          <c:val>
            <c:numRef>
              <c:f>'Questão 15'!$C$9:$G$9</c:f>
              <c:numCache>
                <c:formatCode>0.00%</c:formatCode>
                <c:ptCount val="5"/>
                <c:pt idx="0">
                  <c:v>0.18072289156626506</c:v>
                </c:pt>
                <c:pt idx="1">
                  <c:v>0.3493975903614458</c:v>
                </c:pt>
                <c:pt idx="2">
                  <c:v>0.12048192771084337</c:v>
                </c:pt>
                <c:pt idx="3">
                  <c:v>0.31325301204819278</c:v>
                </c:pt>
                <c:pt idx="4">
                  <c:v>3.614457831325301E-2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03-4BFC-A5EF-68B30F21D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32862896"/>
        <c:axId val="1632867792"/>
      </c:barChart>
      <c:catAx>
        <c:axId val="163286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867792"/>
        <c:crosses val="autoZero"/>
        <c:auto val="1"/>
        <c:lblAlgn val="ctr"/>
        <c:lblOffset val="100"/>
        <c:noMultiLvlLbl val="0"/>
      </c:catAx>
      <c:valAx>
        <c:axId val="16328677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328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Os profissionais da instituição envolvidos são treinados nas ferramentas e métodos disponibilizados pela organização?</a:t>
            </a:r>
            <a:endParaRPr lang="pt-BR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15'!$C$2:$F$2</c:f>
              <c:strCache>
                <c:ptCount val="4"/>
                <c:pt idx="0">
                  <c:v>Não</c:v>
                </c:pt>
                <c:pt idx="1">
                  <c:v>Sim, com frequência mediana</c:v>
                </c:pt>
                <c:pt idx="2">
                  <c:v>Sim, com muita frequência</c:v>
                </c:pt>
                <c:pt idx="3">
                  <c:v>Sim, com pouca frequênca</c:v>
                </c:pt>
              </c:strCache>
            </c:strRef>
          </c:cat>
          <c:val>
            <c:numRef>
              <c:f>'Questão 15'!$C$11:$F$11</c:f>
              <c:numCache>
                <c:formatCode>0.00%</c:formatCode>
                <c:ptCount val="4"/>
                <c:pt idx="0">
                  <c:v>0.19148936170212766</c:v>
                </c:pt>
                <c:pt idx="1">
                  <c:v>0.36879432624113473</c:v>
                </c:pt>
                <c:pt idx="2">
                  <c:v>9.9290780141843976E-2</c:v>
                </c:pt>
                <c:pt idx="3">
                  <c:v>0.34042553191489361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7D-440D-8A55-E054F29E9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2865072"/>
        <c:axId val="1632864528"/>
        <c:axId val="0"/>
      </c:bar3DChart>
      <c:catAx>
        <c:axId val="163286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864528"/>
        <c:crosses val="autoZero"/>
        <c:auto val="1"/>
        <c:lblAlgn val="ctr"/>
        <c:lblOffset val="100"/>
        <c:noMultiLvlLbl val="0"/>
      </c:catAx>
      <c:valAx>
        <c:axId val="16328645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328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Em que grau os profissionais participam de eventos externos sobre o assunto?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Governo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16'!$C$2:$G$2</c:f>
              <c:strCache>
                <c:ptCount val="5"/>
                <c:pt idx="0">
                  <c:v>Com alta Frequência</c:v>
                </c:pt>
                <c:pt idx="1">
                  <c:v>Com média frequência</c:v>
                </c:pt>
                <c:pt idx="2">
                  <c:v>Nunca </c:v>
                </c:pt>
                <c:pt idx="3">
                  <c:v>Raramente</c:v>
                </c:pt>
                <c:pt idx="4">
                  <c:v>Não Informou</c:v>
                </c:pt>
              </c:strCache>
            </c:strRef>
          </c:cat>
          <c:val>
            <c:numRef>
              <c:f>'Questão 16'!$C$8:$G$8</c:f>
              <c:numCache>
                <c:formatCode>0.00%</c:formatCode>
                <c:ptCount val="5"/>
                <c:pt idx="0">
                  <c:v>0.109375</c:v>
                </c:pt>
                <c:pt idx="1">
                  <c:v>0.375</c:v>
                </c:pt>
                <c:pt idx="2">
                  <c:v>3.125E-2</c:v>
                </c:pt>
                <c:pt idx="3">
                  <c:v>0.4375</c:v>
                </c:pt>
                <c:pt idx="4">
                  <c:v>4.6875E-2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B4-4BA2-9C32-DE7D5B297CDF}"/>
            </c:ext>
          </c:extLst>
        </c:ser>
        <c:ser>
          <c:idx val="1"/>
          <c:order val="1"/>
          <c:tx>
            <c:v>Privado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16'!$C$2:$G$2</c:f>
              <c:strCache>
                <c:ptCount val="5"/>
                <c:pt idx="0">
                  <c:v>Com alta Frequência</c:v>
                </c:pt>
                <c:pt idx="1">
                  <c:v>Com média frequência</c:v>
                </c:pt>
                <c:pt idx="2">
                  <c:v>Nunca </c:v>
                </c:pt>
                <c:pt idx="3">
                  <c:v>Raramente</c:v>
                </c:pt>
                <c:pt idx="4">
                  <c:v>Não Informou</c:v>
                </c:pt>
              </c:strCache>
            </c:strRef>
          </c:cat>
          <c:val>
            <c:numRef>
              <c:f>'Questão 16'!$C$9:$G$9</c:f>
              <c:numCache>
                <c:formatCode>0.00%</c:formatCode>
                <c:ptCount val="5"/>
                <c:pt idx="0">
                  <c:v>3.614457831325301E-2</c:v>
                </c:pt>
                <c:pt idx="1">
                  <c:v>0.40963855421686746</c:v>
                </c:pt>
                <c:pt idx="2">
                  <c:v>6.0240963855421686E-2</c:v>
                </c:pt>
                <c:pt idx="3">
                  <c:v>0.43373493975903615</c:v>
                </c:pt>
                <c:pt idx="4">
                  <c:v>6.0240963855421686E-2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B4-4BA2-9C32-DE7D5B297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32863440"/>
        <c:axId val="1632863984"/>
      </c:barChart>
      <c:catAx>
        <c:axId val="1632863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863984"/>
        <c:crosses val="autoZero"/>
        <c:auto val="1"/>
        <c:lblAlgn val="ctr"/>
        <c:lblOffset val="100"/>
        <c:noMultiLvlLbl val="0"/>
      </c:catAx>
      <c:valAx>
        <c:axId val="16328639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328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Em que grau os profissionais participam de eventos externos sobre o assunto?</a:t>
            </a:r>
            <a:endParaRPr lang="pt-BR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16'!$C$2:$F$2</c:f>
              <c:strCache>
                <c:ptCount val="4"/>
                <c:pt idx="0">
                  <c:v>Com alta Frequência</c:v>
                </c:pt>
                <c:pt idx="1">
                  <c:v>Com média frequência</c:v>
                </c:pt>
                <c:pt idx="2">
                  <c:v>Nunca </c:v>
                </c:pt>
                <c:pt idx="3">
                  <c:v>Raramente</c:v>
                </c:pt>
              </c:strCache>
            </c:strRef>
          </c:cat>
          <c:val>
            <c:numRef>
              <c:f>'Questão 16'!$C$11:$F$11</c:f>
              <c:numCache>
                <c:formatCode>0.00%</c:formatCode>
                <c:ptCount val="4"/>
                <c:pt idx="0">
                  <c:v>7.1942446043165464E-2</c:v>
                </c:pt>
                <c:pt idx="1">
                  <c:v>0.41726618705035973</c:v>
                </c:pt>
                <c:pt idx="2">
                  <c:v>5.0359712230215826E-2</c:v>
                </c:pt>
                <c:pt idx="3">
                  <c:v>0.46043165467625902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BF-4FF2-8477-8C02BC848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32866704"/>
        <c:axId val="1632868880"/>
      </c:barChart>
      <c:catAx>
        <c:axId val="163286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868880"/>
        <c:crosses val="autoZero"/>
        <c:auto val="1"/>
        <c:lblAlgn val="ctr"/>
        <c:lblOffset val="100"/>
        <c:noMultiLvlLbl val="0"/>
      </c:catAx>
      <c:valAx>
        <c:axId val="16328688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328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 Em que grau os profissionais são incentivados a participar de grupos ou comunidades de estudo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17'!$C$2:$G$2</c:f>
              <c:strCache>
                <c:ptCount val="5"/>
                <c:pt idx="0">
                  <c:v>Com alta Frequência</c:v>
                </c:pt>
                <c:pt idx="1">
                  <c:v>Com média frequência</c:v>
                </c:pt>
                <c:pt idx="2">
                  <c:v>Nunca </c:v>
                </c:pt>
                <c:pt idx="3">
                  <c:v>Raramente</c:v>
                </c:pt>
                <c:pt idx="4">
                  <c:v>Não Informou</c:v>
                </c:pt>
              </c:strCache>
            </c:strRef>
          </c:cat>
          <c:val>
            <c:numRef>
              <c:f>'Questão 17'!$C$8:$G$8</c:f>
              <c:numCache>
                <c:formatCode>0.00%</c:formatCode>
                <c:ptCount val="5"/>
                <c:pt idx="0">
                  <c:v>0.109375</c:v>
                </c:pt>
                <c:pt idx="1">
                  <c:v>0.28125</c:v>
                </c:pt>
                <c:pt idx="2">
                  <c:v>0.15625</c:v>
                </c:pt>
                <c:pt idx="3">
                  <c:v>0.390625</c:v>
                </c:pt>
                <c:pt idx="4">
                  <c:v>6.25E-2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13-4CF2-8313-DCA9D95CADA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17'!$C$2:$G$2</c:f>
              <c:strCache>
                <c:ptCount val="5"/>
                <c:pt idx="0">
                  <c:v>Com alta Frequência</c:v>
                </c:pt>
                <c:pt idx="1">
                  <c:v>Com média frequência</c:v>
                </c:pt>
                <c:pt idx="2">
                  <c:v>Nunca </c:v>
                </c:pt>
                <c:pt idx="3">
                  <c:v>Raramente</c:v>
                </c:pt>
                <c:pt idx="4">
                  <c:v>Não Informou</c:v>
                </c:pt>
              </c:strCache>
            </c:strRef>
          </c:cat>
          <c:val>
            <c:numRef>
              <c:f>'Questão 17'!$C$9:$G$9</c:f>
              <c:numCache>
                <c:formatCode>0.00%</c:formatCode>
                <c:ptCount val="5"/>
                <c:pt idx="0">
                  <c:v>8.4337349397590355E-2</c:v>
                </c:pt>
                <c:pt idx="1">
                  <c:v>0.33734939759036142</c:v>
                </c:pt>
                <c:pt idx="2">
                  <c:v>9.6385542168674704E-2</c:v>
                </c:pt>
                <c:pt idx="3">
                  <c:v>0.43373493975903615</c:v>
                </c:pt>
                <c:pt idx="4">
                  <c:v>4.8192771084337352E-2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13-4CF2-8313-DCA9D95CA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32889152"/>
        <c:axId val="1632889696"/>
      </c:barChart>
      <c:catAx>
        <c:axId val="163288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889696"/>
        <c:crosses val="autoZero"/>
        <c:auto val="1"/>
        <c:lblAlgn val="ctr"/>
        <c:lblOffset val="100"/>
        <c:noMultiLvlLbl val="0"/>
      </c:catAx>
      <c:valAx>
        <c:axId val="16328896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328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Em que grau os profissionais são incentivados a participar de grupos ou comunidades de estudo </a:t>
            </a:r>
            <a:endParaRPr lang="pt-BR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370-492E-9C4B-0874E92913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370-492E-9C4B-0874E92913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370-492E-9C4B-0874E92913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370-492E-9C4B-0874E92913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'Questão 17'!$C$2:$F$2</c:f>
              <c:strCache>
                <c:ptCount val="4"/>
                <c:pt idx="0">
                  <c:v>Com alta Frequência</c:v>
                </c:pt>
                <c:pt idx="1">
                  <c:v>Com média frequência</c:v>
                </c:pt>
                <c:pt idx="2">
                  <c:v>Nunca </c:v>
                </c:pt>
                <c:pt idx="3">
                  <c:v>Raramente</c:v>
                </c:pt>
              </c:strCache>
            </c:strRef>
          </c:cat>
          <c:val>
            <c:numRef>
              <c:f>'Questão 17'!$C$10:$F$10</c:f>
              <c:numCache>
                <c:formatCode>0.00%</c:formatCode>
                <c:ptCount val="4"/>
                <c:pt idx="0">
                  <c:v>0.10071942446043165</c:v>
                </c:pt>
                <c:pt idx="1">
                  <c:v>0.33093525179856115</c:v>
                </c:pt>
                <c:pt idx="2">
                  <c:v>0.12949640287769784</c:v>
                </c:pt>
                <c:pt idx="3">
                  <c:v>0.43884892086330934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370-492E-9C4B-0874E9291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Há quanto tempo o PMO existe na sua Organização?</a:t>
            </a:r>
            <a:endParaRPr lang="pt-B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Governo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1'!$D$1:$H$1</c:f>
              <c:strCache>
                <c:ptCount val="5"/>
                <c:pt idx="0">
                  <c:v>Entre 3 e 5 anos</c:v>
                </c:pt>
                <c:pt idx="1">
                  <c:v>Entre 1 e 2 anos</c:v>
                </c:pt>
                <c:pt idx="2">
                  <c:v>Mais de 5 anos</c:v>
                </c:pt>
                <c:pt idx="3">
                  <c:v>Menos de 1 ano</c:v>
                </c:pt>
                <c:pt idx="4">
                  <c:v>Minha organização não possui PMO</c:v>
                </c:pt>
              </c:strCache>
            </c:strRef>
          </c:cat>
          <c:val>
            <c:numRef>
              <c:f>'Questão 1'!$D$7:$H$7</c:f>
              <c:numCache>
                <c:formatCode>0.00%</c:formatCode>
                <c:ptCount val="5"/>
                <c:pt idx="0">
                  <c:v>0.28125</c:v>
                </c:pt>
                <c:pt idx="1">
                  <c:v>0.203125</c:v>
                </c:pt>
                <c:pt idx="2">
                  <c:v>0.171875</c:v>
                </c:pt>
                <c:pt idx="3">
                  <c:v>0.125</c:v>
                </c:pt>
                <c:pt idx="4">
                  <c:v>0.21875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2F-44DA-8E49-B531D2E92545}"/>
            </c:ext>
          </c:extLst>
        </c:ser>
        <c:ser>
          <c:idx val="1"/>
          <c:order val="1"/>
          <c:tx>
            <c:v>Privado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1'!$D$1:$H$1</c:f>
              <c:strCache>
                <c:ptCount val="5"/>
                <c:pt idx="0">
                  <c:v>Entre 3 e 5 anos</c:v>
                </c:pt>
                <c:pt idx="1">
                  <c:v>Entre 1 e 2 anos</c:v>
                </c:pt>
                <c:pt idx="2">
                  <c:v>Mais de 5 anos</c:v>
                </c:pt>
                <c:pt idx="3">
                  <c:v>Menos de 1 ano</c:v>
                </c:pt>
                <c:pt idx="4">
                  <c:v>Minha organização não possui PMO</c:v>
                </c:pt>
              </c:strCache>
            </c:strRef>
          </c:cat>
          <c:val>
            <c:numRef>
              <c:f>'Questão 1'!$D$8:$H$8</c:f>
              <c:numCache>
                <c:formatCode>0.00%</c:formatCode>
                <c:ptCount val="5"/>
                <c:pt idx="0">
                  <c:v>0.19277108433734941</c:v>
                </c:pt>
                <c:pt idx="1">
                  <c:v>0.24096385542168675</c:v>
                </c:pt>
                <c:pt idx="2">
                  <c:v>0.19277108433734941</c:v>
                </c:pt>
                <c:pt idx="3">
                  <c:v>0.16867469879518071</c:v>
                </c:pt>
                <c:pt idx="4">
                  <c:v>0.20481927710843373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2F-44DA-8E49-B531D2E92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27850880"/>
        <c:axId val="1627847072"/>
      </c:barChart>
      <c:catAx>
        <c:axId val="162785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7847072"/>
        <c:crosses val="autoZero"/>
        <c:auto val="1"/>
        <c:lblAlgn val="ctr"/>
        <c:lblOffset val="100"/>
        <c:noMultiLvlLbl val="0"/>
      </c:catAx>
      <c:valAx>
        <c:axId val="16278470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27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aseline="0"/>
              <a:t>Principais dificuldades na implantação de práticas de gestão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Governo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18'!$C$2:$M$2</c:f>
              <c:strCache>
                <c:ptCount val="11"/>
                <c:pt idx="0">
                  <c:v>Falta de patrocínio</c:v>
                </c:pt>
                <c:pt idx="1">
                  <c:v>Resistência da organização em utilizar um novo método</c:v>
                </c:pt>
                <c:pt idx="2">
                  <c:v>Ausência de metodologia</c:v>
                </c:pt>
                <c:pt idx="3">
                  <c:v>Não institucionalização da metodologia</c:v>
                </c:pt>
                <c:pt idx="4">
                  <c:v>Ausência de planejamento estratégico</c:v>
                </c:pt>
                <c:pt idx="5">
                  <c:v>Ausência de alinhamento entre o portfólio e a estratégia</c:v>
                </c:pt>
                <c:pt idx="6">
                  <c:v>Pouco alinhamento entre o portfólio e a estratégia</c:v>
                </c:pt>
                <c:pt idx="7">
                  <c:v>Equipe insuficiente</c:v>
                </c:pt>
                <c:pt idx="8">
                  <c:v>Equipe não capacitada</c:v>
                </c:pt>
                <c:pt idx="9">
                  <c:v>Ausência de ferramentas</c:v>
                </c:pt>
                <c:pt idx="10">
                  <c:v>Outros</c:v>
                </c:pt>
              </c:strCache>
            </c:strRef>
          </c:cat>
          <c:val>
            <c:numRef>
              <c:f>'Questão 18'!$C$8:$M$8</c:f>
              <c:numCache>
                <c:formatCode>0.00%</c:formatCode>
                <c:ptCount val="11"/>
                <c:pt idx="0">
                  <c:v>0.11173184357541899</c:v>
                </c:pt>
                <c:pt idx="1">
                  <c:v>0.16201117318435754</c:v>
                </c:pt>
                <c:pt idx="2">
                  <c:v>6.1452513966480445E-2</c:v>
                </c:pt>
                <c:pt idx="3">
                  <c:v>0.10614525139664804</c:v>
                </c:pt>
                <c:pt idx="4">
                  <c:v>3.9106145251396648E-2</c:v>
                </c:pt>
                <c:pt idx="5">
                  <c:v>4.4692737430167599E-2</c:v>
                </c:pt>
                <c:pt idx="6">
                  <c:v>3.9106145251396648E-2</c:v>
                </c:pt>
                <c:pt idx="7">
                  <c:v>0.2011173184357542</c:v>
                </c:pt>
                <c:pt idx="8">
                  <c:v>0.13407821229050279</c:v>
                </c:pt>
                <c:pt idx="9">
                  <c:v>7.2625698324022353E-2</c:v>
                </c:pt>
                <c:pt idx="10">
                  <c:v>2.7932960893854747E-2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13-444B-A07F-450F93FC1F54}"/>
            </c:ext>
          </c:extLst>
        </c:ser>
        <c:ser>
          <c:idx val="1"/>
          <c:order val="1"/>
          <c:tx>
            <c:v>Privado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18'!$C$2:$M$2</c:f>
              <c:strCache>
                <c:ptCount val="11"/>
                <c:pt idx="0">
                  <c:v>Falta de patrocínio</c:v>
                </c:pt>
                <c:pt idx="1">
                  <c:v>Resistência da organização em utilizar um novo método</c:v>
                </c:pt>
                <c:pt idx="2">
                  <c:v>Ausência de metodologia</c:v>
                </c:pt>
                <c:pt idx="3">
                  <c:v>Não institucionalização da metodologia</c:v>
                </c:pt>
                <c:pt idx="4">
                  <c:v>Ausência de planejamento estratégico</c:v>
                </c:pt>
                <c:pt idx="5">
                  <c:v>Ausência de alinhamento entre o portfólio e a estratégia</c:v>
                </c:pt>
                <c:pt idx="6">
                  <c:v>Pouco alinhamento entre o portfólio e a estratégia</c:v>
                </c:pt>
                <c:pt idx="7">
                  <c:v>Equipe insuficiente</c:v>
                </c:pt>
                <c:pt idx="8">
                  <c:v>Equipe não capacitada</c:v>
                </c:pt>
                <c:pt idx="9">
                  <c:v>Ausência de ferramentas</c:v>
                </c:pt>
                <c:pt idx="10">
                  <c:v>Outros</c:v>
                </c:pt>
              </c:strCache>
            </c:strRef>
          </c:cat>
          <c:val>
            <c:numRef>
              <c:f>'Questão 18'!$C$9:$M$9</c:f>
              <c:numCache>
                <c:formatCode>0.00%</c:formatCode>
                <c:ptCount val="11"/>
                <c:pt idx="0">
                  <c:v>8.3333333333333329E-2</c:v>
                </c:pt>
                <c:pt idx="1">
                  <c:v>0.15686274509803921</c:v>
                </c:pt>
                <c:pt idx="2">
                  <c:v>5.3921568627450983E-2</c:v>
                </c:pt>
                <c:pt idx="3">
                  <c:v>0.10294117647058823</c:v>
                </c:pt>
                <c:pt idx="4">
                  <c:v>3.9215686274509803E-2</c:v>
                </c:pt>
                <c:pt idx="5">
                  <c:v>7.8431372549019607E-2</c:v>
                </c:pt>
                <c:pt idx="6">
                  <c:v>0.10294117647058823</c:v>
                </c:pt>
                <c:pt idx="7">
                  <c:v>0.15196078431372548</c:v>
                </c:pt>
                <c:pt idx="8">
                  <c:v>0.10784313725490197</c:v>
                </c:pt>
                <c:pt idx="9">
                  <c:v>9.3137254901960786E-2</c:v>
                </c:pt>
                <c:pt idx="10">
                  <c:v>2.9411764705882353E-2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13-444B-A07F-450F93FC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32893504"/>
        <c:axId val="1632892416"/>
      </c:barChart>
      <c:catAx>
        <c:axId val="163289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892416"/>
        <c:crosses val="autoZero"/>
        <c:auto val="1"/>
        <c:lblAlgn val="ctr"/>
        <c:lblOffset val="100"/>
        <c:noMultiLvlLbl val="0"/>
      </c:catAx>
      <c:valAx>
        <c:axId val="16328924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3289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Principais dificuldades na implantação de práticas de gestão</a:t>
            </a:r>
            <a:endParaRPr lang="pt-B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18'!$C$2:$L$2</c:f>
              <c:strCache>
                <c:ptCount val="10"/>
                <c:pt idx="0">
                  <c:v>Falta de patrocínio</c:v>
                </c:pt>
                <c:pt idx="1">
                  <c:v>Resistência da organização em utilizar um novo método</c:v>
                </c:pt>
                <c:pt idx="2">
                  <c:v>Ausência de metodologia</c:v>
                </c:pt>
                <c:pt idx="3">
                  <c:v>Não institucionalização da metodologia</c:v>
                </c:pt>
                <c:pt idx="4">
                  <c:v>Ausência de planejamento estratégico</c:v>
                </c:pt>
                <c:pt idx="5">
                  <c:v>Ausência de alinhamento entre o portfólio e a estratégia</c:v>
                </c:pt>
                <c:pt idx="6">
                  <c:v>Pouco alinhamento entre o portfólio e a estratégia</c:v>
                </c:pt>
                <c:pt idx="7">
                  <c:v>Equipe insuficiente</c:v>
                </c:pt>
                <c:pt idx="8">
                  <c:v>Equipe não capacitada</c:v>
                </c:pt>
                <c:pt idx="9">
                  <c:v>Ausência de ferramentas</c:v>
                </c:pt>
              </c:strCache>
            </c:strRef>
          </c:cat>
          <c:val>
            <c:numRef>
              <c:f>'Questão 18'!$C$10:$L$10</c:f>
              <c:numCache>
                <c:formatCode>0.00%</c:formatCode>
                <c:ptCount val="10"/>
                <c:pt idx="0">
                  <c:v>9.9462365591397844E-2</c:v>
                </c:pt>
                <c:pt idx="1">
                  <c:v>0.16397849462365591</c:v>
                </c:pt>
                <c:pt idx="2">
                  <c:v>5.9139784946236562E-2</c:v>
                </c:pt>
                <c:pt idx="3">
                  <c:v>0.10752688172043011</c:v>
                </c:pt>
                <c:pt idx="4">
                  <c:v>4.0322580645161289E-2</c:v>
                </c:pt>
                <c:pt idx="5">
                  <c:v>6.4516129032258063E-2</c:v>
                </c:pt>
                <c:pt idx="6">
                  <c:v>7.5268817204301078E-2</c:v>
                </c:pt>
                <c:pt idx="7">
                  <c:v>0.18010752688172044</c:v>
                </c:pt>
                <c:pt idx="8">
                  <c:v>0.12365591397849462</c:v>
                </c:pt>
                <c:pt idx="9">
                  <c:v>8.6021505376344093E-2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C-47A7-A1E4-6B4F932D8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32886976"/>
        <c:axId val="1632887520"/>
      </c:barChart>
      <c:catAx>
        <c:axId val="163288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887520"/>
        <c:crosses val="autoZero"/>
        <c:auto val="1"/>
        <c:lblAlgn val="ctr"/>
        <c:lblOffset val="100"/>
        <c:noMultiLvlLbl val="0"/>
      </c:catAx>
      <c:valAx>
        <c:axId val="163288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328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Quais são as principais oportunidades na implantação de práticas de gestão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19'!$C$2:$J$2</c:f>
              <c:strCache>
                <c:ptCount val="8"/>
                <c:pt idx="0">
                  <c:v>Patrocínio</c:v>
                </c:pt>
                <c:pt idx="1">
                  <c:v>Interesse no uso da metodologia</c:v>
                </c:pt>
                <c:pt idx="2">
                  <c:v>Equipe em quantitativo adequado</c:v>
                </c:pt>
                <c:pt idx="3">
                  <c:v>Equipe capacitada</c:v>
                </c:pt>
                <c:pt idx="4">
                  <c:v>Metodologia disponível</c:v>
                </c:pt>
                <c:pt idx="5">
                  <c:v>Existência de Alinhamento entre portfólio e estratégia</c:v>
                </c:pt>
                <c:pt idx="6">
                  <c:v>Ferramenta disponível</c:v>
                </c:pt>
                <c:pt idx="7">
                  <c:v>Outros</c:v>
                </c:pt>
              </c:strCache>
            </c:strRef>
          </c:cat>
          <c:val>
            <c:numRef>
              <c:f>'Questão 19'!$C$8:$J$8</c:f>
              <c:numCache>
                <c:formatCode>0.00%</c:formatCode>
                <c:ptCount val="8"/>
                <c:pt idx="0">
                  <c:v>0.13924050632911392</c:v>
                </c:pt>
                <c:pt idx="1">
                  <c:v>0.16455696202531644</c:v>
                </c:pt>
                <c:pt idx="2">
                  <c:v>5.0632911392405063E-2</c:v>
                </c:pt>
                <c:pt idx="3">
                  <c:v>0.13924050632911392</c:v>
                </c:pt>
                <c:pt idx="4">
                  <c:v>0.17088607594936708</c:v>
                </c:pt>
                <c:pt idx="5">
                  <c:v>0.15822784810126583</c:v>
                </c:pt>
                <c:pt idx="6">
                  <c:v>0.17088607594936708</c:v>
                </c:pt>
                <c:pt idx="7">
                  <c:v>6.3291139240506328E-3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5B-42A0-9D4D-966D984041C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19'!$C$2:$J$2</c:f>
              <c:strCache>
                <c:ptCount val="8"/>
                <c:pt idx="0">
                  <c:v>Patrocínio</c:v>
                </c:pt>
                <c:pt idx="1">
                  <c:v>Interesse no uso da metodologia</c:v>
                </c:pt>
                <c:pt idx="2">
                  <c:v>Equipe em quantitativo adequado</c:v>
                </c:pt>
                <c:pt idx="3">
                  <c:v>Equipe capacitada</c:v>
                </c:pt>
                <c:pt idx="4">
                  <c:v>Metodologia disponível</c:v>
                </c:pt>
                <c:pt idx="5">
                  <c:v>Existência de Alinhamento entre portfólio e estratégia</c:v>
                </c:pt>
                <c:pt idx="6">
                  <c:v>Ferramenta disponível</c:v>
                </c:pt>
                <c:pt idx="7">
                  <c:v>Outros</c:v>
                </c:pt>
              </c:strCache>
            </c:strRef>
          </c:cat>
          <c:val>
            <c:numRef>
              <c:f>'Questão 19'!$C$9:$J$9</c:f>
              <c:numCache>
                <c:formatCode>0.00%</c:formatCode>
                <c:ptCount val="8"/>
                <c:pt idx="0">
                  <c:v>0.15697674418604651</c:v>
                </c:pt>
                <c:pt idx="1">
                  <c:v>0.1744186046511628</c:v>
                </c:pt>
                <c:pt idx="2">
                  <c:v>4.0697674418604654E-2</c:v>
                </c:pt>
                <c:pt idx="3">
                  <c:v>9.3023255813953487E-2</c:v>
                </c:pt>
                <c:pt idx="4">
                  <c:v>0.23255813953488372</c:v>
                </c:pt>
                <c:pt idx="5">
                  <c:v>0.12209302325581395</c:v>
                </c:pt>
                <c:pt idx="6">
                  <c:v>0.15697674418604651</c:v>
                </c:pt>
                <c:pt idx="7">
                  <c:v>2.3255813953488372E-2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65B-42A0-9D4D-966D98404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58118848"/>
        <c:axId val="1658119392"/>
      </c:barChart>
      <c:catAx>
        <c:axId val="165811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119392"/>
        <c:crosses val="autoZero"/>
        <c:auto val="1"/>
        <c:lblAlgn val="ctr"/>
        <c:lblOffset val="100"/>
        <c:noMultiLvlLbl val="0"/>
      </c:catAx>
      <c:valAx>
        <c:axId val="16581193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5811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Quais são as principais oportunidades na implantação de práticas de gestão</a:t>
            </a:r>
            <a:endParaRPr lang="pt-B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19'!$C$2:$I$2</c:f>
              <c:strCache>
                <c:ptCount val="7"/>
                <c:pt idx="0">
                  <c:v>Patrocínio</c:v>
                </c:pt>
                <c:pt idx="1">
                  <c:v>Interesse no uso da metodologia</c:v>
                </c:pt>
                <c:pt idx="2">
                  <c:v>Equipe em quantitativo adequado</c:v>
                </c:pt>
                <c:pt idx="3">
                  <c:v>Equipe capacitada</c:v>
                </c:pt>
                <c:pt idx="4">
                  <c:v>Metodologia disponível</c:v>
                </c:pt>
                <c:pt idx="5">
                  <c:v>Existência de Alinhamento entre portfólio e estratégia</c:v>
                </c:pt>
                <c:pt idx="6">
                  <c:v>Ferramenta disponível</c:v>
                </c:pt>
              </c:strCache>
            </c:strRef>
          </c:cat>
          <c:val>
            <c:numRef>
              <c:f>'Questão 19'!$C$10:$I$10</c:f>
              <c:numCache>
                <c:formatCode>0.00%</c:formatCode>
                <c:ptCount val="7"/>
                <c:pt idx="0">
                  <c:v>0.15076923076923077</c:v>
                </c:pt>
                <c:pt idx="1">
                  <c:v>0.1723076923076923</c:v>
                </c:pt>
                <c:pt idx="2">
                  <c:v>4.6153846153846156E-2</c:v>
                </c:pt>
                <c:pt idx="3">
                  <c:v>0.11692307692307692</c:v>
                </c:pt>
                <c:pt idx="4">
                  <c:v>0.20615384615384616</c:v>
                </c:pt>
                <c:pt idx="5">
                  <c:v>0.14153846153846153</c:v>
                </c:pt>
                <c:pt idx="6">
                  <c:v>0.16615384615384615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27-4E3C-BBA9-6A0B9765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58121024"/>
        <c:axId val="1658124832"/>
      </c:barChart>
      <c:catAx>
        <c:axId val="165812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124832"/>
        <c:crosses val="autoZero"/>
        <c:auto val="1"/>
        <c:lblAlgn val="ctr"/>
        <c:lblOffset val="100"/>
        <c:noMultiLvlLbl val="0"/>
      </c:catAx>
      <c:valAx>
        <c:axId val="16581248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581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Principais dificuldades na implantação de práticas de gestão</a:t>
            </a:r>
            <a:endParaRPr lang="pt-B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18'!$C$2:$L$2</c:f>
              <c:strCache>
                <c:ptCount val="10"/>
                <c:pt idx="0">
                  <c:v>Falta de patrocínio</c:v>
                </c:pt>
                <c:pt idx="1">
                  <c:v>Resistência da organização em utilizar um novo método</c:v>
                </c:pt>
                <c:pt idx="2">
                  <c:v>Ausência de metodologia</c:v>
                </c:pt>
                <c:pt idx="3">
                  <c:v>Não institucionalização da metodologia</c:v>
                </c:pt>
                <c:pt idx="4">
                  <c:v>Ausência de planejamento estratégico</c:v>
                </c:pt>
                <c:pt idx="5">
                  <c:v>Ausência de alinhamento entre o portfólio e a estratégia</c:v>
                </c:pt>
                <c:pt idx="6">
                  <c:v>Pouco alinhamento entre o portfólio e a estratégia</c:v>
                </c:pt>
                <c:pt idx="7">
                  <c:v>Equipe insuficiente</c:v>
                </c:pt>
                <c:pt idx="8">
                  <c:v>Equipe não capacitada</c:v>
                </c:pt>
                <c:pt idx="9">
                  <c:v>Ausência de ferramentas</c:v>
                </c:pt>
              </c:strCache>
            </c:strRef>
          </c:cat>
          <c:val>
            <c:numRef>
              <c:f>'Questão 18'!$C$10:$L$10</c:f>
              <c:numCache>
                <c:formatCode>0.00%</c:formatCode>
                <c:ptCount val="10"/>
                <c:pt idx="0">
                  <c:v>9.9462365591397844E-2</c:v>
                </c:pt>
                <c:pt idx="1">
                  <c:v>0.16397849462365591</c:v>
                </c:pt>
                <c:pt idx="2">
                  <c:v>5.9139784946236562E-2</c:v>
                </c:pt>
                <c:pt idx="3">
                  <c:v>0.10752688172043011</c:v>
                </c:pt>
                <c:pt idx="4">
                  <c:v>4.0322580645161289E-2</c:v>
                </c:pt>
                <c:pt idx="5">
                  <c:v>6.4516129032258063E-2</c:v>
                </c:pt>
                <c:pt idx="6">
                  <c:v>7.5268817204301078E-2</c:v>
                </c:pt>
                <c:pt idx="7">
                  <c:v>0.18010752688172044</c:v>
                </c:pt>
                <c:pt idx="8">
                  <c:v>0.12365591397849462</c:v>
                </c:pt>
                <c:pt idx="9">
                  <c:v>8.6021505376344093E-2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2B-4960-AB5F-D64F50BC8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58124288"/>
        <c:axId val="1658125376"/>
      </c:barChart>
      <c:catAx>
        <c:axId val="165812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125376"/>
        <c:crosses val="autoZero"/>
        <c:auto val="1"/>
        <c:lblAlgn val="ctr"/>
        <c:lblOffset val="100"/>
        <c:noMultiLvlLbl val="0"/>
      </c:catAx>
      <c:valAx>
        <c:axId val="16581253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581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Há quanto tempo o PMO existe na sua Organização?</a:t>
            </a:r>
            <a:endParaRPr lang="pt-B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'Questão 1'!$D$1:$H$1</c:f>
              <c:strCache>
                <c:ptCount val="5"/>
                <c:pt idx="0">
                  <c:v>Entre 3 e 5 anos</c:v>
                </c:pt>
                <c:pt idx="1">
                  <c:v>Entre 1 e 2 anos</c:v>
                </c:pt>
                <c:pt idx="2">
                  <c:v>Mais de 5 anos</c:v>
                </c:pt>
                <c:pt idx="3">
                  <c:v>Menos de 1 ano</c:v>
                </c:pt>
                <c:pt idx="4">
                  <c:v>Minha organização não possui PMO</c:v>
                </c:pt>
              </c:strCache>
            </c:strRef>
          </c:cat>
          <c:val>
            <c:numRef>
              <c:f>'Questão 1'!$D$9:$H$9</c:f>
              <c:numCache>
                <c:formatCode>0.00%</c:formatCode>
                <c:ptCount val="5"/>
                <c:pt idx="0">
                  <c:v>0.23129251700680273</c:v>
                </c:pt>
                <c:pt idx="1">
                  <c:v>0.22448979591836735</c:v>
                </c:pt>
                <c:pt idx="2">
                  <c:v>0.18367346938775511</c:v>
                </c:pt>
                <c:pt idx="3">
                  <c:v>0.14965986394557823</c:v>
                </c:pt>
                <c:pt idx="4">
                  <c:v>0.21088435374149661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4D-4582-9574-1F8AA9324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27843808"/>
        <c:axId val="1627847616"/>
      </c:barChart>
      <c:catAx>
        <c:axId val="162784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7847616"/>
        <c:crosses val="autoZero"/>
        <c:auto val="1"/>
        <c:lblAlgn val="ctr"/>
        <c:lblOffset val="100"/>
        <c:noMultiLvlLbl val="0"/>
      </c:catAx>
      <c:valAx>
        <c:axId val="16278476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278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Quantos PMOs existem na sua Organização?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CA7-49EB-9D1F-894412B46F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CA7-49EB-9D1F-894412B46F4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CA7-49EB-9D1F-894412B46F4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CA7-49EB-9D1F-894412B46F4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CA7-49EB-9D1F-894412B46F4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CA7-49EB-9D1F-894412B46F4F}"/>
              </c:ext>
            </c:extLst>
          </c:dPt>
          <c:dLbls>
            <c:dLbl>
              <c:idx val="3"/>
              <c:layout>
                <c:manualLayout>
                  <c:x val="-2.7777777777777809E-3"/>
                  <c:y val="1.38888888888888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3CA7-49EB-9D1F-894412B46F4F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7777777777777553E-3"/>
                  <c:y val="-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3CA7-49EB-9D1F-894412B46F4F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'Questão 2'!$D$1:$I$1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 ou mais</c:v>
                </c:pt>
              </c:strCache>
            </c:strRef>
          </c:cat>
          <c:val>
            <c:numRef>
              <c:f>'Questão 2'!$D$2:$I$2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9</c:v>
                </c:pt>
                <c:pt idx="3">
                  <c:v>2</c:v>
                </c:pt>
                <c:pt idx="4">
                  <c:v>1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CA7-49EB-9D1F-894412B46F4F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3CA7-49EB-9D1F-894412B46F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3CA7-49EB-9D1F-894412B46F4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3CA7-49EB-9D1F-894412B46F4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3CA7-49EB-9D1F-894412B46F4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3CA7-49EB-9D1F-894412B46F4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3CA7-49EB-9D1F-894412B46F4F}"/>
              </c:ext>
            </c:extLst>
          </c:dPt>
          <c:cat>
            <c:strRef>
              <c:f>'Questão 2'!$D$1:$I$1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 ou mais</c:v>
                </c:pt>
              </c:strCache>
            </c:strRef>
          </c:cat>
          <c:val>
            <c:numRef>
              <c:f>'Questão 2'!$D$3:$I$3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3CA7-49EB-9D1F-894412B46F4F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3CA7-49EB-9D1F-894412B46F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3CA7-49EB-9D1F-894412B46F4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3CA7-49EB-9D1F-894412B46F4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3CA7-49EB-9D1F-894412B46F4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3CA7-49EB-9D1F-894412B46F4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3CA7-49EB-9D1F-894412B46F4F}"/>
              </c:ext>
            </c:extLst>
          </c:dPt>
          <c:cat>
            <c:strRef>
              <c:f>'Questão 2'!$D$1:$I$1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 ou mais</c:v>
                </c:pt>
              </c:strCache>
            </c:strRef>
          </c:cat>
          <c:val>
            <c:numRef>
              <c:f>'Questão 2'!$D$4:$I$4</c:f>
              <c:numCache>
                <c:formatCode>General</c:formatCode>
                <c:ptCount val="6"/>
                <c:pt idx="0">
                  <c:v>12</c:v>
                </c:pt>
                <c:pt idx="1">
                  <c:v>34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6-3CA7-49EB-9D1F-894412B46F4F}"/>
            </c:ext>
          </c:extLst>
        </c:ser>
        <c:ser>
          <c:idx val="3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3CA7-49EB-9D1F-894412B46F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3CA7-49EB-9D1F-894412B46F4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3CA7-49EB-9D1F-894412B46F4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3CA7-49EB-9D1F-894412B46F4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3CA7-49EB-9D1F-894412B46F4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2-3CA7-49EB-9D1F-894412B46F4F}"/>
              </c:ext>
            </c:extLst>
          </c:dPt>
          <c:cat>
            <c:strRef>
              <c:f>'Questão 2'!$D$1:$I$1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 ou mais</c:v>
                </c:pt>
              </c:strCache>
            </c:strRef>
          </c:cat>
          <c:val>
            <c:numRef>
              <c:f>'Questão 2'!$D$5:$I$5</c:f>
              <c:numCache>
                <c:formatCode>General</c:formatCode>
                <c:ptCount val="6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3-3CA7-49EB-9D1F-894412B46F4F}"/>
            </c:ext>
          </c:extLst>
        </c:ser>
        <c:ser>
          <c:idx val="4"/>
          <c:order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3CA7-49EB-9D1F-894412B46F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3CA7-49EB-9D1F-894412B46F4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3CA7-49EB-9D1F-894412B46F4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3CA7-49EB-9D1F-894412B46F4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3CA7-49EB-9D1F-894412B46F4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3CA7-49EB-9D1F-894412B46F4F}"/>
              </c:ext>
            </c:extLst>
          </c:dPt>
          <c:cat>
            <c:strRef>
              <c:f>'Questão 2'!$D$1:$I$1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 ou mais</c:v>
                </c:pt>
              </c:strCache>
            </c:strRef>
          </c:cat>
          <c:val>
            <c:numRef>
              <c:f>'Questão 2'!$D$6:$I$6</c:f>
              <c:numCache>
                <c:formatCode>General</c:formatCode>
                <c:ptCount val="6"/>
                <c:pt idx="0">
                  <c:v>28</c:v>
                </c:pt>
                <c:pt idx="1">
                  <c:v>70</c:v>
                </c:pt>
                <c:pt idx="2">
                  <c:v>18</c:v>
                </c:pt>
                <c:pt idx="3">
                  <c:v>8</c:v>
                </c:pt>
                <c:pt idx="4">
                  <c:v>2</c:v>
                </c:pt>
                <c:pt idx="5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0-3CA7-49EB-9D1F-894412B46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Quantos PMOs existem na sua Organização?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1B8-4234-A03D-5CACC950C2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1B8-4234-A03D-5CACC950C2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1B8-4234-A03D-5CACC950C2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1B8-4234-A03D-5CACC950C2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1B8-4234-A03D-5CACC950C2C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1B8-4234-A03D-5CACC950C2C3}"/>
              </c:ext>
            </c:extLst>
          </c:dPt>
          <c:dLbls>
            <c:dLbl>
              <c:idx val="3"/>
              <c:layout>
                <c:manualLayout>
                  <c:x val="-2.7777777777777809E-3"/>
                  <c:y val="1.38888888888888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F1B8-4234-A03D-5CACC950C2C3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7777777777777553E-3"/>
                  <c:y val="-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F1B8-4234-A03D-5CACC950C2C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'Questão 2'!$D$1:$I$1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 ou mais</c:v>
                </c:pt>
              </c:strCache>
            </c:strRef>
          </c:cat>
          <c:val>
            <c:numRef>
              <c:f>'Questão 2'!$D$2:$I$2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9</c:v>
                </c:pt>
                <c:pt idx="3">
                  <c:v>2</c:v>
                </c:pt>
                <c:pt idx="4">
                  <c:v>1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1B8-4234-A03D-5CACC950C2C3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F1B8-4234-A03D-5CACC950C2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F1B8-4234-A03D-5CACC950C2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F1B8-4234-A03D-5CACC950C2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F1B8-4234-A03D-5CACC950C2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F1B8-4234-A03D-5CACC950C2C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F1B8-4234-A03D-5CACC950C2C3}"/>
              </c:ext>
            </c:extLst>
          </c:dPt>
          <c:cat>
            <c:strRef>
              <c:f>'Questão 2'!$D$1:$I$1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 ou mais</c:v>
                </c:pt>
              </c:strCache>
            </c:strRef>
          </c:cat>
          <c:val>
            <c:numRef>
              <c:f>'Questão 2'!$D$3:$I$3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F1B8-4234-A03D-5CACC950C2C3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F1B8-4234-A03D-5CACC950C2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F1B8-4234-A03D-5CACC950C2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F1B8-4234-A03D-5CACC950C2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F1B8-4234-A03D-5CACC950C2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F1B8-4234-A03D-5CACC950C2C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F1B8-4234-A03D-5CACC950C2C3}"/>
              </c:ext>
            </c:extLst>
          </c:dPt>
          <c:cat>
            <c:strRef>
              <c:f>'Questão 2'!$D$1:$I$1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 ou mais</c:v>
                </c:pt>
              </c:strCache>
            </c:strRef>
          </c:cat>
          <c:val>
            <c:numRef>
              <c:f>'Questão 2'!$D$4:$I$4</c:f>
              <c:numCache>
                <c:formatCode>General</c:formatCode>
                <c:ptCount val="6"/>
                <c:pt idx="0">
                  <c:v>12</c:v>
                </c:pt>
                <c:pt idx="1">
                  <c:v>34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6-F1B8-4234-A03D-5CACC950C2C3}"/>
            </c:ext>
          </c:extLst>
        </c:ser>
        <c:ser>
          <c:idx val="3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F1B8-4234-A03D-5CACC950C2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F1B8-4234-A03D-5CACC950C2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F1B8-4234-A03D-5CACC950C2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F1B8-4234-A03D-5CACC950C2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F1B8-4234-A03D-5CACC950C2C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2-F1B8-4234-A03D-5CACC950C2C3}"/>
              </c:ext>
            </c:extLst>
          </c:dPt>
          <c:cat>
            <c:strRef>
              <c:f>'Questão 2'!$D$1:$I$1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 ou mais</c:v>
                </c:pt>
              </c:strCache>
            </c:strRef>
          </c:cat>
          <c:val>
            <c:numRef>
              <c:f>'Questão 2'!$D$5:$I$5</c:f>
              <c:numCache>
                <c:formatCode>General</c:formatCode>
                <c:ptCount val="6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3-F1B8-4234-A03D-5CACC950C2C3}"/>
            </c:ext>
          </c:extLst>
        </c:ser>
        <c:ser>
          <c:idx val="4"/>
          <c:order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F1B8-4234-A03D-5CACC950C2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F1B8-4234-A03D-5CACC950C2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F1B8-4234-A03D-5CACC950C2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F1B8-4234-A03D-5CACC950C2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F1B8-4234-A03D-5CACC950C2C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F1B8-4234-A03D-5CACC950C2C3}"/>
              </c:ext>
            </c:extLst>
          </c:dPt>
          <c:cat>
            <c:strRef>
              <c:f>'Questão 2'!$D$1:$I$1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 ou mais</c:v>
                </c:pt>
              </c:strCache>
            </c:strRef>
          </c:cat>
          <c:val>
            <c:numRef>
              <c:f>'Questão 2'!$D$6:$I$6</c:f>
              <c:numCache>
                <c:formatCode>General</c:formatCode>
                <c:ptCount val="6"/>
                <c:pt idx="0">
                  <c:v>28</c:v>
                </c:pt>
                <c:pt idx="1">
                  <c:v>70</c:v>
                </c:pt>
                <c:pt idx="2">
                  <c:v>18</c:v>
                </c:pt>
                <c:pt idx="3">
                  <c:v>8</c:v>
                </c:pt>
                <c:pt idx="4">
                  <c:v>2</c:v>
                </c:pt>
                <c:pt idx="5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0-F1B8-4234-A03D-5CACC950C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Quantos PMOs existem na sua Organização?</a:t>
            </a:r>
            <a:endParaRPr lang="pt-B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C58-458F-A51B-CC57724423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C58-458F-A51B-CC57724423E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C58-458F-A51B-CC57724423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C58-458F-A51B-CC57724423E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C58-458F-A51B-CC57724423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'Questão 2'!$E$1:$I$1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ou mais</c:v>
                </c:pt>
              </c:strCache>
            </c:strRef>
          </c:cat>
          <c:val>
            <c:numRef>
              <c:f>'Questão 2'!$E$6:$I$6</c:f>
              <c:numCache>
                <c:formatCode>General</c:formatCode>
                <c:ptCount val="5"/>
                <c:pt idx="0">
                  <c:v>70</c:v>
                </c:pt>
                <c:pt idx="1">
                  <c:v>18</c:v>
                </c:pt>
                <c:pt idx="2">
                  <c:v>8</c:v>
                </c:pt>
                <c:pt idx="3">
                  <c:v>2</c:v>
                </c:pt>
                <c:pt idx="4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C58-458F-A51B-CC5772442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90487</xdr:rowOff>
    </xdr:from>
    <xdr:to>
      <xdr:col>5</xdr:col>
      <xdr:colOff>533400</xdr:colOff>
      <xdr:row>21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0</xdr:row>
      <xdr:rowOff>100012</xdr:rowOff>
    </xdr:from>
    <xdr:to>
      <xdr:col>13</xdr:col>
      <xdr:colOff>314325</xdr:colOff>
      <xdr:row>17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0</xdr:row>
      <xdr:rowOff>90487</xdr:rowOff>
    </xdr:from>
    <xdr:to>
      <xdr:col>21</xdr:col>
      <xdr:colOff>152400</xdr:colOff>
      <xdr:row>17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71437</xdr:rowOff>
    </xdr:from>
    <xdr:to>
      <xdr:col>7</xdr:col>
      <xdr:colOff>419100</xdr:colOff>
      <xdr:row>16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1</xdr:row>
      <xdr:rowOff>52387</xdr:rowOff>
    </xdr:from>
    <xdr:to>
      <xdr:col>15</xdr:col>
      <xdr:colOff>409575</xdr:colOff>
      <xdr:row>16</xdr:row>
      <xdr:rowOff>42862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80962</xdr:rowOff>
    </xdr:from>
    <xdr:to>
      <xdr:col>7</xdr:col>
      <xdr:colOff>304800</xdr:colOff>
      <xdr:row>15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490537</xdr:colOff>
      <xdr:row>0</xdr:row>
      <xdr:rowOff>61912</xdr:rowOff>
    </xdr:from>
    <xdr:to>
      <xdr:col>15</xdr:col>
      <xdr:colOff>185737</xdr:colOff>
      <xdr:row>15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52387</xdr:rowOff>
    </xdr:from>
    <xdr:to>
      <xdr:col>7</xdr:col>
      <xdr:colOff>342900</xdr:colOff>
      <xdr:row>15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71437</xdr:rowOff>
    </xdr:from>
    <xdr:to>
      <xdr:col>7</xdr:col>
      <xdr:colOff>314325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1</xdr:row>
      <xdr:rowOff>100012</xdr:rowOff>
    </xdr:from>
    <xdr:to>
      <xdr:col>15</xdr:col>
      <xdr:colOff>209550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128587</xdr:rowOff>
    </xdr:from>
    <xdr:to>
      <xdr:col>7</xdr:col>
      <xdr:colOff>304800</xdr:colOff>
      <xdr:row>15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0</xdr:row>
      <xdr:rowOff>157162</xdr:rowOff>
    </xdr:from>
    <xdr:to>
      <xdr:col>15</xdr:col>
      <xdr:colOff>180975</xdr:colOff>
      <xdr:row>15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14287</xdr:rowOff>
    </xdr:from>
    <xdr:to>
      <xdr:col>7</xdr:col>
      <xdr:colOff>304800</xdr:colOff>
      <xdr:row>16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1</xdr:row>
      <xdr:rowOff>23812</xdr:rowOff>
    </xdr:from>
    <xdr:to>
      <xdr:col>15</xdr:col>
      <xdr:colOff>161925</xdr:colOff>
      <xdr:row>16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14287</xdr:rowOff>
    </xdr:from>
    <xdr:to>
      <xdr:col>7</xdr:col>
      <xdr:colOff>314325</xdr:colOff>
      <xdr:row>16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</xdr:row>
      <xdr:rowOff>80962</xdr:rowOff>
    </xdr:from>
    <xdr:to>
      <xdr:col>15</xdr:col>
      <xdr:colOff>228600</xdr:colOff>
      <xdr:row>16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71437</xdr:rowOff>
    </xdr:from>
    <xdr:to>
      <xdr:col>7</xdr:col>
      <xdr:colOff>104775</xdr:colOff>
      <xdr:row>14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1</xdr:row>
      <xdr:rowOff>157162</xdr:rowOff>
    </xdr:from>
    <xdr:to>
      <xdr:col>14</xdr:col>
      <xdr:colOff>542925</xdr:colOff>
      <xdr:row>14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304800</xdr:colOff>
      <xdr:row>13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1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581025</xdr:colOff>
      <xdr:row>14</xdr:row>
      <xdr:rowOff>85725</xdr:rowOff>
    </xdr:from>
    <xdr:to>
      <xdr:col>22</xdr:col>
      <xdr:colOff>276225</xdr:colOff>
      <xdr:row>31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1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304800</xdr:colOff>
      <xdr:row>16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1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</xdr:row>
      <xdr:rowOff>52387</xdr:rowOff>
    </xdr:from>
    <xdr:to>
      <xdr:col>6</xdr:col>
      <xdr:colOff>571500</xdr:colOff>
      <xdr:row>23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71437</xdr:rowOff>
    </xdr:from>
    <xdr:to>
      <xdr:col>14</xdr:col>
      <xdr:colOff>304800</xdr:colOff>
      <xdr:row>23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1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52387</xdr:rowOff>
    </xdr:from>
    <xdr:to>
      <xdr:col>6</xdr:col>
      <xdr:colOff>466725</xdr:colOff>
      <xdr:row>15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</xdr:row>
      <xdr:rowOff>71437</xdr:rowOff>
    </xdr:from>
    <xdr:to>
      <xdr:col>14</xdr:col>
      <xdr:colOff>381000</xdr:colOff>
      <xdr:row>15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1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0</xdr:row>
      <xdr:rowOff>104775</xdr:rowOff>
    </xdr:from>
    <xdr:to>
      <xdr:col>20</xdr:col>
      <xdr:colOff>238125</xdr:colOff>
      <xdr:row>19</xdr:row>
      <xdr:rowOff>61913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0</xdr:row>
      <xdr:rowOff>0</xdr:rowOff>
    </xdr:from>
    <xdr:to>
      <xdr:col>5</xdr:col>
      <xdr:colOff>19050</xdr:colOff>
      <xdr:row>8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0</xdr:row>
      <xdr:rowOff>52387</xdr:rowOff>
    </xdr:from>
    <xdr:to>
      <xdr:col>12</xdr:col>
      <xdr:colOff>409575</xdr:colOff>
      <xdr:row>9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52387</xdr:rowOff>
    </xdr:from>
    <xdr:to>
      <xdr:col>6</xdr:col>
      <xdr:colOff>476250</xdr:colOff>
      <xdr:row>15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</xdr:row>
      <xdr:rowOff>61912</xdr:rowOff>
    </xdr:from>
    <xdr:to>
      <xdr:col>14</xdr:col>
      <xdr:colOff>390525</xdr:colOff>
      <xdr:row>15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57150</xdr:rowOff>
    </xdr:from>
    <xdr:to>
      <xdr:col>6</xdr:col>
      <xdr:colOff>133350</xdr:colOff>
      <xdr:row>11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1</xdr:row>
      <xdr:rowOff>119062</xdr:rowOff>
    </xdr:from>
    <xdr:to>
      <xdr:col>12</xdr:col>
      <xdr:colOff>57150</xdr:colOff>
      <xdr:row>11</xdr:row>
      <xdr:rowOff>142876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80961</xdr:rowOff>
    </xdr:from>
    <xdr:to>
      <xdr:col>6</xdr:col>
      <xdr:colOff>257175</xdr:colOff>
      <xdr:row>12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1</xdr:row>
      <xdr:rowOff>119061</xdr:rowOff>
    </xdr:from>
    <xdr:to>
      <xdr:col>12</xdr:col>
      <xdr:colOff>561975</xdr:colOff>
      <xdr:row>12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1</xdr:row>
      <xdr:rowOff>114299</xdr:rowOff>
    </xdr:from>
    <xdr:to>
      <xdr:col>20</xdr:col>
      <xdr:colOff>342900</xdr:colOff>
      <xdr:row>12</xdr:row>
      <xdr:rowOff>76199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8</xdr:row>
      <xdr:rowOff>14287</xdr:rowOff>
    </xdr:from>
    <xdr:to>
      <xdr:col>11</xdr:col>
      <xdr:colOff>419100</xdr:colOff>
      <xdr:row>25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123825</xdr:rowOff>
    </xdr:from>
    <xdr:to>
      <xdr:col>3</xdr:col>
      <xdr:colOff>523875</xdr:colOff>
      <xdr:row>24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314325</xdr:colOff>
      <xdr:row>3</xdr:row>
      <xdr:rowOff>71437</xdr:rowOff>
    </xdr:from>
    <xdr:to>
      <xdr:col>12</xdr:col>
      <xdr:colOff>9525</xdr:colOff>
      <xdr:row>20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5</xdr:row>
      <xdr:rowOff>104775</xdr:rowOff>
    </xdr:from>
    <xdr:to>
      <xdr:col>5</xdr:col>
      <xdr:colOff>415925</xdr:colOff>
      <xdr:row>24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3</xdr:row>
      <xdr:rowOff>200025</xdr:rowOff>
    </xdr:from>
    <xdr:to>
      <xdr:col>20</xdr:col>
      <xdr:colOff>409575</xdr:colOff>
      <xdr:row>20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504825</xdr:colOff>
      <xdr:row>3</xdr:row>
      <xdr:rowOff>185737</xdr:rowOff>
    </xdr:from>
    <xdr:to>
      <xdr:col>12</xdr:col>
      <xdr:colOff>581025</xdr:colOff>
      <xdr:row>15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80962</xdr:rowOff>
    </xdr:from>
    <xdr:to>
      <xdr:col>3</xdr:col>
      <xdr:colOff>800100</xdr:colOff>
      <xdr:row>12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971550</xdr:colOff>
      <xdr:row>0</xdr:row>
      <xdr:rowOff>61912</xdr:rowOff>
    </xdr:from>
    <xdr:to>
      <xdr:col>7</xdr:col>
      <xdr:colOff>1209675</xdr:colOff>
      <xdr:row>12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100012</xdr:rowOff>
    </xdr:from>
    <xdr:to>
      <xdr:col>6</xdr:col>
      <xdr:colOff>295275</xdr:colOff>
      <xdr:row>9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252412</xdr:colOff>
      <xdr:row>0</xdr:row>
      <xdr:rowOff>80962</xdr:rowOff>
    </xdr:from>
    <xdr:to>
      <xdr:col>21</xdr:col>
      <xdr:colOff>557212</xdr:colOff>
      <xdr:row>9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423862</xdr:colOff>
      <xdr:row>0</xdr:row>
      <xdr:rowOff>90487</xdr:rowOff>
    </xdr:from>
    <xdr:to>
      <xdr:col>14</xdr:col>
      <xdr:colOff>119062</xdr:colOff>
      <xdr:row>9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57150</xdr:colOff>
      <xdr:row>0</xdr:row>
      <xdr:rowOff>95250</xdr:rowOff>
    </xdr:from>
    <xdr:to>
      <xdr:col>29</xdr:col>
      <xdr:colOff>361950</xdr:colOff>
      <xdr:row>9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42862</xdr:rowOff>
    </xdr:from>
    <xdr:to>
      <xdr:col>6</xdr:col>
      <xdr:colOff>600075</xdr:colOff>
      <xdr:row>13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80962</xdr:colOff>
      <xdr:row>0</xdr:row>
      <xdr:rowOff>52387</xdr:rowOff>
    </xdr:from>
    <xdr:to>
      <xdr:col>14</xdr:col>
      <xdr:colOff>385762</xdr:colOff>
      <xdr:row>13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504825</xdr:colOff>
      <xdr:row>0</xdr:row>
      <xdr:rowOff>61912</xdr:rowOff>
    </xdr:from>
    <xdr:to>
      <xdr:col>22</xdr:col>
      <xdr:colOff>200025</xdr:colOff>
      <xdr:row>13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28575</xdr:rowOff>
    </xdr:from>
    <xdr:to>
      <xdr:col>7</xdr:col>
      <xdr:colOff>447675</xdr:colOff>
      <xdr:row>15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157162</xdr:rowOff>
    </xdr:from>
    <xdr:to>
      <xdr:col>7</xdr:col>
      <xdr:colOff>219075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</xdr:row>
      <xdr:rowOff>23812</xdr:rowOff>
    </xdr:from>
    <xdr:to>
      <xdr:col>15</xdr:col>
      <xdr:colOff>28575</xdr:colOff>
      <xdr:row>15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142875</xdr:colOff>
      <xdr:row>1</xdr:row>
      <xdr:rowOff>28576</xdr:rowOff>
    </xdr:from>
    <xdr:to>
      <xdr:col>21</xdr:col>
      <xdr:colOff>333375</xdr:colOff>
      <xdr:row>15</xdr:row>
      <xdr:rowOff>123826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a3" displayName="Tabela3" ref="A1:AR119" totalsRowShown="0" headerRowDxfId="79" dataDxfId="78">
  <autoFilter ref="A1:AR119"/>
  <tableColumns count="44">
    <tableColumn id="4" name="Tipo de Organização" dataDxfId="77"/>
    <tableColumn id="11" name="Qual a quantidade total de profissionais que trabalham na sua organização?" dataDxfId="76"/>
    <tableColumn id="12" name="Há quanto tempo o PMO existe na sua Organização?" dataDxfId="75"/>
    <tableColumn id="13" name="Quantos PMOs existem na sua Organização?" dataDxfId="74"/>
    <tableColumn id="14" name="O(s) PMO(s) está(ão) localizado(s) em qual esfera da organização?" dataDxfId="73"/>
    <tableColumn id="15" name="São funções do PMO da sua organização:" dataDxfId="72"/>
    <tableColumn id="16" name="Qual a importância do PMO na opinião das demais áreas da organização?" dataDxfId="71"/>
    <tableColumn id="17" name="Qual a quantidade de profissionais que trabalham no PMO?" dataDxfId="70"/>
    <tableColumn id="18" name="A equipe do PMO é formada por profissionais da própria instituição?" dataDxfId="69"/>
    <tableColumn id="19" name="Caso tenha optado pela opção &quot;Parcialmente&quot;, informe o percentual de servidores que não são da organização:" dataDxfId="68"/>
    <tableColumn id="20" name=" O PMO faz acompanhamento de:" dataDxfId="67"/>
    <tableColumn id="21" name="Qual o tempo de experiência médio das pessoas do PMO?" dataDxfId="66"/>
    <tableColumn id="22" name="A sua organização utiliza algum Modelo de Maturidade em Gerenciamento de Projetos?" dataDxfId="65"/>
    <tableColumn id="23" name="Caso tenha optado pela opção &quot;Sim&quot;, informe o modelo." dataDxfId="64"/>
    <tableColumn id="24" name="A sua organização já realizou análise do nível de maturidade do PMO?" dataDxfId="63"/>
    <tableColumn id="25" name="A sua organização tem metodologia (sistemática documentada) de gerenciamento de projetos?" dataDxfId="62"/>
    <tableColumn id="26" name="A sua organização faz planejamento estratégico?" dataDxfId="61"/>
    <tableColumn id="27" name="A sua organização possui ferramenta (aplicativo/software) de gerenciamento de projetos/programas?" dataDxfId="60"/>
    <tableColumn id="28" name="Sua organização faz uso de um Business Case para os projetos corporativos?" dataDxfId="59"/>
    <tableColumn id="29" name="Os profissionais da instituição envolvidos na gestão de projetos, programas e/ou portfólio são treinados na área?" dataDxfId="58"/>
    <tableColumn id="30" name="Os profissionais da instituição envolvidos na gestão de projetos, programas e/ou portfólio são treinados nas ferramentas e métodos disponibilizados pela organização?" dataDxfId="57"/>
    <tableColumn id="31" name="Em que grau os profissionais da instituição envolvidos na gestão de projetos, programas e/ou portfólio participam de eventos externos sobre o assunto?" dataDxfId="56"/>
    <tableColumn id="32" name="Quanto sua organização disponibiliza para investimento em capacitação e participação de eventos em Gerenciamento de Projetos por ano?" dataDxfId="55"/>
    <tableColumn id="33" name="Em que grau os profissionais da instituição envolvidos na gestão de projetos, programas e/ou portfólio são incentivados a participar de grupos ou comunidades de estudo internos?" dataDxfId="54"/>
    <tableColumn id="34" name="Dentro da sua organização, quais são as principais dificuldades na implantação de práticas de gestão de projetos, programas e/ou portfólio?" dataDxfId="53"/>
    <tableColumn id="35" name="Dentro da sua organização, quais são as principais oportunidades na implantação de práticas de gestão de projetos, programas e/ou portfólio?" dataDxfId="52"/>
    <tableColumn id="36" name="O desempenho em prazos dos projetos desenvolvidos pela sua organização é:" dataDxfId="51"/>
    <tableColumn id="37" name="O desempenho em escopo dos projetos desenvolvidos pela sua organização é:" dataDxfId="50"/>
    <tableColumn id="38" name="O desempenho em custos dos projetos desenvolvidos pela sua organização é:" dataDxfId="49"/>
    <tableColumn id="39" name="Reportar status dos projetos para a gerência sênior" dataDxfId="48"/>
    <tableColumn id="40" name="Prover coaching para a gerência sênior" dataDxfId="47"/>
    <tableColumn id="41" name="Promover a gestão de projetos dentro da empresa" dataDxfId="46"/>
    <tableColumn id="42" name="Monitorar e controlar o desempenho do PMO" dataDxfId="45"/>
    <tableColumn id="43" name="Participar do planejamento estratégico" dataDxfId="44"/>
    <tableColumn id="44" name="Implementar e gerenciar a base de dados de lições aprendidas" dataDxfId="43"/>
    <tableColumn id="45" name="Implementar e gerenciar a base de dados de riscos" dataDxfId="42"/>
    <tableColumn id="46" name="Gestão de benefícios dos Projetos" dataDxfId="41"/>
    <tableColumn id="47" name="Monitorar e controlar o desempenho dos projetos" dataDxfId="40"/>
    <tableColumn id="48" name="Prover coaching para os gerentes de projeto" dataDxfId="39"/>
    <tableColumn id="49" name="Identificar, selecionar e priorizar novos projetos" dataDxfId="38"/>
    <tableColumn id="50" name="Gerenciar os arquivos da documentação dos projetos" dataDxfId="37"/>
    <tableColumn id="51" name="Conduzir auditorias de projetos" dataDxfId="36"/>
    <tableColumn id="52" name="Conduzir avaliações do projeto ao seu final" dataDxfId="35"/>
    <tableColumn id="53" name="Gerenciamento das mudanças do projeto" dataDxfId="34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1" name="__Anonymous_Sheet_DB__0" displayName="__Anonymous_Sheet_DB__0" ref="A1:AF148" totalsRowShown="0" headerRowDxfId="33" dataDxfId="32">
  <autoFilter ref="A1:AF148"/>
  <sortState ref="A2:AF148">
    <sortCondition ref="E2:E148"/>
    <sortCondition ref="G2:G148"/>
    <sortCondition ref="AE2:AE148"/>
  </sortState>
  <tableColumns count="32">
    <tableColumn id="1" name="Indicação de data e hora" dataDxfId="31"/>
    <tableColumn id="31" name="Sequencial" dataDxfId="30"/>
    <tableColumn id="32" name="Contador" dataDxfId="29"/>
    <tableColumn id="2" name="Organização:" dataDxfId="28"/>
    <tableColumn id="30" name="Organização do Governo (G) ou Privada (P)?" dataDxfId="27"/>
    <tableColumn id="3" name="Nome:" dataDxfId="26"/>
    <tableColumn id="29" name="Sexo do respondente" dataDxfId="25"/>
    <tableColumn id="4" name="Departamento:" dataDxfId="24"/>
    <tableColumn id="5" name="Função/Cargo:" dataDxfId="23"/>
    <tableColumn id="6" name="Telefone Comercial" dataDxfId="22"/>
    <tableColumn id="7" name="e-Mail:" dataDxfId="21"/>
    <tableColumn id="8" name="1. Há quanto tempo o PMO existe na sua Organização?" dataDxfId="20"/>
    <tableColumn id="9" name="2. Quantos PMOs existem na sua Organização?" dataDxfId="19"/>
    <tableColumn id="10" name="3. O(s) PMO(s) está(ão) localizado(s) em qual esfera da organização?" dataDxfId="18"/>
    <tableColumn id="11" name="4. São funções do PMO da sua organização:" dataDxfId="17"/>
    <tableColumn id="12" name="5. Qual a quantidade de profissionais que trabalham no PMO?" dataDxfId="16"/>
    <tableColumn id="13" name="6. A equipe do PMO é formada por profissionais da própria instituição?" dataDxfId="15"/>
    <tableColumn id="14" name="Caso tenha optado pela opção &quot;Parcialmente&quot;, informe o percentual de servidores que não são da organização:" dataDxfId="14"/>
    <tableColumn id="15" name="7. O PMO faz acompanhamento de:" dataDxfId="13"/>
    <tableColumn id="16" name="8. Qual o tempo de experiência médio das pessoas do PMO?" dataDxfId="12"/>
    <tableColumn id="17" name="9. A sua organização utiliza algum Modelo de Maturidade em Gerenciamento de Projetos?" dataDxfId="11"/>
    <tableColumn id="18" name="Caso tenha optado pela opção &quot;Sim&quot;, informe o modelo." dataDxfId="10"/>
    <tableColumn id="19" name="10. A sua organização já realizou análise do nível de maturidade do PMO?" dataDxfId="9"/>
    <tableColumn id="20" name="11.  A sua organização tem metodologia (sistemática documentada) de gerenciamento de projetos?" dataDxfId="8"/>
    <tableColumn id="21" name="12. A sua organização faz planejamento estratégico?" dataDxfId="7"/>
    <tableColumn id="22" name="13. A sua organização possui ferramenta (aplicativo/software) de gerenciamento de projetos/programas?" dataDxfId="6"/>
    <tableColumn id="23" name="14. Os profissionais da instituição envolvidos na gestão de projetos, programas e/ou portfólio são treinados na área?" dataDxfId="5"/>
    <tableColumn id="24" name="15. Os profissionais da instituição envolvidos na gestão de projetos, programas e/ou portfólio são treinados nas ferramentas e métodos disponibilizados pela organização?" dataDxfId="4"/>
    <tableColumn id="25" name="16. Em que grau os profissionais da instituição envolvidos na gestão de projetos, programas e/ou portfólio participam de eventos externos sobre o assunto?" dataDxfId="3"/>
    <tableColumn id="26" name="17. Em que grau os profissionais da instituição envolvidos na gestão de projetos, programas e/ou portfólio são incentivados a participar de grupos ou comunidades de estudo internos?" dataDxfId="2"/>
    <tableColumn id="27" name="18. Dentro da sua organização, quais são as principais dificuldades na implantação de práticas de gestão de projetos, programas e/ou portfólio?" dataDxfId="1"/>
    <tableColumn id="28" name="19. Dentro da sua organização, quais são as principais oportunidades na implantação de práticas de gestão de projetos, programas e/ou portfólio?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turityresearch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9"/>
  <sheetViews>
    <sheetView showGridLines="0" tabSelected="1" workbookViewId="0"/>
  </sheetViews>
  <sheetFormatPr defaultColWidth="14.42578125" defaultRowHeight="15"/>
  <cols>
    <col min="1" max="1" width="20.85546875" style="98" customWidth="1"/>
    <col min="2" max="2" width="69.42578125" style="98" customWidth="1"/>
    <col min="3" max="3" width="48.7109375" style="98" customWidth="1"/>
    <col min="4" max="4" width="41.85546875" style="98" customWidth="1"/>
    <col min="5" max="5" width="61.140625" style="98" customWidth="1"/>
    <col min="6" max="6" width="214.140625" style="98" bestFit="1" customWidth="1"/>
    <col min="7" max="7" width="116" style="98" bestFit="1" customWidth="1"/>
    <col min="8" max="8" width="55.42578125" style="98" customWidth="1"/>
    <col min="9" max="9" width="63.28515625" style="98" customWidth="1"/>
    <col min="10" max="10" width="101.5703125" style="98" bestFit="1" customWidth="1"/>
    <col min="11" max="11" width="32.42578125" style="98" customWidth="1"/>
    <col min="12" max="12" width="54.140625" style="98" customWidth="1"/>
    <col min="13" max="13" width="80.42578125" style="98" bestFit="1" customWidth="1"/>
    <col min="14" max="14" width="94.140625" style="98" bestFit="1" customWidth="1"/>
    <col min="15" max="15" width="64.28515625" style="98" customWidth="1"/>
    <col min="16" max="16" width="87.42578125" style="98" bestFit="1" customWidth="1"/>
    <col min="17" max="17" width="45.85546875" style="98" customWidth="1"/>
    <col min="18" max="18" width="93.42578125" style="98" bestFit="1" customWidth="1"/>
    <col min="19" max="19" width="69.42578125" style="98" customWidth="1"/>
    <col min="20" max="20" width="103.42578125" style="98" bestFit="1" customWidth="1"/>
    <col min="21" max="21" width="152.85546875" style="98" bestFit="1" customWidth="1"/>
    <col min="22" max="22" width="139.28515625" style="98" bestFit="1" customWidth="1"/>
    <col min="23" max="23" width="127.140625" style="98" bestFit="1" customWidth="1"/>
    <col min="24" max="24" width="164.140625" style="98" bestFit="1" customWidth="1"/>
    <col min="25" max="25" width="255.7109375" style="98" bestFit="1" customWidth="1"/>
    <col min="26" max="26" width="178.85546875" style="98" bestFit="1" customWidth="1"/>
    <col min="27" max="27" width="71.5703125" style="98" bestFit="1" customWidth="1"/>
    <col min="28" max="28" width="72.140625" style="98" bestFit="1" customWidth="1"/>
    <col min="29" max="29" width="71.42578125" style="98" bestFit="1" customWidth="1"/>
    <col min="30" max="30" width="47.7109375" style="98" customWidth="1"/>
    <col min="31" max="31" width="36.85546875" style="98" customWidth="1"/>
    <col min="32" max="32" width="47.28515625" style="98" customWidth="1"/>
    <col min="33" max="33" width="43.140625" style="98" customWidth="1"/>
    <col min="34" max="34" width="37.42578125" style="98" customWidth="1"/>
    <col min="35" max="35" width="58" style="98" customWidth="1"/>
    <col min="36" max="36" width="47.5703125" style="98" customWidth="1"/>
    <col min="37" max="37" width="33" style="98" customWidth="1"/>
    <col min="38" max="38" width="47.140625" style="98" customWidth="1"/>
    <col min="39" max="39" width="41.85546875" style="98" customWidth="1"/>
    <col min="40" max="40" width="45.42578125" style="98" customWidth="1"/>
    <col min="41" max="41" width="49.5703125" style="98" customWidth="1"/>
    <col min="42" max="42" width="30.85546875" style="98" customWidth="1"/>
    <col min="43" max="43" width="40.85546875" style="98" customWidth="1"/>
    <col min="44" max="44" width="39.28515625" style="98" customWidth="1"/>
    <col min="45" max="16384" width="14.42578125" style="98"/>
  </cols>
  <sheetData>
    <row r="1" spans="1:44" ht="15.75" customHeight="1">
      <c r="A1" s="98" t="s">
        <v>1177</v>
      </c>
      <c r="B1" s="98" t="s">
        <v>1142</v>
      </c>
      <c r="C1" s="98" t="s">
        <v>1114</v>
      </c>
      <c r="D1" s="98" t="s">
        <v>1111</v>
      </c>
      <c r="E1" s="98" t="s">
        <v>1112</v>
      </c>
      <c r="F1" s="98" t="s">
        <v>1115</v>
      </c>
      <c r="G1" s="98" t="s">
        <v>1097</v>
      </c>
      <c r="H1" s="98" t="s">
        <v>1116</v>
      </c>
      <c r="I1" s="98" t="s">
        <v>1117</v>
      </c>
      <c r="J1" s="98" t="s">
        <v>13</v>
      </c>
      <c r="K1" s="98" t="s">
        <v>1118</v>
      </c>
      <c r="L1" s="98" t="s">
        <v>1119</v>
      </c>
      <c r="M1" s="98" t="s">
        <v>1156</v>
      </c>
      <c r="N1" s="98" t="s">
        <v>17</v>
      </c>
      <c r="O1" s="98" t="s">
        <v>1113</v>
      </c>
      <c r="P1" s="98" t="s">
        <v>1061</v>
      </c>
      <c r="Q1" s="98" t="s">
        <v>1157</v>
      </c>
      <c r="R1" s="98" t="s">
        <v>1065</v>
      </c>
      <c r="S1" s="98" t="s">
        <v>1102</v>
      </c>
      <c r="T1" s="98" t="s">
        <v>1178</v>
      </c>
      <c r="U1" s="98" t="s">
        <v>1075</v>
      </c>
      <c r="V1" s="98" t="s">
        <v>1123</v>
      </c>
      <c r="W1" s="98" t="s">
        <v>1104</v>
      </c>
      <c r="X1" s="98" t="s">
        <v>1122</v>
      </c>
      <c r="Y1" s="98" t="s">
        <v>1121</v>
      </c>
      <c r="Z1" s="98" t="s">
        <v>1120</v>
      </c>
      <c r="AA1" s="98" t="s">
        <v>1125</v>
      </c>
      <c r="AB1" s="98" t="s">
        <v>1126</v>
      </c>
      <c r="AC1" s="98" t="s">
        <v>1127</v>
      </c>
      <c r="AD1" s="98" t="s">
        <v>1128</v>
      </c>
      <c r="AE1" s="98" t="s">
        <v>1129</v>
      </c>
      <c r="AF1" s="98" t="s">
        <v>1130</v>
      </c>
      <c r="AG1" s="98" t="s">
        <v>1131</v>
      </c>
      <c r="AH1" s="98" t="s">
        <v>1132</v>
      </c>
      <c r="AI1" s="98" t="s">
        <v>1133</v>
      </c>
      <c r="AJ1" s="98" t="s">
        <v>1134</v>
      </c>
      <c r="AK1" s="98" t="s">
        <v>1158</v>
      </c>
      <c r="AL1" s="98" t="s">
        <v>1135</v>
      </c>
      <c r="AM1" s="98" t="s">
        <v>1136</v>
      </c>
      <c r="AN1" s="98" t="s">
        <v>1137</v>
      </c>
      <c r="AO1" s="98" t="s">
        <v>1138</v>
      </c>
      <c r="AP1" s="98" t="s">
        <v>1139</v>
      </c>
      <c r="AQ1" s="98" t="s">
        <v>1140</v>
      </c>
      <c r="AR1" s="98" t="s">
        <v>1179</v>
      </c>
    </row>
    <row r="2" spans="1:44" ht="15.75" customHeight="1">
      <c r="A2" s="99" t="s">
        <v>1035</v>
      </c>
      <c r="B2" s="99" t="s">
        <v>1150</v>
      </c>
      <c r="C2" s="99" t="s">
        <v>992</v>
      </c>
      <c r="D2" s="99">
        <v>1</v>
      </c>
      <c r="E2" s="99" t="s">
        <v>90</v>
      </c>
      <c r="F2" s="99" t="s">
        <v>1180</v>
      </c>
      <c r="G2" s="99" t="s">
        <v>1100</v>
      </c>
      <c r="H2" s="99" t="s">
        <v>1002</v>
      </c>
      <c r="I2" s="99" t="s">
        <v>37</v>
      </c>
      <c r="K2" s="99" t="s">
        <v>1181</v>
      </c>
      <c r="L2" s="99" t="s">
        <v>989</v>
      </c>
      <c r="M2" s="99" t="s">
        <v>37</v>
      </c>
      <c r="N2" s="99" t="s">
        <v>138</v>
      </c>
      <c r="O2" s="99" t="s">
        <v>40</v>
      </c>
      <c r="P2" s="99" t="s">
        <v>40</v>
      </c>
      <c r="Q2" s="99" t="s">
        <v>37</v>
      </c>
      <c r="R2" s="99" t="s">
        <v>37</v>
      </c>
      <c r="S2" s="99" t="s">
        <v>40</v>
      </c>
      <c r="T2" s="99" t="s">
        <v>1026</v>
      </c>
      <c r="U2" s="99" t="s">
        <v>1160</v>
      </c>
      <c r="V2" s="99" t="s">
        <v>1031</v>
      </c>
      <c r="W2" s="99" t="s">
        <v>1106</v>
      </c>
      <c r="X2" s="99" t="s">
        <v>1151</v>
      </c>
      <c r="Y2" s="99" t="s">
        <v>1182</v>
      </c>
      <c r="Z2" s="99" t="s">
        <v>1183</v>
      </c>
      <c r="AA2" s="99" t="s">
        <v>1165</v>
      </c>
      <c r="AB2" s="99" t="s">
        <v>1168</v>
      </c>
      <c r="AC2" s="99" t="s">
        <v>1175</v>
      </c>
      <c r="AD2" s="99" t="s">
        <v>1155</v>
      </c>
      <c r="AE2" s="99" t="s">
        <v>1031</v>
      </c>
      <c r="AF2" s="99" t="s">
        <v>1155</v>
      </c>
      <c r="AG2" s="99" t="s">
        <v>1151</v>
      </c>
      <c r="AH2" s="99" t="s">
        <v>1154</v>
      </c>
      <c r="AI2" s="99" t="s">
        <v>1031</v>
      </c>
      <c r="AJ2" s="99" t="s">
        <v>1151</v>
      </c>
      <c r="AK2" s="99" t="s">
        <v>1151</v>
      </c>
      <c r="AL2" s="99" t="s">
        <v>1154</v>
      </c>
      <c r="AM2" s="99" t="s">
        <v>1151</v>
      </c>
      <c r="AN2" s="99" t="s">
        <v>1151</v>
      </c>
      <c r="AO2" s="99" t="s">
        <v>1031</v>
      </c>
      <c r="AP2" s="99" t="s">
        <v>1151</v>
      </c>
      <c r="AQ2" s="99" t="s">
        <v>1151</v>
      </c>
      <c r="AR2" s="99" t="s">
        <v>1151</v>
      </c>
    </row>
    <row r="3" spans="1:44" ht="15.75" customHeight="1">
      <c r="A3" s="99" t="s">
        <v>1184</v>
      </c>
      <c r="B3" s="99" t="s">
        <v>1144</v>
      </c>
      <c r="C3" s="99" t="s">
        <v>993</v>
      </c>
      <c r="D3" s="99">
        <v>0</v>
      </c>
      <c r="E3" s="99" t="s">
        <v>90</v>
      </c>
      <c r="F3" s="99" t="s">
        <v>1185</v>
      </c>
      <c r="G3" s="99" t="s">
        <v>1098</v>
      </c>
      <c r="H3" s="99" t="s">
        <v>1005</v>
      </c>
      <c r="I3" s="99" t="s">
        <v>37</v>
      </c>
      <c r="K3" s="99" t="s">
        <v>1186</v>
      </c>
      <c r="L3" s="99" t="s">
        <v>1159</v>
      </c>
      <c r="M3" s="99" t="s">
        <v>40</v>
      </c>
      <c r="O3" s="99" t="s">
        <v>40</v>
      </c>
      <c r="P3" s="99" t="s">
        <v>37</v>
      </c>
      <c r="Q3" s="99" t="s">
        <v>37</v>
      </c>
      <c r="R3" s="99" t="s">
        <v>37</v>
      </c>
      <c r="S3" s="99" t="s">
        <v>40</v>
      </c>
      <c r="T3" s="99" t="s">
        <v>1160</v>
      </c>
      <c r="U3" s="99" t="s">
        <v>1026</v>
      </c>
      <c r="V3" s="99" t="s">
        <v>1151</v>
      </c>
      <c r="W3" s="99" t="s">
        <v>1159</v>
      </c>
      <c r="X3" s="99" t="s">
        <v>1031</v>
      </c>
      <c r="Y3" s="99" t="s">
        <v>1187</v>
      </c>
      <c r="Z3" s="99" t="s">
        <v>1188</v>
      </c>
      <c r="AA3" s="99" t="s">
        <v>1165</v>
      </c>
      <c r="AB3" s="99" t="s">
        <v>1169</v>
      </c>
      <c r="AC3" s="99" t="s">
        <v>1174</v>
      </c>
      <c r="AD3" s="99" t="s">
        <v>1154</v>
      </c>
      <c r="AE3" s="99" t="s">
        <v>1151</v>
      </c>
      <c r="AF3" s="99" t="s">
        <v>1031</v>
      </c>
      <c r="AG3" s="99" t="s">
        <v>1159</v>
      </c>
      <c r="AH3" s="99" t="s">
        <v>1031</v>
      </c>
      <c r="AI3" s="99" t="s">
        <v>1159</v>
      </c>
      <c r="AJ3" s="99" t="s">
        <v>1155</v>
      </c>
      <c r="AK3" s="99" t="s">
        <v>1155</v>
      </c>
      <c r="AL3" s="99" t="s">
        <v>1155</v>
      </c>
      <c r="AM3" s="99" t="s">
        <v>1159</v>
      </c>
      <c r="AN3" s="99" t="s">
        <v>1155</v>
      </c>
      <c r="AO3" s="99" t="s">
        <v>1155</v>
      </c>
      <c r="AP3" s="99" t="s">
        <v>1031</v>
      </c>
      <c r="AQ3" s="99" t="s">
        <v>1155</v>
      </c>
      <c r="AR3" s="99" t="s">
        <v>1155</v>
      </c>
    </row>
    <row r="4" spans="1:44" ht="15.75" customHeight="1">
      <c r="A4" s="99" t="s">
        <v>1035</v>
      </c>
      <c r="B4" s="99" t="s">
        <v>1150</v>
      </c>
      <c r="C4" s="99" t="s">
        <v>991</v>
      </c>
      <c r="D4" s="99" t="s">
        <v>70</v>
      </c>
      <c r="E4" s="99" t="s">
        <v>1189</v>
      </c>
      <c r="F4" s="99" t="s">
        <v>1185</v>
      </c>
      <c r="G4" s="99" t="s">
        <v>1098</v>
      </c>
      <c r="H4" s="99" t="s">
        <v>1004</v>
      </c>
      <c r="I4" s="99" t="s">
        <v>37</v>
      </c>
      <c r="K4" s="99" t="s">
        <v>1186</v>
      </c>
      <c r="L4" s="99" t="s">
        <v>991</v>
      </c>
      <c r="M4" s="99" t="s">
        <v>37</v>
      </c>
      <c r="N4" s="99" t="s">
        <v>1190</v>
      </c>
      <c r="O4" s="99" t="s">
        <v>37</v>
      </c>
      <c r="P4" s="99" t="s">
        <v>37</v>
      </c>
      <c r="Q4" s="99" t="s">
        <v>37</v>
      </c>
      <c r="R4" s="99" t="s">
        <v>37</v>
      </c>
      <c r="S4" s="99" t="s">
        <v>37</v>
      </c>
      <c r="T4" s="99" t="s">
        <v>1027</v>
      </c>
      <c r="U4" s="99" t="s">
        <v>1027</v>
      </c>
      <c r="V4" s="99" t="s">
        <v>1029</v>
      </c>
      <c r="W4" s="99" t="s">
        <v>1106</v>
      </c>
      <c r="X4" s="99" t="s">
        <v>1029</v>
      </c>
      <c r="Y4" s="99" t="s">
        <v>1152</v>
      </c>
      <c r="Z4" s="99" t="s">
        <v>1191</v>
      </c>
      <c r="AA4" s="99" t="s">
        <v>1164</v>
      </c>
      <c r="AB4" s="99" t="s">
        <v>1167</v>
      </c>
      <c r="AC4" s="99" t="s">
        <v>1175</v>
      </c>
      <c r="AD4" s="99" t="s">
        <v>1154</v>
      </c>
      <c r="AE4" s="99" t="s">
        <v>1031</v>
      </c>
      <c r="AF4" s="99" t="s">
        <v>1154</v>
      </c>
      <c r="AG4" s="99" t="s">
        <v>1031</v>
      </c>
      <c r="AH4" s="99" t="s">
        <v>1154</v>
      </c>
      <c r="AI4" s="99" t="s">
        <v>1155</v>
      </c>
      <c r="AJ4" s="99" t="s">
        <v>1155</v>
      </c>
      <c r="AK4" s="99" t="s">
        <v>1154</v>
      </c>
      <c r="AL4" s="99" t="s">
        <v>1155</v>
      </c>
      <c r="AM4" s="99" t="s">
        <v>1155</v>
      </c>
      <c r="AN4" s="99" t="s">
        <v>1154</v>
      </c>
      <c r="AO4" s="99" t="s">
        <v>1155</v>
      </c>
      <c r="AP4" s="99" t="s">
        <v>1154</v>
      </c>
      <c r="AQ4" s="99" t="s">
        <v>1154</v>
      </c>
      <c r="AR4" s="99" t="s">
        <v>1154</v>
      </c>
    </row>
    <row r="5" spans="1:44" ht="15.75" customHeight="1">
      <c r="A5" s="99" t="s">
        <v>1035</v>
      </c>
      <c r="B5" s="99" t="s">
        <v>1150</v>
      </c>
      <c r="C5" s="99" t="s">
        <v>991</v>
      </c>
      <c r="D5" s="99">
        <v>1</v>
      </c>
      <c r="E5" s="99" t="s">
        <v>90</v>
      </c>
      <c r="F5" s="99" t="s">
        <v>1192</v>
      </c>
      <c r="G5" s="99" t="s">
        <v>1098</v>
      </c>
      <c r="H5" s="99" t="s">
        <v>1001</v>
      </c>
      <c r="I5" s="99" t="s">
        <v>37</v>
      </c>
      <c r="K5" s="99" t="s">
        <v>1186</v>
      </c>
      <c r="L5" s="99" t="s">
        <v>989</v>
      </c>
      <c r="M5" s="99" t="s">
        <v>40</v>
      </c>
      <c r="O5" s="99" t="s">
        <v>40</v>
      </c>
      <c r="P5" s="99" t="s">
        <v>37</v>
      </c>
      <c r="Q5" s="99" t="s">
        <v>37</v>
      </c>
      <c r="R5" s="99" t="s">
        <v>37</v>
      </c>
      <c r="S5" s="99" t="s">
        <v>1159</v>
      </c>
      <c r="T5" s="99" t="s">
        <v>1026</v>
      </c>
      <c r="U5" s="99" t="s">
        <v>1160</v>
      </c>
      <c r="V5" s="99" t="s">
        <v>1031</v>
      </c>
      <c r="W5" s="99" t="s">
        <v>1109</v>
      </c>
      <c r="X5" s="99" t="s">
        <v>1031</v>
      </c>
      <c r="Y5" s="99" t="s">
        <v>1193</v>
      </c>
      <c r="Z5" s="99" t="s">
        <v>1194</v>
      </c>
      <c r="AA5" s="99" t="s">
        <v>1163</v>
      </c>
      <c r="AB5" s="99" t="s">
        <v>1168</v>
      </c>
      <c r="AC5" s="99" t="s">
        <v>1175</v>
      </c>
      <c r="AD5" s="99" t="s">
        <v>1155</v>
      </c>
      <c r="AE5" s="99" t="s">
        <v>1151</v>
      </c>
      <c r="AF5" s="99" t="s">
        <v>1031</v>
      </c>
      <c r="AG5" s="99" t="s">
        <v>1151</v>
      </c>
      <c r="AH5" s="99" t="s">
        <v>1154</v>
      </c>
      <c r="AI5" s="99" t="s">
        <v>1031</v>
      </c>
      <c r="AJ5" s="99" t="s">
        <v>1151</v>
      </c>
      <c r="AK5" s="99" t="s">
        <v>1031</v>
      </c>
      <c r="AL5" s="99" t="s">
        <v>1155</v>
      </c>
      <c r="AM5" s="99" t="s">
        <v>1031</v>
      </c>
      <c r="AN5" s="99" t="s">
        <v>1151</v>
      </c>
      <c r="AO5" s="99" t="s">
        <v>1031</v>
      </c>
      <c r="AP5" s="99" t="s">
        <v>1031</v>
      </c>
      <c r="AQ5" s="99" t="s">
        <v>1155</v>
      </c>
      <c r="AR5" s="99" t="s">
        <v>1155</v>
      </c>
    </row>
    <row r="6" spans="1:44" ht="15.75" customHeight="1">
      <c r="A6" s="99" t="s">
        <v>1035</v>
      </c>
      <c r="B6" s="99" t="s">
        <v>1150</v>
      </c>
      <c r="C6" s="99" t="s">
        <v>991</v>
      </c>
      <c r="D6" s="99" t="s">
        <v>70</v>
      </c>
      <c r="E6" s="99" t="s">
        <v>34</v>
      </c>
      <c r="F6" s="99" t="s">
        <v>1110</v>
      </c>
      <c r="G6" s="99" t="s">
        <v>1100</v>
      </c>
      <c r="H6" s="99" t="s">
        <v>1001</v>
      </c>
      <c r="I6" s="99" t="s">
        <v>37</v>
      </c>
      <c r="K6" s="99" t="s">
        <v>38</v>
      </c>
      <c r="L6" s="99" t="s">
        <v>989</v>
      </c>
      <c r="M6" s="99" t="s">
        <v>37</v>
      </c>
      <c r="N6" s="99" t="s">
        <v>138</v>
      </c>
      <c r="O6" s="99" t="s">
        <v>37</v>
      </c>
      <c r="P6" s="99" t="s">
        <v>37</v>
      </c>
      <c r="Q6" s="99" t="s">
        <v>37</v>
      </c>
      <c r="R6" s="99" t="s">
        <v>37</v>
      </c>
      <c r="S6" s="99" t="s">
        <v>1159</v>
      </c>
      <c r="T6" s="99" t="s">
        <v>40</v>
      </c>
      <c r="U6" s="99" t="s">
        <v>1160</v>
      </c>
      <c r="V6" s="99" t="s">
        <v>1031</v>
      </c>
      <c r="W6" s="99" t="s">
        <v>1107</v>
      </c>
      <c r="X6" s="99" t="s">
        <v>1031</v>
      </c>
      <c r="Y6" s="99" t="s">
        <v>536</v>
      </c>
      <c r="Z6" s="99" t="s">
        <v>196</v>
      </c>
      <c r="AA6" s="99" t="s">
        <v>1166</v>
      </c>
      <c r="AB6" s="99" t="s">
        <v>1171</v>
      </c>
      <c r="AC6" s="99" t="s">
        <v>1176</v>
      </c>
      <c r="AD6" s="99" t="s">
        <v>1155</v>
      </c>
      <c r="AE6" s="99" t="s">
        <v>1031</v>
      </c>
      <c r="AF6" s="99" t="s">
        <v>1031</v>
      </c>
      <c r="AG6" s="99" t="s">
        <v>1031</v>
      </c>
      <c r="AH6" s="99" t="s">
        <v>1031</v>
      </c>
      <c r="AI6" s="99" t="s">
        <v>1031</v>
      </c>
      <c r="AJ6" s="99" t="s">
        <v>1031</v>
      </c>
      <c r="AK6" s="99" t="s">
        <v>1031</v>
      </c>
      <c r="AL6" s="99" t="s">
        <v>1031</v>
      </c>
      <c r="AM6" s="99" t="s">
        <v>1031</v>
      </c>
      <c r="AN6" s="99" t="s">
        <v>1031</v>
      </c>
      <c r="AO6" s="99" t="s">
        <v>1031</v>
      </c>
      <c r="AP6" s="99" t="s">
        <v>1031</v>
      </c>
      <c r="AQ6" s="99" t="s">
        <v>1031</v>
      </c>
      <c r="AR6" s="99" t="s">
        <v>1031</v>
      </c>
    </row>
    <row r="7" spans="1:44" ht="15.75" customHeight="1">
      <c r="A7" s="99" t="s">
        <v>1184</v>
      </c>
      <c r="B7" s="99" t="s">
        <v>1143</v>
      </c>
      <c r="C7" s="99" t="s">
        <v>992</v>
      </c>
      <c r="D7" s="99">
        <v>1</v>
      </c>
      <c r="E7" s="99" t="s">
        <v>90</v>
      </c>
      <c r="F7" s="99" t="s">
        <v>1195</v>
      </c>
      <c r="G7" s="99" t="s">
        <v>1098</v>
      </c>
      <c r="H7" s="99" t="s">
        <v>1002</v>
      </c>
      <c r="I7" s="99" t="s">
        <v>37</v>
      </c>
      <c r="K7" s="99" t="s">
        <v>1181</v>
      </c>
      <c r="L7" s="99" t="s">
        <v>991</v>
      </c>
      <c r="M7" s="99" t="s">
        <v>37</v>
      </c>
      <c r="N7" s="99" t="s">
        <v>138</v>
      </c>
      <c r="O7" s="99" t="s">
        <v>37</v>
      </c>
      <c r="P7" s="99" t="s">
        <v>37</v>
      </c>
      <c r="Q7" s="99" t="s">
        <v>37</v>
      </c>
      <c r="R7" s="99" t="s">
        <v>37</v>
      </c>
      <c r="S7" s="99" t="s">
        <v>37</v>
      </c>
      <c r="T7" s="99" t="s">
        <v>1026</v>
      </c>
      <c r="U7" s="99" t="s">
        <v>1026</v>
      </c>
      <c r="V7" s="99" t="s">
        <v>1032</v>
      </c>
      <c r="W7" s="99" t="s">
        <v>1109</v>
      </c>
      <c r="X7" s="99" t="s">
        <v>1032</v>
      </c>
      <c r="Y7" s="99" t="s">
        <v>143</v>
      </c>
      <c r="Z7" s="99" t="s">
        <v>1196</v>
      </c>
      <c r="AA7" s="99" t="s">
        <v>1163</v>
      </c>
      <c r="AB7" s="99" t="s">
        <v>1168</v>
      </c>
      <c r="AC7" s="99" t="s">
        <v>1173</v>
      </c>
      <c r="AD7" s="99" t="s">
        <v>1155</v>
      </c>
      <c r="AE7" s="99" t="s">
        <v>1031</v>
      </c>
      <c r="AF7" s="99" t="s">
        <v>1155</v>
      </c>
      <c r="AG7" s="99" t="s">
        <v>1155</v>
      </c>
      <c r="AH7" s="99" t="s">
        <v>1155</v>
      </c>
      <c r="AI7" s="99" t="s">
        <v>1155</v>
      </c>
      <c r="AJ7" s="99" t="s">
        <v>1155</v>
      </c>
      <c r="AK7" s="99" t="s">
        <v>1155</v>
      </c>
      <c r="AL7" s="99" t="s">
        <v>1154</v>
      </c>
      <c r="AM7" s="99" t="s">
        <v>1155</v>
      </c>
      <c r="AN7" s="99" t="s">
        <v>1155</v>
      </c>
      <c r="AO7" s="99" t="s">
        <v>1154</v>
      </c>
      <c r="AP7" s="99" t="s">
        <v>1154</v>
      </c>
      <c r="AQ7" s="99" t="s">
        <v>1154</v>
      </c>
      <c r="AR7" s="99" t="s">
        <v>1154</v>
      </c>
    </row>
    <row r="8" spans="1:44" ht="15.75" customHeight="1">
      <c r="A8" s="99" t="s">
        <v>1035</v>
      </c>
      <c r="B8" s="99" t="s">
        <v>1150</v>
      </c>
      <c r="C8" s="99" t="s">
        <v>991</v>
      </c>
      <c r="D8" s="99" t="s">
        <v>70</v>
      </c>
      <c r="E8" s="99" t="s">
        <v>1197</v>
      </c>
      <c r="F8" s="99" t="s">
        <v>1110</v>
      </c>
      <c r="G8" s="99" t="s">
        <v>1098</v>
      </c>
      <c r="H8" s="99" t="s">
        <v>1004</v>
      </c>
      <c r="I8" s="99" t="s">
        <v>37</v>
      </c>
      <c r="J8" s="99" t="s">
        <v>203</v>
      </c>
      <c r="K8" s="99" t="s">
        <v>38</v>
      </c>
      <c r="L8" s="99" t="s">
        <v>1159</v>
      </c>
      <c r="M8" s="99" t="s">
        <v>1159</v>
      </c>
      <c r="O8" s="99" t="s">
        <v>1159</v>
      </c>
      <c r="P8" s="99" t="s">
        <v>37</v>
      </c>
      <c r="Q8" s="99" t="s">
        <v>37</v>
      </c>
      <c r="R8" s="99" t="s">
        <v>37</v>
      </c>
      <c r="S8" s="99" t="s">
        <v>1159</v>
      </c>
      <c r="T8" s="99" t="s">
        <v>1026</v>
      </c>
      <c r="U8" s="99" t="s">
        <v>1026</v>
      </c>
      <c r="V8" s="99" t="s">
        <v>1032</v>
      </c>
      <c r="W8" s="99" t="s">
        <v>1159</v>
      </c>
      <c r="X8" s="99" t="s">
        <v>1159</v>
      </c>
      <c r="Y8" s="99" t="s">
        <v>241</v>
      </c>
      <c r="Z8" s="99" t="s">
        <v>1152</v>
      </c>
      <c r="AA8" s="99" t="s">
        <v>1164</v>
      </c>
      <c r="AB8" s="99" t="s">
        <v>1169</v>
      </c>
      <c r="AC8" s="99" t="s">
        <v>1174</v>
      </c>
      <c r="AD8" s="99" t="s">
        <v>1154</v>
      </c>
      <c r="AE8" s="99" t="s">
        <v>1159</v>
      </c>
      <c r="AF8" s="99" t="s">
        <v>1154</v>
      </c>
      <c r="AG8" s="99" t="s">
        <v>1154</v>
      </c>
      <c r="AH8" s="99" t="s">
        <v>1154</v>
      </c>
      <c r="AI8" s="99" t="s">
        <v>1154</v>
      </c>
      <c r="AJ8" s="99" t="s">
        <v>1154</v>
      </c>
      <c r="AK8" s="99" t="s">
        <v>1154</v>
      </c>
      <c r="AL8" s="99" t="s">
        <v>1154</v>
      </c>
      <c r="AM8" s="99" t="s">
        <v>1159</v>
      </c>
      <c r="AN8" s="99" t="s">
        <v>1154</v>
      </c>
      <c r="AO8" s="99" t="s">
        <v>1154</v>
      </c>
      <c r="AP8" s="99" t="s">
        <v>1154</v>
      </c>
      <c r="AQ8" s="99" t="s">
        <v>1154</v>
      </c>
      <c r="AR8" s="99" t="s">
        <v>1154</v>
      </c>
    </row>
    <row r="9" spans="1:44" ht="15.75" customHeight="1">
      <c r="A9" s="99" t="s">
        <v>1035</v>
      </c>
      <c r="B9" s="99" t="s">
        <v>1147</v>
      </c>
      <c r="C9" s="99" t="s">
        <v>990</v>
      </c>
      <c r="D9" s="99">
        <v>1</v>
      </c>
      <c r="E9" s="99" t="s">
        <v>142</v>
      </c>
      <c r="F9" s="99" t="s">
        <v>1198</v>
      </c>
      <c r="G9" s="99" t="s">
        <v>1099</v>
      </c>
      <c r="H9" s="99" t="s">
        <v>1001</v>
      </c>
      <c r="I9" s="99" t="s">
        <v>163</v>
      </c>
      <c r="J9" s="99" t="s">
        <v>164</v>
      </c>
      <c r="K9" s="99" t="s">
        <v>1181</v>
      </c>
      <c r="L9" s="99" t="s">
        <v>989</v>
      </c>
      <c r="M9" s="99" t="s">
        <v>40</v>
      </c>
      <c r="O9" s="99" t="s">
        <v>40</v>
      </c>
      <c r="P9" s="99" t="s">
        <v>37</v>
      </c>
      <c r="Q9" s="99" t="s">
        <v>37</v>
      </c>
      <c r="R9" s="99" t="s">
        <v>37</v>
      </c>
      <c r="S9" s="99" t="s">
        <v>40</v>
      </c>
      <c r="T9" s="99" t="s">
        <v>1160</v>
      </c>
      <c r="U9" s="99" t="s">
        <v>1160</v>
      </c>
      <c r="V9" s="99" t="s">
        <v>1031</v>
      </c>
      <c r="W9" s="99" t="s">
        <v>1159</v>
      </c>
      <c r="X9" s="99" t="s">
        <v>1031</v>
      </c>
      <c r="Y9" s="99" t="s">
        <v>271</v>
      </c>
      <c r="Z9" s="99" t="s">
        <v>154</v>
      </c>
      <c r="AA9" s="99" t="s">
        <v>1165</v>
      </c>
      <c r="AB9" s="99" t="s">
        <v>1169</v>
      </c>
      <c r="AC9" s="99" t="s">
        <v>1174</v>
      </c>
      <c r="AD9" s="99" t="s">
        <v>1155</v>
      </c>
      <c r="AE9" s="99" t="s">
        <v>1155</v>
      </c>
      <c r="AF9" s="99" t="s">
        <v>1031</v>
      </c>
      <c r="AG9" s="99" t="s">
        <v>1031</v>
      </c>
      <c r="AH9" s="99" t="s">
        <v>1031</v>
      </c>
      <c r="AI9" s="99" t="s">
        <v>1031</v>
      </c>
      <c r="AJ9" s="99" t="s">
        <v>1031</v>
      </c>
      <c r="AK9" s="99" t="s">
        <v>1151</v>
      </c>
      <c r="AL9" s="99" t="s">
        <v>1031</v>
      </c>
      <c r="AM9" s="99" t="s">
        <v>1155</v>
      </c>
      <c r="AN9" s="99" t="s">
        <v>1031</v>
      </c>
      <c r="AO9" s="99" t="s">
        <v>1031</v>
      </c>
      <c r="AP9" s="99" t="s">
        <v>1031</v>
      </c>
      <c r="AQ9" s="99" t="s">
        <v>1031</v>
      </c>
      <c r="AR9" s="99" t="s">
        <v>1031</v>
      </c>
    </row>
    <row r="10" spans="1:44" ht="15.75" customHeight="1">
      <c r="A10" s="99" t="s">
        <v>1184</v>
      </c>
      <c r="B10" s="99" t="s">
        <v>1145</v>
      </c>
      <c r="C10" s="99" t="s">
        <v>993</v>
      </c>
      <c r="D10" s="99">
        <v>0</v>
      </c>
      <c r="E10" s="99" t="s">
        <v>34</v>
      </c>
      <c r="F10" s="99" t="s">
        <v>1195</v>
      </c>
      <c r="G10" s="99" t="s">
        <v>1159</v>
      </c>
      <c r="H10" s="99" t="s">
        <v>1002</v>
      </c>
      <c r="I10" s="99" t="s">
        <v>37</v>
      </c>
      <c r="K10" s="99" t="s">
        <v>38</v>
      </c>
      <c r="L10" s="99" t="s">
        <v>990</v>
      </c>
      <c r="M10" s="99" t="s">
        <v>40</v>
      </c>
      <c r="O10" s="99" t="s">
        <v>40</v>
      </c>
      <c r="P10" s="99" t="s">
        <v>40</v>
      </c>
      <c r="Q10" s="99" t="s">
        <v>37</v>
      </c>
      <c r="R10" s="99" t="s">
        <v>37</v>
      </c>
      <c r="S10" s="99" t="s">
        <v>40</v>
      </c>
      <c r="T10" s="99" t="s">
        <v>40</v>
      </c>
      <c r="U10" s="99" t="s">
        <v>40</v>
      </c>
      <c r="V10" s="99" t="s">
        <v>1031</v>
      </c>
      <c r="W10" s="99" t="s">
        <v>1159</v>
      </c>
      <c r="X10" s="99" t="s">
        <v>1031</v>
      </c>
      <c r="Y10" s="99" t="s">
        <v>1199</v>
      </c>
      <c r="Z10" s="99" t="s">
        <v>154</v>
      </c>
      <c r="AA10" s="99" t="s">
        <v>1163</v>
      </c>
      <c r="AB10" s="99" t="s">
        <v>1168</v>
      </c>
      <c r="AC10" s="99" t="s">
        <v>1175</v>
      </c>
      <c r="AD10" s="99" t="s">
        <v>1159</v>
      </c>
      <c r="AE10" s="99" t="s">
        <v>1159</v>
      </c>
      <c r="AF10" s="99" t="s">
        <v>1159</v>
      </c>
      <c r="AG10" s="99" t="s">
        <v>1159</v>
      </c>
      <c r="AH10" s="99" t="s">
        <v>1159</v>
      </c>
      <c r="AI10" s="99" t="s">
        <v>1159</v>
      </c>
      <c r="AJ10" s="99" t="s">
        <v>1159</v>
      </c>
      <c r="AK10" s="99" t="s">
        <v>1159</v>
      </c>
      <c r="AL10" s="99" t="s">
        <v>1159</v>
      </c>
      <c r="AM10" s="99" t="s">
        <v>1159</v>
      </c>
      <c r="AN10" s="99" t="s">
        <v>1159</v>
      </c>
      <c r="AO10" s="99" t="s">
        <v>1159</v>
      </c>
      <c r="AP10" s="99" t="s">
        <v>1159</v>
      </c>
      <c r="AQ10" s="99" t="s">
        <v>1159</v>
      </c>
      <c r="AR10" s="99" t="s">
        <v>1159</v>
      </c>
    </row>
    <row r="11" spans="1:44" ht="15.75" customHeight="1">
      <c r="A11" s="99" t="s">
        <v>1184</v>
      </c>
      <c r="B11" s="99" t="s">
        <v>1143</v>
      </c>
      <c r="C11" s="99" t="s">
        <v>992</v>
      </c>
      <c r="D11" s="99">
        <v>0</v>
      </c>
      <c r="E11" s="99" t="s">
        <v>90</v>
      </c>
      <c r="F11" s="99" t="s">
        <v>995</v>
      </c>
      <c r="G11" s="99" t="s">
        <v>1098</v>
      </c>
      <c r="H11" s="99" t="s">
        <v>1005</v>
      </c>
      <c r="I11" s="99" t="s">
        <v>37</v>
      </c>
      <c r="J11" s="99" t="s">
        <v>203</v>
      </c>
      <c r="K11" s="99" t="s">
        <v>38</v>
      </c>
      <c r="L11" s="99" t="s">
        <v>992</v>
      </c>
      <c r="M11" s="99" t="s">
        <v>37</v>
      </c>
      <c r="O11" s="99" t="s">
        <v>40</v>
      </c>
      <c r="P11" s="99" t="s">
        <v>40</v>
      </c>
      <c r="Q11" s="99" t="s">
        <v>40</v>
      </c>
      <c r="R11" s="99" t="s">
        <v>40</v>
      </c>
      <c r="S11" s="99" t="s">
        <v>40</v>
      </c>
      <c r="T11" s="99" t="s">
        <v>40</v>
      </c>
      <c r="U11" s="99" t="s">
        <v>40</v>
      </c>
      <c r="V11" s="99" t="s">
        <v>1151</v>
      </c>
      <c r="W11" s="99" t="s">
        <v>1109</v>
      </c>
      <c r="X11" s="99" t="s">
        <v>1151</v>
      </c>
      <c r="Y11" s="99" t="s">
        <v>1152</v>
      </c>
      <c r="Z11" s="99" t="s">
        <v>1152</v>
      </c>
      <c r="AA11" s="99" t="s">
        <v>1164</v>
      </c>
      <c r="AB11" s="99" t="s">
        <v>1167</v>
      </c>
      <c r="AC11" s="99" t="s">
        <v>1176</v>
      </c>
      <c r="AD11" s="99" t="s">
        <v>1151</v>
      </c>
      <c r="AE11" s="99" t="s">
        <v>1151</v>
      </c>
      <c r="AF11" s="99" t="s">
        <v>1151</v>
      </c>
      <c r="AG11" s="99" t="s">
        <v>1151</v>
      </c>
      <c r="AH11" s="99" t="s">
        <v>1151</v>
      </c>
      <c r="AI11" s="99" t="s">
        <v>1151</v>
      </c>
      <c r="AJ11" s="99" t="s">
        <v>1151</v>
      </c>
      <c r="AK11" s="99" t="s">
        <v>1151</v>
      </c>
      <c r="AL11" s="99" t="s">
        <v>1151</v>
      </c>
      <c r="AM11" s="99" t="s">
        <v>1151</v>
      </c>
      <c r="AN11" s="99" t="s">
        <v>1151</v>
      </c>
      <c r="AO11" s="99" t="s">
        <v>1151</v>
      </c>
      <c r="AP11" s="99" t="s">
        <v>1151</v>
      </c>
      <c r="AQ11" s="99" t="s">
        <v>1151</v>
      </c>
      <c r="AR11" s="99" t="s">
        <v>1151</v>
      </c>
    </row>
    <row r="12" spans="1:44" ht="15.75" customHeight="1">
      <c r="A12" s="99" t="s">
        <v>1184</v>
      </c>
      <c r="B12" s="99" t="s">
        <v>1148</v>
      </c>
      <c r="C12" s="99" t="s">
        <v>991</v>
      </c>
      <c r="D12" s="99">
        <v>2</v>
      </c>
      <c r="E12" s="99" t="s">
        <v>1189</v>
      </c>
      <c r="F12" s="99" t="s">
        <v>1200</v>
      </c>
      <c r="G12" s="99" t="s">
        <v>1098</v>
      </c>
      <c r="H12" s="99" t="s">
        <v>1002</v>
      </c>
      <c r="I12" s="99" t="s">
        <v>37</v>
      </c>
      <c r="K12" s="99" t="s">
        <v>1186</v>
      </c>
      <c r="L12" s="99" t="s">
        <v>991</v>
      </c>
      <c r="M12" s="99" t="s">
        <v>40</v>
      </c>
      <c r="N12" s="99" t="s">
        <v>138</v>
      </c>
      <c r="O12" s="99" t="s">
        <v>37</v>
      </c>
      <c r="P12" s="99" t="s">
        <v>37</v>
      </c>
      <c r="Q12" s="99" t="s">
        <v>37</v>
      </c>
      <c r="R12" s="99" t="s">
        <v>37</v>
      </c>
      <c r="S12" s="99" t="s">
        <v>1103</v>
      </c>
      <c r="T12" s="99" t="s">
        <v>1027</v>
      </c>
      <c r="U12" s="99" t="s">
        <v>1027</v>
      </c>
      <c r="V12" s="99" t="s">
        <v>1032</v>
      </c>
      <c r="W12" s="99" t="s">
        <v>1105</v>
      </c>
      <c r="X12" s="99" t="s">
        <v>1032</v>
      </c>
      <c r="Y12" s="99" t="s">
        <v>271</v>
      </c>
      <c r="Z12" s="99" t="s">
        <v>1201</v>
      </c>
      <c r="AA12" s="99" t="s">
        <v>1163</v>
      </c>
      <c r="AB12" s="99" t="s">
        <v>1167</v>
      </c>
      <c r="AC12" s="99" t="s">
        <v>1175</v>
      </c>
      <c r="AD12" s="99" t="s">
        <v>1154</v>
      </c>
      <c r="AE12" s="99" t="s">
        <v>1031</v>
      </c>
      <c r="AF12" s="99" t="s">
        <v>1154</v>
      </c>
      <c r="AG12" s="99" t="s">
        <v>1154</v>
      </c>
      <c r="AH12" s="99" t="s">
        <v>1154</v>
      </c>
      <c r="AI12" s="99" t="s">
        <v>1031</v>
      </c>
      <c r="AJ12" s="99" t="s">
        <v>1031</v>
      </c>
      <c r="AK12" s="99" t="s">
        <v>1155</v>
      </c>
      <c r="AL12" s="99" t="s">
        <v>1154</v>
      </c>
      <c r="AM12" s="99" t="s">
        <v>1154</v>
      </c>
      <c r="AN12" s="99" t="s">
        <v>1154</v>
      </c>
      <c r="AO12" s="99" t="s">
        <v>1154</v>
      </c>
      <c r="AP12" s="99" t="s">
        <v>1031</v>
      </c>
      <c r="AQ12" s="99" t="s">
        <v>1155</v>
      </c>
      <c r="AR12" s="99" t="s">
        <v>1154</v>
      </c>
    </row>
    <row r="13" spans="1:44" ht="15.75" customHeight="1">
      <c r="A13" s="99" t="s">
        <v>1035</v>
      </c>
      <c r="B13" s="99" t="s">
        <v>1149</v>
      </c>
      <c r="C13" s="99" t="s">
        <v>990</v>
      </c>
      <c r="D13" s="99">
        <v>2</v>
      </c>
      <c r="E13" s="99" t="s">
        <v>1197</v>
      </c>
      <c r="F13" s="99" t="s">
        <v>1185</v>
      </c>
      <c r="G13" s="99" t="s">
        <v>1099</v>
      </c>
      <c r="H13" s="99" t="s">
        <v>1002</v>
      </c>
      <c r="I13" s="99" t="s">
        <v>37</v>
      </c>
      <c r="K13" s="99" t="s">
        <v>1186</v>
      </c>
      <c r="L13" s="99" t="s">
        <v>991</v>
      </c>
      <c r="M13" s="99" t="s">
        <v>40</v>
      </c>
      <c r="O13" s="99" t="s">
        <v>40</v>
      </c>
      <c r="P13" s="99" t="s">
        <v>37</v>
      </c>
      <c r="Q13" s="99" t="s">
        <v>37</v>
      </c>
      <c r="R13" s="99" t="s">
        <v>37</v>
      </c>
      <c r="S13" s="99" t="s">
        <v>40</v>
      </c>
      <c r="T13" s="99" t="s">
        <v>40</v>
      </c>
      <c r="U13" s="99" t="s">
        <v>1026</v>
      </c>
      <c r="V13" s="99" t="s">
        <v>1151</v>
      </c>
      <c r="W13" s="99" t="s">
        <v>1109</v>
      </c>
      <c r="X13" s="99" t="s">
        <v>1031</v>
      </c>
      <c r="Y13" s="99" t="s">
        <v>1202</v>
      </c>
      <c r="Z13" s="99" t="s">
        <v>1203</v>
      </c>
      <c r="AA13" s="99" t="s">
        <v>1165</v>
      </c>
      <c r="AB13" s="99" t="s">
        <v>1170</v>
      </c>
      <c r="AC13" s="99" t="s">
        <v>1175</v>
      </c>
      <c r="AD13" s="99" t="s">
        <v>1154</v>
      </c>
      <c r="AE13" s="99" t="s">
        <v>1031</v>
      </c>
      <c r="AF13" s="99" t="s">
        <v>1031</v>
      </c>
      <c r="AG13" s="99" t="s">
        <v>1151</v>
      </c>
      <c r="AH13" s="99" t="s">
        <v>1154</v>
      </c>
      <c r="AI13" s="99" t="s">
        <v>1151</v>
      </c>
      <c r="AJ13" s="99" t="s">
        <v>1151</v>
      </c>
      <c r="AK13" s="99" t="s">
        <v>1151</v>
      </c>
      <c r="AL13" s="99" t="s">
        <v>1155</v>
      </c>
      <c r="AM13" s="99" t="s">
        <v>1154</v>
      </c>
      <c r="AN13" s="99" t="s">
        <v>1154</v>
      </c>
      <c r="AO13" s="99" t="s">
        <v>1031</v>
      </c>
      <c r="AP13" s="99" t="s">
        <v>1031</v>
      </c>
      <c r="AQ13" s="99" t="s">
        <v>1151</v>
      </c>
      <c r="AR13" s="99" t="s">
        <v>1155</v>
      </c>
    </row>
    <row r="14" spans="1:44" ht="15.75" customHeight="1">
      <c r="A14" s="99" t="s">
        <v>1184</v>
      </c>
      <c r="B14" s="99" t="s">
        <v>1148</v>
      </c>
      <c r="C14" s="99" t="s">
        <v>989</v>
      </c>
      <c r="D14" s="99">
        <v>1</v>
      </c>
      <c r="E14" s="99" t="s">
        <v>90</v>
      </c>
      <c r="F14" s="99" t="s">
        <v>1110</v>
      </c>
      <c r="G14" s="99" t="s">
        <v>1098</v>
      </c>
      <c r="H14" s="99" t="s">
        <v>1002</v>
      </c>
      <c r="I14" s="99" t="s">
        <v>37</v>
      </c>
      <c r="K14" s="99" t="s">
        <v>38</v>
      </c>
      <c r="L14" s="99" t="s">
        <v>991</v>
      </c>
      <c r="M14" s="99" t="s">
        <v>40</v>
      </c>
      <c r="O14" s="99" t="s">
        <v>37</v>
      </c>
      <c r="P14" s="99" t="s">
        <v>37</v>
      </c>
      <c r="Q14" s="99" t="s">
        <v>37</v>
      </c>
      <c r="R14" s="99" t="s">
        <v>37</v>
      </c>
      <c r="S14" s="99" t="s">
        <v>37</v>
      </c>
      <c r="T14" s="99" t="s">
        <v>1027</v>
      </c>
      <c r="U14" s="99" t="s">
        <v>1027</v>
      </c>
      <c r="V14" s="99" t="s">
        <v>1031</v>
      </c>
      <c r="W14" s="99" t="s">
        <v>1109</v>
      </c>
      <c r="X14" s="99" t="s">
        <v>1031</v>
      </c>
      <c r="Y14" s="99" t="s">
        <v>849</v>
      </c>
      <c r="Z14" s="99" t="s">
        <v>1152</v>
      </c>
      <c r="AA14" s="99" t="s">
        <v>1163</v>
      </c>
      <c r="AB14" s="99" t="s">
        <v>1167</v>
      </c>
      <c r="AC14" s="99" t="s">
        <v>1173</v>
      </c>
      <c r="AD14" s="99" t="s">
        <v>1154</v>
      </c>
      <c r="AE14" s="99" t="s">
        <v>1155</v>
      </c>
      <c r="AF14" s="99" t="s">
        <v>1154</v>
      </c>
      <c r="AG14" s="99" t="s">
        <v>1155</v>
      </c>
      <c r="AH14" s="99" t="s">
        <v>1154</v>
      </c>
      <c r="AI14" s="99" t="s">
        <v>1151</v>
      </c>
      <c r="AJ14" s="99" t="s">
        <v>1031</v>
      </c>
      <c r="AK14" s="99" t="s">
        <v>1154</v>
      </c>
      <c r="AL14" s="99" t="s">
        <v>1154</v>
      </c>
      <c r="AM14" s="99" t="s">
        <v>1154</v>
      </c>
      <c r="AN14" s="99" t="s">
        <v>1154</v>
      </c>
      <c r="AO14" s="99" t="s">
        <v>1155</v>
      </c>
      <c r="AP14" s="99" t="s">
        <v>1151</v>
      </c>
      <c r="AQ14" s="99" t="s">
        <v>1151</v>
      </c>
      <c r="AR14" s="99" t="s">
        <v>1031</v>
      </c>
    </row>
    <row r="15" spans="1:44" ht="15.75" customHeight="1">
      <c r="A15" s="99" t="s">
        <v>1035</v>
      </c>
      <c r="B15" s="99" t="s">
        <v>1150</v>
      </c>
      <c r="C15" s="99" t="s">
        <v>991</v>
      </c>
      <c r="D15" s="99" t="s">
        <v>70</v>
      </c>
      <c r="E15" s="99" t="s">
        <v>1197</v>
      </c>
      <c r="F15" s="99" t="s">
        <v>1110</v>
      </c>
      <c r="G15" s="99" t="s">
        <v>1100</v>
      </c>
      <c r="H15" s="99" t="s">
        <v>1001</v>
      </c>
      <c r="I15" s="99" t="s">
        <v>37</v>
      </c>
      <c r="K15" s="99" t="s">
        <v>1186</v>
      </c>
      <c r="L15" s="99" t="s">
        <v>989</v>
      </c>
      <c r="M15" s="99" t="s">
        <v>37</v>
      </c>
      <c r="N15" s="99" t="s">
        <v>1204</v>
      </c>
      <c r="O15" s="99" t="s">
        <v>1159</v>
      </c>
      <c r="P15" s="99" t="s">
        <v>37</v>
      </c>
      <c r="Q15" s="99" t="s">
        <v>37</v>
      </c>
      <c r="R15" s="99" t="s">
        <v>37</v>
      </c>
      <c r="S15" s="99" t="s">
        <v>1103</v>
      </c>
      <c r="T15" s="99" t="s">
        <v>1160</v>
      </c>
      <c r="U15" s="99" t="s">
        <v>1160</v>
      </c>
      <c r="V15" s="99" t="s">
        <v>1031</v>
      </c>
      <c r="W15" s="99" t="s">
        <v>1159</v>
      </c>
      <c r="X15" s="99" t="s">
        <v>1151</v>
      </c>
      <c r="Y15" s="99" t="s">
        <v>1205</v>
      </c>
      <c r="Z15" s="99" t="s">
        <v>119</v>
      </c>
      <c r="AA15" s="99" t="s">
        <v>1166</v>
      </c>
      <c r="AB15" s="99" t="s">
        <v>1169</v>
      </c>
      <c r="AC15" s="99" t="s">
        <v>1175</v>
      </c>
      <c r="AD15" s="99" t="s">
        <v>1155</v>
      </c>
      <c r="AE15" s="99" t="s">
        <v>1031</v>
      </c>
      <c r="AF15" s="99" t="s">
        <v>1155</v>
      </c>
      <c r="AG15" s="99" t="s">
        <v>1031</v>
      </c>
      <c r="AH15" s="99" t="s">
        <v>1154</v>
      </c>
      <c r="AI15" s="99" t="s">
        <v>1031</v>
      </c>
      <c r="AJ15" s="99" t="s">
        <v>1031</v>
      </c>
      <c r="AK15" s="99" t="s">
        <v>1155</v>
      </c>
      <c r="AL15" s="99" t="s">
        <v>1154</v>
      </c>
      <c r="AM15" s="99" t="s">
        <v>1031</v>
      </c>
      <c r="AN15" s="99" t="s">
        <v>1031</v>
      </c>
      <c r="AO15" s="99" t="s">
        <v>1155</v>
      </c>
      <c r="AP15" s="99" t="s">
        <v>1031</v>
      </c>
      <c r="AQ15" s="99" t="s">
        <v>1031</v>
      </c>
      <c r="AR15" s="99" t="s">
        <v>1155</v>
      </c>
    </row>
    <row r="16" spans="1:44" ht="15.75" customHeight="1">
      <c r="A16" s="99" t="s">
        <v>1035</v>
      </c>
      <c r="B16" s="99" t="s">
        <v>1147</v>
      </c>
      <c r="C16" s="99" t="s">
        <v>991</v>
      </c>
      <c r="D16" s="99" t="s">
        <v>70</v>
      </c>
      <c r="E16" s="99" t="s">
        <v>1197</v>
      </c>
      <c r="F16" s="99" t="s">
        <v>1110</v>
      </c>
      <c r="G16" s="99" t="s">
        <v>1098</v>
      </c>
      <c r="H16" s="99" t="s">
        <v>1003</v>
      </c>
      <c r="I16" s="99" t="s">
        <v>37</v>
      </c>
      <c r="K16" s="99" t="s">
        <v>1186</v>
      </c>
      <c r="L16" s="99" t="s">
        <v>991</v>
      </c>
      <c r="M16" s="99" t="s">
        <v>37</v>
      </c>
      <c r="N16" s="99" t="s">
        <v>1206</v>
      </c>
      <c r="O16" s="99" t="s">
        <v>37</v>
      </c>
      <c r="P16" s="99" t="s">
        <v>37</v>
      </c>
      <c r="Q16" s="99" t="s">
        <v>37</v>
      </c>
      <c r="R16" s="99" t="s">
        <v>37</v>
      </c>
      <c r="S16" s="99" t="s">
        <v>37</v>
      </c>
      <c r="T16" s="99" t="s">
        <v>1027</v>
      </c>
      <c r="U16" s="99" t="s">
        <v>1027</v>
      </c>
      <c r="V16" s="99" t="s">
        <v>1032</v>
      </c>
      <c r="W16" s="99" t="s">
        <v>1107</v>
      </c>
      <c r="X16" s="99" t="s">
        <v>1029</v>
      </c>
      <c r="Y16" s="99" t="s">
        <v>1152</v>
      </c>
      <c r="Z16" s="99" t="s">
        <v>1207</v>
      </c>
      <c r="AA16" s="99" t="s">
        <v>1162</v>
      </c>
      <c r="AB16" s="99" t="s">
        <v>1168</v>
      </c>
      <c r="AC16" s="99" t="s">
        <v>1172</v>
      </c>
      <c r="AD16" s="99" t="s">
        <v>1154</v>
      </c>
      <c r="AE16" s="99" t="s">
        <v>1155</v>
      </c>
      <c r="AF16" s="99" t="s">
        <v>1155</v>
      </c>
      <c r="AG16" s="99" t="s">
        <v>1154</v>
      </c>
      <c r="AH16" s="99" t="s">
        <v>1154</v>
      </c>
      <c r="AI16" s="99" t="s">
        <v>1154</v>
      </c>
      <c r="AJ16" s="99" t="s">
        <v>1154</v>
      </c>
      <c r="AK16" s="99" t="s">
        <v>1154</v>
      </c>
      <c r="AL16" s="99" t="s">
        <v>1154</v>
      </c>
      <c r="AM16" s="99" t="s">
        <v>1155</v>
      </c>
      <c r="AN16" s="99" t="s">
        <v>1154</v>
      </c>
      <c r="AO16" s="99" t="s">
        <v>1154</v>
      </c>
      <c r="AP16" s="99" t="s">
        <v>1155</v>
      </c>
      <c r="AQ16" s="99" t="s">
        <v>1154</v>
      </c>
      <c r="AR16" s="99" t="s">
        <v>1154</v>
      </c>
    </row>
    <row r="17" spans="1:44" ht="15.75" customHeight="1">
      <c r="A17" s="99" t="s">
        <v>1184</v>
      </c>
      <c r="B17" s="99" t="s">
        <v>1145</v>
      </c>
      <c r="C17" s="99" t="s">
        <v>990</v>
      </c>
      <c r="D17" s="99">
        <v>1</v>
      </c>
      <c r="E17" s="99" t="s">
        <v>90</v>
      </c>
      <c r="F17" s="99" t="s">
        <v>1110</v>
      </c>
      <c r="G17" s="99" t="s">
        <v>1098</v>
      </c>
      <c r="H17" s="99" t="s">
        <v>1002</v>
      </c>
      <c r="I17" s="99" t="s">
        <v>37</v>
      </c>
      <c r="K17" s="99" t="s">
        <v>1186</v>
      </c>
      <c r="L17" s="99" t="s">
        <v>989</v>
      </c>
      <c r="M17" s="99" t="s">
        <v>40</v>
      </c>
      <c r="N17" s="99" t="s">
        <v>1208</v>
      </c>
      <c r="O17" s="99" t="s">
        <v>40</v>
      </c>
      <c r="P17" s="99" t="s">
        <v>37</v>
      </c>
      <c r="Q17" s="99" t="s">
        <v>37</v>
      </c>
      <c r="R17" s="99" t="s">
        <v>37</v>
      </c>
      <c r="S17" s="99" t="s">
        <v>1103</v>
      </c>
      <c r="T17" s="99" t="s">
        <v>1026</v>
      </c>
      <c r="U17" s="99" t="s">
        <v>1160</v>
      </c>
      <c r="V17" s="99" t="s">
        <v>1032</v>
      </c>
      <c r="W17" s="99" t="s">
        <v>1159</v>
      </c>
      <c r="X17" s="99" t="s">
        <v>1032</v>
      </c>
      <c r="Y17" s="99" t="s">
        <v>1209</v>
      </c>
      <c r="Z17" s="99" t="s">
        <v>212</v>
      </c>
      <c r="AA17" s="99" t="s">
        <v>1162</v>
      </c>
      <c r="AB17" s="99" t="s">
        <v>1168</v>
      </c>
      <c r="AC17" s="99" t="s">
        <v>1173</v>
      </c>
      <c r="AD17" s="99" t="s">
        <v>1154</v>
      </c>
      <c r="AE17" s="99" t="s">
        <v>1155</v>
      </c>
      <c r="AF17" s="99" t="s">
        <v>1155</v>
      </c>
      <c r="AG17" s="99" t="s">
        <v>1155</v>
      </c>
      <c r="AH17" s="99" t="s">
        <v>1031</v>
      </c>
      <c r="AI17" s="99" t="s">
        <v>1155</v>
      </c>
      <c r="AJ17" s="99" t="s">
        <v>1031</v>
      </c>
      <c r="AK17" s="99" t="s">
        <v>1155</v>
      </c>
      <c r="AL17" s="99" t="s">
        <v>1155</v>
      </c>
      <c r="AM17" s="99" t="s">
        <v>1031</v>
      </c>
      <c r="AN17" s="99" t="s">
        <v>1031</v>
      </c>
      <c r="AO17" s="99" t="s">
        <v>1154</v>
      </c>
      <c r="AP17" s="99" t="s">
        <v>1155</v>
      </c>
      <c r="AQ17" s="99" t="s">
        <v>1154</v>
      </c>
      <c r="AR17" s="99" t="s">
        <v>1155</v>
      </c>
    </row>
    <row r="18" spans="1:44" ht="15.75" customHeight="1">
      <c r="A18" s="99" t="s">
        <v>1035</v>
      </c>
      <c r="B18" s="99" t="s">
        <v>1143</v>
      </c>
      <c r="C18" s="99" t="s">
        <v>989</v>
      </c>
      <c r="D18" s="99">
        <v>1</v>
      </c>
      <c r="E18" s="99" t="s">
        <v>90</v>
      </c>
      <c r="F18" s="99" t="s">
        <v>1110</v>
      </c>
      <c r="G18" s="99" t="s">
        <v>1098</v>
      </c>
      <c r="H18" s="99" t="s">
        <v>1001</v>
      </c>
      <c r="I18" s="99" t="s">
        <v>37</v>
      </c>
      <c r="K18" s="99" t="s">
        <v>1210</v>
      </c>
      <c r="L18" s="99" t="s">
        <v>989</v>
      </c>
      <c r="M18" s="99" t="s">
        <v>37</v>
      </c>
      <c r="N18" s="99" t="s">
        <v>138</v>
      </c>
      <c r="O18" s="99" t="s">
        <v>37</v>
      </c>
      <c r="P18" s="99" t="s">
        <v>37</v>
      </c>
      <c r="Q18" s="99" t="s">
        <v>37</v>
      </c>
      <c r="R18" s="99" t="s">
        <v>37</v>
      </c>
      <c r="S18" s="99" t="s">
        <v>40</v>
      </c>
      <c r="T18" s="99" t="s">
        <v>1160</v>
      </c>
      <c r="U18" s="99" t="s">
        <v>1160</v>
      </c>
      <c r="V18" s="99" t="s">
        <v>1031</v>
      </c>
      <c r="W18" s="99" t="s">
        <v>1109</v>
      </c>
      <c r="X18" s="99" t="s">
        <v>1031</v>
      </c>
      <c r="Y18" s="99" t="s">
        <v>269</v>
      </c>
      <c r="Z18" s="99" t="s">
        <v>1211</v>
      </c>
      <c r="AA18" s="99" t="s">
        <v>1165</v>
      </c>
      <c r="AB18" s="99" t="s">
        <v>1170</v>
      </c>
      <c r="AC18" s="99" t="s">
        <v>1175</v>
      </c>
      <c r="AD18" s="99" t="s">
        <v>1031</v>
      </c>
      <c r="AE18" s="99" t="s">
        <v>1151</v>
      </c>
      <c r="AF18" s="99" t="s">
        <v>1155</v>
      </c>
      <c r="AG18" s="99" t="s">
        <v>1031</v>
      </c>
      <c r="AH18" s="99" t="s">
        <v>1155</v>
      </c>
      <c r="AI18" s="99" t="s">
        <v>1151</v>
      </c>
      <c r="AJ18" s="99" t="s">
        <v>1031</v>
      </c>
      <c r="AK18" s="99" t="s">
        <v>1155</v>
      </c>
      <c r="AL18" s="99" t="s">
        <v>1155</v>
      </c>
      <c r="AM18" s="99" t="s">
        <v>1155</v>
      </c>
      <c r="AN18" s="99" t="s">
        <v>1155</v>
      </c>
      <c r="AO18" s="99" t="s">
        <v>1155</v>
      </c>
      <c r="AP18" s="99" t="s">
        <v>1155</v>
      </c>
      <c r="AQ18" s="99" t="s">
        <v>1151</v>
      </c>
      <c r="AR18" s="99" t="s">
        <v>1151</v>
      </c>
    </row>
    <row r="19" spans="1:44" ht="15.75" customHeight="1">
      <c r="A19" s="99" t="s">
        <v>1184</v>
      </c>
      <c r="B19" s="99" t="s">
        <v>1145</v>
      </c>
      <c r="C19" s="99" t="s">
        <v>990</v>
      </c>
      <c r="D19" s="99">
        <v>1</v>
      </c>
      <c r="E19" s="99" t="s">
        <v>142</v>
      </c>
      <c r="F19" s="99" t="s">
        <v>1212</v>
      </c>
      <c r="G19" s="99" t="s">
        <v>1159</v>
      </c>
      <c r="H19" s="99" t="s">
        <v>1002</v>
      </c>
      <c r="I19" s="99" t="s">
        <v>37</v>
      </c>
      <c r="K19" s="99" t="s">
        <v>38</v>
      </c>
      <c r="L19" s="99" t="s">
        <v>992</v>
      </c>
      <c r="M19" s="99" t="s">
        <v>37</v>
      </c>
      <c r="N19" s="99" t="s">
        <v>138</v>
      </c>
      <c r="O19" s="99" t="s">
        <v>37</v>
      </c>
      <c r="P19" s="99" t="s">
        <v>37</v>
      </c>
      <c r="Q19" s="99" t="s">
        <v>40</v>
      </c>
      <c r="R19" s="99" t="s">
        <v>37</v>
      </c>
      <c r="S19" s="99" t="s">
        <v>1159</v>
      </c>
      <c r="T19" s="99" t="s">
        <v>1160</v>
      </c>
      <c r="U19" s="99" t="s">
        <v>1160</v>
      </c>
      <c r="V19" s="99" t="s">
        <v>1151</v>
      </c>
      <c r="W19" s="99" t="s">
        <v>1159</v>
      </c>
      <c r="X19" s="99" t="s">
        <v>1151</v>
      </c>
      <c r="Y19" s="99" t="s">
        <v>1213</v>
      </c>
      <c r="Z19" s="99" t="s">
        <v>196</v>
      </c>
      <c r="AA19" s="99" t="s">
        <v>1163</v>
      </c>
      <c r="AB19" s="99" t="s">
        <v>1167</v>
      </c>
      <c r="AC19" s="99" t="s">
        <v>1172</v>
      </c>
      <c r="AD19" s="99" t="s">
        <v>1154</v>
      </c>
      <c r="AE19" s="99" t="s">
        <v>1031</v>
      </c>
      <c r="AF19" s="99" t="s">
        <v>1155</v>
      </c>
      <c r="AG19" s="99" t="s">
        <v>1154</v>
      </c>
      <c r="AH19" s="99" t="s">
        <v>1151</v>
      </c>
      <c r="AI19" s="99" t="s">
        <v>1155</v>
      </c>
      <c r="AJ19" s="99" t="s">
        <v>1155</v>
      </c>
      <c r="AK19" s="99" t="s">
        <v>1031</v>
      </c>
      <c r="AL19" s="99" t="s">
        <v>1155</v>
      </c>
      <c r="AM19" s="99" t="s">
        <v>1031</v>
      </c>
      <c r="AN19" s="99" t="s">
        <v>1151</v>
      </c>
      <c r="AO19" s="99" t="s">
        <v>1154</v>
      </c>
      <c r="AP19" s="99" t="s">
        <v>1151</v>
      </c>
      <c r="AQ19" s="99" t="s">
        <v>1031</v>
      </c>
      <c r="AR19" s="99" t="s">
        <v>1031</v>
      </c>
    </row>
    <row r="20" spans="1:44" ht="15.75" customHeight="1">
      <c r="A20" s="99" t="s">
        <v>1035</v>
      </c>
      <c r="B20" s="99" t="s">
        <v>1143</v>
      </c>
      <c r="C20" s="99" t="s">
        <v>993</v>
      </c>
      <c r="D20" s="99">
        <v>0</v>
      </c>
      <c r="E20" s="99" t="s">
        <v>34</v>
      </c>
      <c r="F20" s="99" t="s">
        <v>1195</v>
      </c>
      <c r="G20" s="99" t="s">
        <v>1159</v>
      </c>
      <c r="H20" s="99" t="s">
        <v>1005</v>
      </c>
      <c r="I20" s="99" t="s">
        <v>37</v>
      </c>
      <c r="K20" s="99" t="s">
        <v>1101</v>
      </c>
      <c r="L20" s="99" t="s">
        <v>1159</v>
      </c>
      <c r="M20" s="99" t="s">
        <v>40</v>
      </c>
      <c r="O20" s="99" t="s">
        <v>40</v>
      </c>
      <c r="P20" s="99" t="s">
        <v>40</v>
      </c>
      <c r="Q20" s="99" t="s">
        <v>40</v>
      </c>
      <c r="R20" s="99" t="s">
        <v>37</v>
      </c>
      <c r="S20" s="99" t="s">
        <v>40</v>
      </c>
      <c r="T20" s="99" t="s">
        <v>40</v>
      </c>
      <c r="U20" s="99" t="s">
        <v>40</v>
      </c>
      <c r="V20" s="99" t="s">
        <v>1031</v>
      </c>
      <c r="W20" s="99" t="s">
        <v>1109</v>
      </c>
      <c r="X20" s="99" t="s">
        <v>1151</v>
      </c>
      <c r="Y20" s="99" t="s">
        <v>1214</v>
      </c>
      <c r="Z20" s="99" t="s">
        <v>119</v>
      </c>
      <c r="AA20" s="99" t="s">
        <v>1163</v>
      </c>
      <c r="AB20" s="99" t="s">
        <v>1168</v>
      </c>
      <c r="AC20" s="99" t="s">
        <v>1172</v>
      </c>
      <c r="AD20" s="99" t="s">
        <v>1151</v>
      </c>
      <c r="AE20" s="99" t="s">
        <v>1151</v>
      </c>
      <c r="AF20" s="99" t="s">
        <v>1155</v>
      </c>
      <c r="AG20" s="99" t="s">
        <v>1151</v>
      </c>
      <c r="AH20" s="99" t="s">
        <v>1151</v>
      </c>
      <c r="AI20" s="99" t="s">
        <v>1151</v>
      </c>
      <c r="AJ20" s="99" t="s">
        <v>1151</v>
      </c>
      <c r="AK20" s="99" t="s">
        <v>1151</v>
      </c>
      <c r="AL20" s="99" t="s">
        <v>1031</v>
      </c>
      <c r="AM20" s="99" t="s">
        <v>1151</v>
      </c>
      <c r="AN20" s="99" t="s">
        <v>1031</v>
      </c>
      <c r="AO20" s="99" t="s">
        <v>1031</v>
      </c>
      <c r="AP20" s="99" t="s">
        <v>1151</v>
      </c>
      <c r="AQ20" s="99" t="s">
        <v>1155</v>
      </c>
      <c r="AR20" s="99" t="s">
        <v>1155</v>
      </c>
    </row>
    <row r="21" spans="1:44" ht="15.75" customHeight="1">
      <c r="A21" s="99" t="s">
        <v>1035</v>
      </c>
      <c r="B21" s="99" t="s">
        <v>1148</v>
      </c>
      <c r="C21" s="99" t="s">
        <v>989</v>
      </c>
      <c r="D21" s="99">
        <v>1</v>
      </c>
      <c r="E21" s="99" t="s">
        <v>90</v>
      </c>
      <c r="F21" s="99" t="s">
        <v>1215</v>
      </c>
      <c r="G21" s="99" t="s">
        <v>1100</v>
      </c>
      <c r="H21" s="99" t="s">
        <v>1001</v>
      </c>
      <c r="I21" s="99" t="s">
        <v>163</v>
      </c>
      <c r="J21" s="99" t="s">
        <v>203</v>
      </c>
      <c r="K21" s="99" t="s">
        <v>38</v>
      </c>
      <c r="L21" s="99" t="s">
        <v>991</v>
      </c>
      <c r="M21" s="99" t="s">
        <v>40</v>
      </c>
      <c r="O21" s="99" t="s">
        <v>40</v>
      </c>
      <c r="P21" s="99" t="s">
        <v>37</v>
      </c>
      <c r="Q21" s="99" t="s">
        <v>37</v>
      </c>
      <c r="R21" s="99" t="s">
        <v>37</v>
      </c>
      <c r="S21" s="99" t="s">
        <v>40</v>
      </c>
      <c r="T21" s="99" t="s">
        <v>1160</v>
      </c>
      <c r="U21" s="99" t="s">
        <v>40</v>
      </c>
      <c r="V21" s="99" t="s">
        <v>1031</v>
      </c>
      <c r="W21" s="99" t="s">
        <v>1159</v>
      </c>
      <c r="X21" s="99" t="s">
        <v>1031</v>
      </c>
      <c r="Y21" s="99" t="s">
        <v>1216</v>
      </c>
      <c r="Z21" s="99" t="s">
        <v>112</v>
      </c>
      <c r="AA21" s="99" t="s">
        <v>1165</v>
      </c>
      <c r="AB21" s="99" t="s">
        <v>1167</v>
      </c>
      <c r="AC21" s="99" t="s">
        <v>1175</v>
      </c>
      <c r="AD21" s="99" t="s">
        <v>1155</v>
      </c>
      <c r="AE21" s="99" t="s">
        <v>1151</v>
      </c>
      <c r="AF21" s="99" t="s">
        <v>1154</v>
      </c>
      <c r="AG21" s="99" t="s">
        <v>1155</v>
      </c>
      <c r="AH21" s="99" t="s">
        <v>1155</v>
      </c>
      <c r="AI21" s="99" t="s">
        <v>1031</v>
      </c>
      <c r="AJ21" s="99" t="s">
        <v>1151</v>
      </c>
      <c r="AK21" s="99" t="s">
        <v>1031</v>
      </c>
      <c r="AL21" s="99" t="s">
        <v>1154</v>
      </c>
      <c r="AM21" s="99" t="s">
        <v>1151</v>
      </c>
      <c r="AN21" s="99" t="s">
        <v>1154</v>
      </c>
      <c r="AO21" s="99" t="s">
        <v>1154</v>
      </c>
      <c r="AP21" s="99" t="s">
        <v>1151</v>
      </c>
      <c r="AQ21" s="99" t="s">
        <v>1151</v>
      </c>
      <c r="AR21" s="99" t="s">
        <v>1155</v>
      </c>
    </row>
    <row r="22" spans="1:44" ht="15.75" customHeight="1">
      <c r="A22" s="99" t="s">
        <v>1184</v>
      </c>
      <c r="B22" s="99" t="s">
        <v>1146</v>
      </c>
      <c r="C22" s="99" t="s">
        <v>991</v>
      </c>
      <c r="D22" s="99" t="s">
        <v>70</v>
      </c>
      <c r="E22" s="99" t="s">
        <v>1217</v>
      </c>
      <c r="F22" s="99" t="s">
        <v>1110</v>
      </c>
      <c r="G22" s="99" t="s">
        <v>1098</v>
      </c>
      <c r="H22" s="99" t="s">
        <v>1002</v>
      </c>
      <c r="I22" s="99" t="s">
        <v>37</v>
      </c>
      <c r="K22" s="99" t="s">
        <v>1186</v>
      </c>
      <c r="L22" s="99" t="s">
        <v>991</v>
      </c>
      <c r="M22" s="99" t="s">
        <v>37</v>
      </c>
      <c r="N22" s="99" t="s">
        <v>1218</v>
      </c>
      <c r="O22" s="99" t="s">
        <v>40</v>
      </c>
      <c r="P22" s="99" t="s">
        <v>37</v>
      </c>
      <c r="Q22" s="99" t="s">
        <v>37</v>
      </c>
      <c r="R22" s="99" t="s">
        <v>37</v>
      </c>
      <c r="S22" s="99" t="s">
        <v>37</v>
      </c>
      <c r="T22" s="99" t="s">
        <v>1160</v>
      </c>
      <c r="U22" s="99" t="s">
        <v>1026</v>
      </c>
      <c r="V22" s="99" t="s">
        <v>1032</v>
      </c>
      <c r="W22" s="99" t="s">
        <v>1159</v>
      </c>
      <c r="X22" s="99" t="s">
        <v>1032</v>
      </c>
      <c r="Y22" s="99" t="s">
        <v>1152</v>
      </c>
      <c r="Z22" s="99" t="s">
        <v>452</v>
      </c>
      <c r="AA22" s="99" t="s">
        <v>1163</v>
      </c>
      <c r="AB22" s="99" t="s">
        <v>1167</v>
      </c>
      <c r="AC22" s="99" t="s">
        <v>1173</v>
      </c>
      <c r="AD22" s="99" t="s">
        <v>1154</v>
      </c>
      <c r="AE22" s="99" t="s">
        <v>1031</v>
      </c>
      <c r="AF22" s="99" t="s">
        <v>1154</v>
      </c>
      <c r="AG22" s="99" t="s">
        <v>1154</v>
      </c>
      <c r="AH22" s="99" t="s">
        <v>1155</v>
      </c>
      <c r="AI22" s="99" t="s">
        <v>1155</v>
      </c>
      <c r="AJ22" s="99" t="s">
        <v>1155</v>
      </c>
      <c r="AK22" s="99" t="s">
        <v>1155</v>
      </c>
      <c r="AL22" s="99" t="s">
        <v>1155</v>
      </c>
      <c r="AM22" s="99" t="s">
        <v>1031</v>
      </c>
      <c r="AN22" s="99" t="s">
        <v>1155</v>
      </c>
      <c r="AO22" s="99" t="s">
        <v>1155</v>
      </c>
      <c r="AP22" s="99" t="s">
        <v>1155</v>
      </c>
      <c r="AQ22" s="99" t="s">
        <v>1155</v>
      </c>
      <c r="AR22" s="99" t="s">
        <v>1155</v>
      </c>
    </row>
    <row r="23" spans="1:44" ht="15.75" customHeight="1">
      <c r="A23" s="99" t="s">
        <v>1035</v>
      </c>
      <c r="B23" s="99" t="s">
        <v>1150</v>
      </c>
      <c r="C23" s="99" t="s">
        <v>989</v>
      </c>
      <c r="D23" s="99">
        <v>1</v>
      </c>
      <c r="E23" s="99" t="s">
        <v>90</v>
      </c>
      <c r="F23" s="99" t="s">
        <v>1219</v>
      </c>
      <c r="G23" s="99" t="s">
        <v>1098</v>
      </c>
      <c r="H23" s="99" t="s">
        <v>1004</v>
      </c>
      <c r="I23" s="99" t="s">
        <v>37</v>
      </c>
      <c r="K23" s="99" t="s">
        <v>1186</v>
      </c>
      <c r="L23" s="99" t="s">
        <v>991</v>
      </c>
      <c r="M23" s="99" t="s">
        <v>37</v>
      </c>
      <c r="N23" s="99" t="s">
        <v>138</v>
      </c>
      <c r="O23" s="99" t="s">
        <v>37</v>
      </c>
      <c r="P23" s="99" t="s">
        <v>37</v>
      </c>
      <c r="Q23" s="99" t="s">
        <v>37</v>
      </c>
      <c r="R23" s="99" t="s">
        <v>37</v>
      </c>
      <c r="S23" s="99" t="s">
        <v>1103</v>
      </c>
      <c r="T23" s="99" t="s">
        <v>1026</v>
      </c>
      <c r="U23" s="99" t="s">
        <v>1026</v>
      </c>
      <c r="V23" s="99" t="s">
        <v>1032</v>
      </c>
      <c r="W23" s="99" t="s">
        <v>1159</v>
      </c>
      <c r="X23" s="99" t="s">
        <v>1032</v>
      </c>
      <c r="Y23" s="99" t="s">
        <v>1220</v>
      </c>
      <c r="Z23" s="99" t="s">
        <v>1221</v>
      </c>
      <c r="AA23" s="99" t="s">
        <v>1163</v>
      </c>
      <c r="AB23" s="99" t="s">
        <v>1168</v>
      </c>
      <c r="AC23" s="99" t="s">
        <v>1173</v>
      </c>
      <c r="AD23" s="99" t="s">
        <v>1155</v>
      </c>
      <c r="AE23" s="99" t="s">
        <v>1159</v>
      </c>
      <c r="AF23" s="99" t="s">
        <v>1155</v>
      </c>
      <c r="AG23" s="99" t="s">
        <v>1159</v>
      </c>
      <c r="AH23" s="99" t="s">
        <v>1159</v>
      </c>
      <c r="AI23" s="99" t="s">
        <v>1155</v>
      </c>
      <c r="AJ23" s="99" t="s">
        <v>1155</v>
      </c>
      <c r="AK23" s="99" t="s">
        <v>1159</v>
      </c>
      <c r="AL23" s="99" t="s">
        <v>1155</v>
      </c>
      <c r="AM23" s="99" t="s">
        <v>1159</v>
      </c>
      <c r="AN23" s="99" t="s">
        <v>1155</v>
      </c>
      <c r="AO23" s="99" t="s">
        <v>1155</v>
      </c>
      <c r="AP23" s="99" t="s">
        <v>1159</v>
      </c>
      <c r="AQ23" s="99" t="s">
        <v>1159</v>
      </c>
      <c r="AR23" s="99" t="s">
        <v>1155</v>
      </c>
    </row>
    <row r="24" spans="1:44" ht="15.75" customHeight="1">
      <c r="A24" s="99" t="s">
        <v>1184</v>
      </c>
      <c r="B24" s="99" t="s">
        <v>1145</v>
      </c>
      <c r="C24" s="99" t="s">
        <v>989</v>
      </c>
      <c r="D24" s="99">
        <v>1</v>
      </c>
      <c r="E24" s="99" t="s">
        <v>34</v>
      </c>
      <c r="F24" s="99" t="s">
        <v>1222</v>
      </c>
      <c r="G24" s="99" t="s">
        <v>1100</v>
      </c>
      <c r="H24" s="99" t="s">
        <v>1005</v>
      </c>
      <c r="I24" s="99" t="s">
        <v>37</v>
      </c>
      <c r="K24" s="99" t="s">
        <v>38</v>
      </c>
      <c r="L24" s="99" t="s">
        <v>991</v>
      </c>
      <c r="M24" s="99" t="s">
        <v>40</v>
      </c>
      <c r="O24" s="99" t="s">
        <v>40</v>
      </c>
      <c r="P24" s="99" t="s">
        <v>37</v>
      </c>
      <c r="Q24" s="99" t="s">
        <v>40</v>
      </c>
      <c r="R24" s="99" t="s">
        <v>37</v>
      </c>
      <c r="S24" s="99" t="s">
        <v>40</v>
      </c>
      <c r="T24" s="99" t="s">
        <v>1160</v>
      </c>
      <c r="U24" s="99" t="s">
        <v>1160</v>
      </c>
      <c r="V24" s="99" t="s">
        <v>1031</v>
      </c>
      <c r="W24" s="99" t="s">
        <v>1109</v>
      </c>
      <c r="X24" s="99" t="s">
        <v>1151</v>
      </c>
      <c r="Y24" s="99" t="s">
        <v>1223</v>
      </c>
      <c r="Z24" s="99" t="s">
        <v>126</v>
      </c>
      <c r="AA24" s="99" t="s">
        <v>1163</v>
      </c>
      <c r="AB24" s="99" t="s">
        <v>1168</v>
      </c>
      <c r="AC24" s="99" t="s">
        <v>1173</v>
      </c>
      <c r="AD24" s="99" t="s">
        <v>1155</v>
      </c>
      <c r="AE24" s="99" t="s">
        <v>1151</v>
      </c>
      <c r="AF24" s="99" t="s">
        <v>1155</v>
      </c>
      <c r="AG24" s="99" t="s">
        <v>1155</v>
      </c>
      <c r="AH24" s="99" t="s">
        <v>1151</v>
      </c>
      <c r="AI24" s="99" t="s">
        <v>1031</v>
      </c>
      <c r="AJ24" s="99" t="s">
        <v>1151</v>
      </c>
      <c r="AK24" s="99" t="s">
        <v>1151</v>
      </c>
      <c r="AL24" s="99" t="s">
        <v>1154</v>
      </c>
      <c r="AM24" s="99" t="s">
        <v>1154</v>
      </c>
      <c r="AN24" s="99" t="s">
        <v>1155</v>
      </c>
      <c r="AO24" s="99" t="s">
        <v>1155</v>
      </c>
      <c r="AP24" s="99" t="s">
        <v>1031</v>
      </c>
      <c r="AQ24" s="99" t="s">
        <v>1031</v>
      </c>
      <c r="AR24" s="99" t="s">
        <v>1155</v>
      </c>
    </row>
    <row r="25" spans="1:44" ht="15.75" customHeight="1">
      <c r="A25" s="99" t="s">
        <v>1184</v>
      </c>
      <c r="B25" s="99" t="s">
        <v>1143</v>
      </c>
      <c r="C25" s="99" t="s">
        <v>993</v>
      </c>
      <c r="D25" s="99">
        <v>0</v>
      </c>
      <c r="E25" s="99" t="s">
        <v>34</v>
      </c>
      <c r="F25" s="99" t="s">
        <v>1195</v>
      </c>
      <c r="G25" s="99" t="s">
        <v>1159</v>
      </c>
      <c r="H25" s="99" t="s">
        <v>1005</v>
      </c>
      <c r="I25" s="99" t="s">
        <v>37</v>
      </c>
      <c r="J25" s="99" t="s">
        <v>203</v>
      </c>
      <c r="K25" s="99" t="s">
        <v>38</v>
      </c>
      <c r="L25" s="99" t="s">
        <v>989</v>
      </c>
      <c r="M25" s="99" t="s">
        <v>40</v>
      </c>
      <c r="O25" s="99" t="s">
        <v>40</v>
      </c>
      <c r="P25" s="99" t="s">
        <v>40</v>
      </c>
      <c r="Q25" s="99" t="s">
        <v>37</v>
      </c>
      <c r="R25" s="99" t="s">
        <v>37</v>
      </c>
      <c r="S25" s="99" t="s">
        <v>40</v>
      </c>
      <c r="T25" s="99" t="s">
        <v>40</v>
      </c>
      <c r="U25" s="99" t="s">
        <v>1160</v>
      </c>
      <c r="V25" s="99" t="s">
        <v>1151</v>
      </c>
      <c r="W25" s="99" t="s">
        <v>1109</v>
      </c>
      <c r="X25" s="99" t="s">
        <v>1031</v>
      </c>
      <c r="Y25" s="99" t="s">
        <v>1224</v>
      </c>
      <c r="Z25" s="99" t="s">
        <v>119</v>
      </c>
      <c r="AA25" s="99" t="s">
        <v>1164</v>
      </c>
      <c r="AB25" s="99" t="s">
        <v>1170</v>
      </c>
      <c r="AC25" s="99" t="s">
        <v>1175</v>
      </c>
      <c r="AD25" s="99" t="s">
        <v>1151</v>
      </c>
      <c r="AE25" s="99" t="s">
        <v>1151</v>
      </c>
      <c r="AF25" s="99" t="s">
        <v>1151</v>
      </c>
      <c r="AG25" s="99" t="s">
        <v>1151</v>
      </c>
      <c r="AH25" s="99" t="s">
        <v>1151</v>
      </c>
      <c r="AI25" s="99" t="s">
        <v>1151</v>
      </c>
      <c r="AJ25" s="99" t="s">
        <v>1151</v>
      </c>
      <c r="AK25" s="99" t="s">
        <v>1151</v>
      </c>
      <c r="AL25" s="99" t="s">
        <v>1151</v>
      </c>
      <c r="AM25" s="99" t="s">
        <v>1151</v>
      </c>
      <c r="AN25" s="99" t="s">
        <v>1151</v>
      </c>
      <c r="AO25" s="99" t="s">
        <v>1151</v>
      </c>
      <c r="AP25" s="99" t="s">
        <v>1151</v>
      </c>
      <c r="AQ25" s="99" t="s">
        <v>1151</v>
      </c>
      <c r="AR25" s="99" t="s">
        <v>1151</v>
      </c>
    </row>
    <row r="26" spans="1:44" ht="15.75" customHeight="1">
      <c r="A26" s="99" t="s">
        <v>1035</v>
      </c>
      <c r="B26" s="99" t="s">
        <v>1143</v>
      </c>
      <c r="C26" s="99" t="s">
        <v>993</v>
      </c>
      <c r="D26" s="99">
        <v>0</v>
      </c>
      <c r="E26" s="99" t="s">
        <v>1197</v>
      </c>
      <c r="F26" s="99" t="s">
        <v>1195</v>
      </c>
      <c r="G26" s="99" t="s">
        <v>1159</v>
      </c>
      <c r="H26" s="99" t="s">
        <v>1005</v>
      </c>
      <c r="I26" s="99" t="s">
        <v>37</v>
      </c>
      <c r="K26" s="99" t="s">
        <v>38</v>
      </c>
      <c r="L26" s="99" t="s">
        <v>992</v>
      </c>
      <c r="M26" s="99" t="s">
        <v>40</v>
      </c>
      <c r="O26" s="99" t="s">
        <v>40</v>
      </c>
      <c r="P26" s="99" t="s">
        <v>40</v>
      </c>
      <c r="Q26" s="99" t="s">
        <v>37</v>
      </c>
      <c r="R26" s="99" t="s">
        <v>40</v>
      </c>
      <c r="S26" s="99" t="s">
        <v>40</v>
      </c>
      <c r="T26" s="99" t="s">
        <v>1160</v>
      </c>
      <c r="U26" s="99" t="s">
        <v>1160</v>
      </c>
      <c r="V26" s="99" t="s">
        <v>1031</v>
      </c>
      <c r="W26" s="99" t="s">
        <v>1109</v>
      </c>
      <c r="X26" s="99" t="s">
        <v>1031</v>
      </c>
      <c r="Y26" s="99" t="s">
        <v>143</v>
      </c>
      <c r="Z26" s="99" t="s">
        <v>86</v>
      </c>
      <c r="AA26" s="99" t="s">
        <v>1163</v>
      </c>
      <c r="AB26" s="99" t="s">
        <v>1168</v>
      </c>
      <c r="AC26" s="99" t="s">
        <v>1172</v>
      </c>
      <c r="AD26" s="99" t="s">
        <v>1159</v>
      </c>
      <c r="AE26" s="99" t="s">
        <v>1159</v>
      </c>
      <c r="AF26" s="99" t="s">
        <v>1159</v>
      </c>
      <c r="AG26" s="99" t="s">
        <v>1159</v>
      </c>
      <c r="AH26" s="99" t="s">
        <v>1159</v>
      </c>
      <c r="AI26" s="99" t="s">
        <v>1159</v>
      </c>
      <c r="AJ26" s="99" t="s">
        <v>1159</v>
      </c>
      <c r="AK26" s="99" t="s">
        <v>1159</v>
      </c>
      <c r="AL26" s="99" t="s">
        <v>1159</v>
      </c>
      <c r="AM26" s="99" t="s">
        <v>1159</v>
      </c>
      <c r="AN26" s="99" t="s">
        <v>1159</v>
      </c>
      <c r="AO26" s="99" t="s">
        <v>1159</v>
      </c>
      <c r="AP26" s="99" t="s">
        <v>1159</v>
      </c>
      <c r="AQ26" s="99" t="s">
        <v>1159</v>
      </c>
      <c r="AR26" s="99" t="s">
        <v>1159</v>
      </c>
    </row>
    <row r="27" spans="1:44" ht="15.75" customHeight="1">
      <c r="A27" s="99" t="s">
        <v>1184</v>
      </c>
      <c r="B27" s="99" t="s">
        <v>1144</v>
      </c>
      <c r="C27" s="99" t="s">
        <v>990</v>
      </c>
      <c r="D27" s="99">
        <v>1</v>
      </c>
      <c r="E27" s="99" t="s">
        <v>1189</v>
      </c>
      <c r="F27" s="99" t="s">
        <v>1225</v>
      </c>
      <c r="G27" s="99" t="s">
        <v>1098</v>
      </c>
      <c r="H27" s="99" t="s">
        <v>1001</v>
      </c>
      <c r="I27" s="99" t="s">
        <v>37</v>
      </c>
      <c r="K27" s="99" t="s">
        <v>1210</v>
      </c>
      <c r="L27" s="99" t="s">
        <v>992</v>
      </c>
      <c r="M27" s="99" t="s">
        <v>40</v>
      </c>
      <c r="O27" s="99" t="s">
        <v>40</v>
      </c>
      <c r="P27" s="99" t="s">
        <v>37</v>
      </c>
      <c r="Q27" s="99" t="s">
        <v>37</v>
      </c>
      <c r="R27" s="99" t="s">
        <v>37</v>
      </c>
      <c r="S27" s="99" t="s">
        <v>40</v>
      </c>
      <c r="T27" s="99" t="s">
        <v>1026</v>
      </c>
      <c r="U27" s="99" t="s">
        <v>1027</v>
      </c>
      <c r="V27" s="99" t="s">
        <v>1032</v>
      </c>
      <c r="W27" s="99" t="s">
        <v>1108</v>
      </c>
      <c r="X27" s="99" t="s">
        <v>1031</v>
      </c>
      <c r="Y27" s="99" t="s">
        <v>1152</v>
      </c>
      <c r="Z27" s="99" t="s">
        <v>452</v>
      </c>
      <c r="AA27" s="99" t="s">
        <v>1163</v>
      </c>
      <c r="AB27" s="99" t="s">
        <v>1167</v>
      </c>
      <c r="AC27" s="99" t="s">
        <v>1173</v>
      </c>
      <c r="AD27" s="99" t="s">
        <v>1154</v>
      </c>
      <c r="AE27" s="99" t="s">
        <v>1155</v>
      </c>
      <c r="AF27" s="99" t="s">
        <v>1154</v>
      </c>
      <c r="AG27" s="99" t="s">
        <v>1155</v>
      </c>
      <c r="AH27" s="99" t="s">
        <v>1155</v>
      </c>
      <c r="AI27" s="99" t="s">
        <v>1154</v>
      </c>
      <c r="AJ27" s="99" t="s">
        <v>1154</v>
      </c>
      <c r="AK27" s="99" t="s">
        <v>1154</v>
      </c>
      <c r="AL27" s="99" t="s">
        <v>1154</v>
      </c>
      <c r="AM27" s="99" t="s">
        <v>1154</v>
      </c>
      <c r="AN27" s="99" t="s">
        <v>1031</v>
      </c>
      <c r="AO27" s="99" t="s">
        <v>1154</v>
      </c>
      <c r="AP27" s="99" t="s">
        <v>1155</v>
      </c>
      <c r="AQ27" s="99" t="s">
        <v>1154</v>
      </c>
      <c r="AR27" s="99" t="s">
        <v>1154</v>
      </c>
    </row>
    <row r="28" spans="1:44" ht="15.75" customHeight="1">
      <c r="A28" s="99" t="s">
        <v>1184</v>
      </c>
      <c r="B28" s="99" t="s">
        <v>1143</v>
      </c>
      <c r="C28" s="99" t="s">
        <v>993</v>
      </c>
      <c r="D28" s="99">
        <v>0</v>
      </c>
      <c r="E28" s="99" t="s">
        <v>90</v>
      </c>
      <c r="F28" s="99" t="s">
        <v>1110</v>
      </c>
      <c r="G28" s="99" t="s">
        <v>1098</v>
      </c>
      <c r="H28" s="99" t="s">
        <v>1005</v>
      </c>
      <c r="I28" s="99" t="s">
        <v>37</v>
      </c>
      <c r="K28" s="99" t="s">
        <v>1186</v>
      </c>
      <c r="L28" s="99" t="s">
        <v>992</v>
      </c>
      <c r="M28" s="99" t="s">
        <v>40</v>
      </c>
      <c r="O28" s="99" t="s">
        <v>40</v>
      </c>
      <c r="P28" s="99" t="s">
        <v>40</v>
      </c>
      <c r="Q28" s="99" t="s">
        <v>37</v>
      </c>
      <c r="R28" s="99" t="s">
        <v>40</v>
      </c>
      <c r="S28" s="99" t="s">
        <v>40</v>
      </c>
      <c r="T28" s="99" t="s">
        <v>40</v>
      </c>
      <c r="U28" s="99" t="s">
        <v>40</v>
      </c>
      <c r="V28" s="99" t="s">
        <v>1031</v>
      </c>
      <c r="W28" s="99" t="s">
        <v>1109</v>
      </c>
      <c r="X28" s="99" t="s">
        <v>1031</v>
      </c>
      <c r="Y28" s="99" t="s">
        <v>1226</v>
      </c>
      <c r="Z28" s="99" t="s">
        <v>1152</v>
      </c>
      <c r="AA28" s="99" t="s">
        <v>1166</v>
      </c>
      <c r="AB28" s="99" t="s">
        <v>1171</v>
      </c>
      <c r="AC28" s="99" t="s">
        <v>1176</v>
      </c>
      <c r="AD28" s="99" t="s">
        <v>1151</v>
      </c>
      <c r="AE28" s="99" t="s">
        <v>1151</v>
      </c>
      <c r="AF28" s="99" t="s">
        <v>1151</v>
      </c>
      <c r="AG28" s="99" t="s">
        <v>1151</v>
      </c>
      <c r="AH28" s="99" t="s">
        <v>1151</v>
      </c>
      <c r="AI28" s="99" t="s">
        <v>1151</v>
      </c>
      <c r="AJ28" s="99" t="s">
        <v>1151</v>
      </c>
      <c r="AK28" s="99" t="s">
        <v>1151</v>
      </c>
      <c r="AL28" s="99" t="s">
        <v>1151</v>
      </c>
      <c r="AM28" s="99" t="s">
        <v>1151</v>
      </c>
      <c r="AN28" s="99" t="s">
        <v>1151</v>
      </c>
      <c r="AO28" s="99" t="s">
        <v>1151</v>
      </c>
      <c r="AP28" s="99" t="s">
        <v>1151</v>
      </c>
      <c r="AQ28" s="99" t="s">
        <v>1151</v>
      </c>
      <c r="AR28" s="99" t="s">
        <v>1151</v>
      </c>
    </row>
    <row r="29" spans="1:44" ht="15.75" customHeight="1">
      <c r="A29" s="99" t="s">
        <v>1184</v>
      </c>
      <c r="B29" s="99" t="s">
        <v>1150</v>
      </c>
      <c r="C29" s="99" t="s">
        <v>989</v>
      </c>
      <c r="D29" s="99">
        <v>1</v>
      </c>
      <c r="E29" s="99" t="s">
        <v>142</v>
      </c>
      <c r="F29" s="99" t="s">
        <v>1219</v>
      </c>
      <c r="G29" s="99" t="s">
        <v>1099</v>
      </c>
      <c r="H29" s="99" t="s">
        <v>1001</v>
      </c>
      <c r="I29" s="99" t="s">
        <v>37</v>
      </c>
      <c r="K29" s="99" t="s">
        <v>1210</v>
      </c>
      <c r="L29" s="99" t="s">
        <v>991</v>
      </c>
      <c r="M29" s="99" t="s">
        <v>37</v>
      </c>
      <c r="N29" s="99" t="s">
        <v>1025</v>
      </c>
      <c r="O29" s="99" t="s">
        <v>40</v>
      </c>
      <c r="P29" s="99" t="s">
        <v>40</v>
      </c>
      <c r="Q29" s="99" t="s">
        <v>37</v>
      </c>
      <c r="R29" s="99" t="s">
        <v>37</v>
      </c>
      <c r="S29" s="99" t="s">
        <v>40</v>
      </c>
      <c r="T29" s="99" t="s">
        <v>40</v>
      </c>
      <c r="U29" s="99" t="s">
        <v>40</v>
      </c>
      <c r="V29" s="99" t="s">
        <v>1031</v>
      </c>
      <c r="W29" s="99" t="s">
        <v>1109</v>
      </c>
      <c r="X29" s="99" t="s">
        <v>1151</v>
      </c>
      <c r="Y29" s="99" t="s">
        <v>1227</v>
      </c>
      <c r="Z29" s="99" t="s">
        <v>1228</v>
      </c>
      <c r="AA29" s="99" t="s">
        <v>1165</v>
      </c>
      <c r="AB29" s="99" t="s">
        <v>1168</v>
      </c>
      <c r="AC29" s="99" t="s">
        <v>1175</v>
      </c>
      <c r="AD29" s="99" t="s">
        <v>1031</v>
      </c>
      <c r="AE29" s="99" t="s">
        <v>1151</v>
      </c>
      <c r="AF29" s="99" t="s">
        <v>1155</v>
      </c>
      <c r="AG29" s="99" t="s">
        <v>1031</v>
      </c>
      <c r="AH29" s="99" t="s">
        <v>1151</v>
      </c>
      <c r="AI29" s="99" t="s">
        <v>1031</v>
      </c>
      <c r="AJ29" s="99" t="s">
        <v>1031</v>
      </c>
      <c r="AK29" s="99" t="s">
        <v>1031</v>
      </c>
      <c r="AL29" s="99" t="s">
        <v>1155</v>
      </c>
      <c r="AM29" s="99" t="s">
        <v>1031</v>
      </c>
      <c r="AN29" s="99" t="s">
        <v>1031</v>
      </c>
      <c r="AO29" s="99" t="s">
        <v>1151</v>
      </c>
      <c r="AP29" s="99" t="s">
        <v>1151</v>
      </c>
      <c r="AQ29" s="99" t="s">
        <v>1151</v>
      </c>
      <c r="AR29" s="99" t="s">
        <v>1031</v>
      </c>
    </row>
    <row r="30" spans="1:44" ht="15.75" customHeight="1">
      <c r="A30" s="99" t="s">
        <v>1184</v>
      </c>
      <c r="B30" s="99" t="s">
        <v>1149</v>
      </c>
      <c r="C30" s="99" t="s">
        <v>990</v>
      </c>
      <c r="D30" s="99">
        <v>1</v>
      </c>
      <c r="E30" s="99" t="s">
        <v>1189</v>
      </c>
      <c r="F30" s="99" t="s">
        <v>1110</v>
      </c>
      <c r="G30" s="99" t="s">
        <v>1098</v>
      </c>
      <c r="H30" s="99" t="s">
        <v>1004</v>
      </c>
      <c r="I30" s="99" t="s">
        <v>163</v>
      </c>
      <c r="J30" s="99" t="s">
        <v>192</v>
      </c>
      <c r="K30" s="99" t="s">
        <v>1186</v>
      </c>
      <c r="L30" s="99" t="s">
        <v>990</v>
      </c>
      <c r="M30" s="99" t="s">
        <v>40</v>
      </c>
      <c r="O30" s="99" t="s">
        <v>40</v>
      </c>
      <c r="P30" s="99" t="s">
        <v>37</v>
      </c>
      <c r="Q30" s="99" t="s">
        <v>37</v>
      </c>
      <c r="R30" s="99" t="s">
        <v>40</v>
      </c>
      <c r="S30" s="99" t="s">
        <v>1159</v>
      </c>
      <c r="T30" s="99" t="s">
        <v>40</v>
      </c>
      <c r="U30" s="99" t="s">
        <v>40</v>
      </c>
      <c r="V30" s="99" t="s">
        <v>1151</v>
      </c>
      <c r="W30" s="99" t="s">
        <v>1159</v>
      </c>
      <c r="X30" s="99" t="s">
        <v>1159</v>
      </c>
      <c r="Y30" s="99" t="s">
        <v>1229</v>
      </c>
      <c r="Z30" s="99" t="s">
        <v>1230</v>
      </c>
      <c r="AA30" s="99" t="s">
        <v>1165</v>
      </c>
      <c r="AB30" s="99" t="s">
        <v>1170</v>
      </c>
      <c r="AC30" s="99" t="s">
        <v>1175</v>
      </c>
      <c r="AD30" s="99" t="s">
        <v>1155</v>
      </c>
      <c r="AE30" s="99" t="s">
        <v>1155</v>
      </c>
      <c r="AF30" s="99" t="s">
        <v>1155</v>
      </c>
      <c r="AG30" s="99" t="s">
        <v>1155</v>
      </c>
      <c r="AH30" s="99" t="s">
        <v>1155</v>
      </c>
      <c r="AI30" s="99" t="s">
        <v>1155</v>
      </c>
      <c r="AJ30" s="99" t="s">
        <v>1155</v>
      </c>
      <c r="AK30" s="99" t="s">
        <v>1155</v>
      </c>
      <c r="AL30" s="99" t="s">
        <v>1155</v>
      </c>
      <c r="AM30" s="99" t="s">
        <v>1155</v>
      </c>
      <c r="AN30" s="99" t="s">
        <v>1155</v>
      </c>
      <c r="AO30" s="99" t="s">
        <v>1155</v>
      </c>
      <c r="AP30" s="99" t="s">
        <v>1155</v>
      </c>
      <c r="AQ30" s="99" t="s">
        <v>1155</v>
      </c>
      <c r="AR30" s="99" t="s">
        <v>1155</v>
      </c>
    </row>
    <row r="31" spans="1:44" ht="15.75" customHeight="1">
      <c r="A31" s="99" t="s">
        <v>1035</v>
      </c>
      <c r="B31" s="99" t="s">
        <v>1150</v>
      </c>
      <c r="C31" s="99" t="s">
        <v>991</v>
      </c>
      <c r="D31" s="99">
        <v>1</v>
      </c>
      <c r="E31" s="99" t="s">
        <v>142</v>
      </c>
      <c r="F31" s="99" t="s">
        <v>1225</v>
      </c>
      <c r="G31" s="99" t="s">
        <v>1099</v>
      </c>
      <c r="H31" s="99" t="s">
        <v>1002</v>
      </c>
      <c r="I31" s="99" t="s">
        <v>37</v>
      </c>
      <c r="K31" s="99" t="s">
        <v>1186</v>
      </c>
      <c r="L31" s="99" t="s">
        <v>989</v>
      </c>
      <c r="M31" s="99" t="s">
        <v>37</v>
      </c>
      <c r="N31" s="99" t="s">
        <v>138</v>
      </c>
      <c r="O31" s="99" t="s">
        <v>37</v>
      </c>
      <c r="P31" s="99" t="s">
        <v>37</v>
      </c>
      <c r="Q31" s="99" t="s">
        <v>37</v>
      </c>
      <c r="R31" s="99" t="s">
        <v>37</v>
      </c>
      <c r="S31" s="99" t="s">
        <v>1103</v>
      </c>
      <c r="T31" s="99" t="s">
        <v>1026</v>
      </c>
      <c r="U31" s="99" t="s">
        <v>1026</v>
      </c>
      <c r="V31" s="99" t="s">
        <v>1031</v>
      </c>
      <c r="W31" s="99" t="s">
        <v>1109</v>
      </c>
      <c r="X31" s="99" t="s">
        <v>1031</v>
      </c>
      <c r="Y31" s="99" t="s">
        <v>565</v>
      </c>
      <c r="Z31" s="99" t="s">
        <v>212</v>
      </c>
      <c r="AA31" s="99" t="s">
        <v>1163</v>
      </c>
      <c r="AB31" s="99" t="s">
        <v>1168</v>
      </c>
      <c r="AC31" s="99" t="s">
        <v>1175</v>
      </c>
      <c r="AD31" s="99" t="s">
        <v>1154</v>
      </c>
      <c r="AE31" s="99" t="s">
        <v>1155</v>
      </c>
      <c r="AF31" s="99" t="s">
        <v>1155</v>
      </c>
      <c r="AG31" s="99" t="s">
        <v>1155</v>
      </c>
      <c r="AH31" s="99" t="s">
        <v>1155</v>
      </c>
      <c r="AI31" s="99" t="s">
        <v>1031</v>
      </c>
      <c r="AJ31" s="99" t="s">
        <v>1031</v>
      </c>
      <c r="AK31" s="99" t="s">
        <v>1155</v>
      </c>
      <c r="AL31" s="99" t="s">
        <v>1155</v>
      </c>
      <c r="AM31" s="99" t="s">
        <v>1031</v>
      </c>
      <c r="AN31" s="99" t="s">
        <v>1155</v>
      </c>
      <c r="AO31" s="99" t="s">
        <v>1154</v>
      </c>
      <c r="AP31" s="99" t="s">
        <v>1031</v>
      </c>
      <c r="AQ31" s="99" t="s">
        <v>1155</v>
      </c>
      <c r="AR31" s="99" t="s">
        <v>1155</v>
      </c>
    </row>
    <row r="32" spans="1:44">
      <c r="A32" s="99" t="s">
        <v>1035</v>
      </c>
      <c r="B32" s="99" t="s">
        <v>1149</v>
      </c>
      <c r="C32" s="99" t="s">
        <v>989</v>
      </c>
      <c r="D32" s="99">
        <v>1</v>
      </c>
      <c r="E32" s="99" t="s">
        <v>142</v>
      </c>
      <c r="F32" s="99" t="s">
        <v>1200</v>
      </c>
      <c r="G32" s="99" t="s">
        <v>1231</v>
      </c>
      <c r="H32" s="99" t="s">
        <v>1002</v>
      </c>
      <c r="I32" s="99" t="s">
        <v>163</v>
      </c>
      <c r="J32" s="99" t="s">
        <v>203</v>
      </c>
      <c r="K32" s="99" t="s">
        <v>1186</v>
      </c>
      <c r="L32" s="99" t="s">
        <v>989</v>
      </c>
      <c r="M32" s="99" t="s">
        <v>37</v>
      </c>
      <c r="N32" s="99" t="s">
        <v>138</v>
      </c>
      <c r="O32" s="99" t="s">
        <v>37</v>
      </c>
      <c r="P32" s="99" t="s">
        <v>37</v>
      </c>
      <c r="Q32" s="99" t="s">
        <v>37</v>
      </c>
      <c r="R32" s="99" t="s">
        <v>37</v>
      </c>
      <c r="S32" s="99" t="s">
        <v>40</v>
      </c>
      <c r="T32" s="99" t="s">
        <v>1160</v>
      </c>
      <c r="U32" s="99" t="s">
        <v>1026</v>
      </c>
      <c r="V32" s="99" t="s">
        <v>1031</v>
      </c>
      <c r="W32" s="99" t="s">
        <v>1106</v>
      </c>
      <c r="X32" s="99" t="s">
        <v>1151</v>
      </c>
      <c r="Y32" s="99" t="s">
        <v>1232</v>
      </c>
      <c r="Z32" s="99" t="s">
        <v>1233</v>
      </c>
      <c r="AA32" s="99" t="s">
        <v>1166</v>
      </c>
      <c r="AB32" s="99" t="s">
        <v>1170</v>
      </c>
      <c r="AC32" s="99" t="s">
        <v>1176</v>
      </c>
      <c r="AD32" s="99" t="s">
        <v>1155</v>
      </c>
      <c r="AE32" s="99" t="s">
        <v>1151</v>
      </c>
      <c r="AF32" s="99" t="s">
        <v>1154</v>
      </c>
      <c r="AG32" s="99" t="s">
        <v>1155</v>
      </c>
      <c r="AH32" s="99" t="s">
        <v>1031</v>
      </c>
      <c r="AI32" s="99" t="s">
        <v>1151</v>
      </c>
      <c r="AJ32" s="99" t="s">
        <v>1151</v>
      </c>
      <c r="AK32" s="99" t="s">
        <v>1031</v>
      </c>
      <c r="AL32" s="99" t="s">
        <v>1155</v>
      </c>
      <c r="AM32" s="99" t="s">
        <v>1155</v>
      </c>
      <c r="AN32" s="99" t="s">
        <v>1155</v>
      </c>
      <c r="AO32" s="99" t="s">
        <v>1154</v>
      </c>
      <c r="AP32" s="99" t="s">
        <v>1151</v>
      </c>
      <c r="AQ32" s="99" t="s">
        <v>1155</v>
      </c>
      <c r="AR32" s="99" t="s">
        <v>1031</v>
      </c>
    </row>
    <row r="33" spans="1:44">
      <c r="A33" s="99" t="s">
        <v>1035</v>
      </c>
      <c r="B33" s="99" t="s">
        <v>1146</v>
      </c>
      <c r="C33" s="99" t="s">
        <v>989</v>
      </c>
      <c r="D33" s="99">
        <v>1</v>
      </c>
      <c r="E33" s="99" t="s">
        <v>142</v>
      </c>
      <c r="F33" s="99" t="s">
        <v>998</v>
      </c>
      <c r="G33" s="99" t="s">
        <v>1100</v>
      </c>
      <c r="H33" s="99" t="s">
        <v>1002</v>
      </c>
      <c r="I33" s="99" t="s">
        <v>37</v>
      </c>
      <c r="J33" s="99" t="s">
        <v>203</v>
      </c>
      <c r="K33" s="99" t="s">
        <v>104</v>
      </c>
      <c r="L33" s="99" t="s">
        <v>990</v>
      </c>
      <c r="M33" s="99" t="s">
        <v>40</v>
      </c>
      <c r="O33" s="99" t="s">
        <v>37</v>
      </c>
      <c r="P33" s="99" t="s">
        <v>37</v>
      </c>
      <c r="Q33" s="99" t="s">
        <v>37</v>
      </c>
      <c r="R33" s="99" t="s">
        <v>37</v>
      </c>
      <c r="S33" s="99" t="s">
        <v>40</v>
      </c>
      <c r="T33" s="99" t="s">
        <v>1160</v>
      </c>
      <c r="U33" s="99" t="s">
        <v>1160</v>
      </c>
      <c r="V33" s="99" t="s">
        <v>1031</v>
      </c>
      <c r="W33" s="99" t="s">
        <v>1105</v>
      </c>
      <c r="X33" s="99" t="s">
        <v>1031</v>
      </c>
      <c r="Y33" s="99" t="s">
        <v>62</v>
      </c>
      <c r="Z33" s="99" t="s">
        <v>126</v>
      </c>
      <c r="AA33" s="99" t="s">
        <v>1166</v>
      </c>
      <c r="AB33" s="99" t="s">
        <v>1168</v>
      </c>
      <c r="AC33" s="99" t="s">
        <v>1173</v>
      </c>
      <c r="AD33" s="99" t="s">
        <v>1155</v>
      </c>
      <c r="AE33" s="99" t="s">
        <v>1031</v>
      </c>
      <c r="AF33" s="99" t="s">
        <v>1155</v>
      </c>
      <c r="AG33" s="99" t="s">
        <v>1151</v>
      </c>
      <c r="AH33" s="99" t="s">
        <v>1155</v>
      </c>
      <c r="AI33" s="99" t="s">
        <v>1151</v>
      </c>
      <c r="AJ33" s="99" t="s">
        <v>1151</v>
      </c>
      <c r="AK33" s="99" t="s">
        <v>1031</v>
      </c>
      <c r="AL33" s="99" t="s">
        <v>1155</v>
      </c>
      <c r="AM33" s="99" t="s">
        <v>1031</v>
      </c>
      <c r="AN33" s="99" t="s">
        <v>1031</v>
      </c>
      <c r="AO33" s="99" t="s">
        <v>1155</v>
      </c>
      <c r="AP33" s="99" t="s">
        <v>1031</v>
      </c>
      <c r="AQ33" s="99" t="s">
        <v>1031</v>
      </c>
      <c r="AR33" s="99" t="s">
        <v>1031</v>
      </c>
    </row>
    <row r="34" spans="1:44">
      <c r="A34" s="99" t="s">
        <v>1035</v>
      </c>
      <c r="B34" s="99" t="s">
        <v>1148</v>
      </c>
      <c r="C34" s="99" t="s">
        <v>989</v>
      </c>
      <c r="D34" s="99">
        <v>1</v>
      </c>
      <c r="E34" s="99" t="s">
        <v>90</v>
      </c>
      <c r="F34" s="99" t="s">
        <v>1212</v>
      </c>
      <c r="G34" s="99" t="s">
        <v>1099</v>
      </c>
      <c r="H34" s="99" t="s">
        <v>1001</v>
      </c>
      <c r="I34" s="99" t="s">
        <v>37</v>
      </c>
      <c r="K34" s="99" t="s">
        <v>1210</v>
      </c>
      <c r="L34" s="99" t="s">
        <v>990</v>
      </c>
      <c r="M34" s="99" t="s">
        <v>40</v>
      </c>
      <c r="O34" s="99" t="s">
        <v>37</v>
      </c>
      <c r="P34" s="99" t="s">
        <v>40</v>
      </c>
      <c r="Q34" s="99" t="s">
        <v>37</v>
      </c>
      <c r="R34" s="99" t="s">
        <v>37</v>
      </c>
      <c r="S34" s="99" t="s">
        <v>1103</v>
      </c>
      <c r="T34" s="99" t="s">
        <v>1160</v>
      </c>
      <c r="U34" s="99" t="s">
        <v>1160</v>
      </c>
      <c r="V34" s="99" t="s">
        <v>1031</v>
      </c>
      <c r="W34" s="99" t="s">
        <v>1109</v>
      </c>
      <c r="X34" s="99" t="s">
        <v>1031</v>
      </c>
      <c r="Y34" s="99" t="s">
        <v>617</v>
      </c>
      <c r="Z34" s="99" t="s">
        <v>1203</v>
      </c>
      <c r="AA34" s="99" t="s">
        <v>1163</v>
      </c>
      <c r="AB34" s="99" t="s">
        <v>1168</v>
      </c>
      <c r="AC34" s="99" t="s">
        <v>1175</v>
      </c>
      <c r="AD34" s="99" t="s">
        <v>1154</v>
      </c>
      <c r="AE34" s="99" t="s">
        <v>1151</v>
      </c>
      <c r="AF34" s="99" t="s">
        <v>1031</v>
      </c>
      <c r="AG34" s="99" t="s">
        <v>1031</v>
      </c>
      <c r="AH34" s="99" t="s">
        <v>1155</v>
      </c>
      <c r="AI34" s="99" t="s">
        <v>1151</v>
      </c>
      <c r="AJ34" s="99" t="s">
        <v>1151</v>
      </c>
      <c r="AK34" s="99" t="s">
        <v>1151</v>
      </c>
      <c r="AL34" s="99" t="s">
        <v>1154</v>
      </c>
      <c r="AM34" s="99" t="s">
        <v>1151</v>
      </c>
      <c r="AN34" s="99" t="s">
        <v>1151</v>
      </c>
      <c r="AO34" s="99" t="s">
        <v>1155</v>
      </c>
      <c r="AP34" s="99" t="s">
        <v>1151</v>
      </c>
      <c r="AQ34" s="99" t="s">
        <v>1151</v>
      </c>
      <c r="AR34" s="99" t="s">
        <v>1151</v>
      </c>
    </row>
    <row r="35" spans="1:44">
      <c r="A35" s="99" t="s">
        <v>1035</v>
      </c>
      <c r="B35" s="99" t="s">
        <v>1148</v>
      </c>
      <c r="C35" s="99" t="s">
        <v>989</v>
      </c>
      <c r="D35" s="99">
        <v>2</v>
      </c>
      <c r="E35" s="99" t="s">
        <v>1197</v>
      </c>
      <c r="F35" s="99" t="s">
        <v>1200</v>
      </c>
      <c r="G35" s="99" t="s">
        <v>1100</v>
      </c>
      <c r="H35" s="99" t="s">
        <v>1005</v>
      </c>
      <c r="I35" s="99" t="s">
        <v>37</v>
      </c>
      <c r="K35" s="99" t="s">
        <v>104</v>
      </c>
      <c r="L35" s="99" t="s">
        <v>990</v>
      </c>
      <c r="M35" s="99" t="s">
        <v>40</v>
      </c>
      <c r="O35" s="99" t="s">
        <v>37</v>
      </c>
      <c r="P35" s="99" t="s">
        <v>37</v>
      </c>
      <c r="Q35" s="99" t="s">
        <v>37</v>
      </c>
      <c r="R35" s="99" t="s">
        <v>37</v>
      </c>
      <c r="S35" s="99" t="s">
        <v>37</v>
      </c>
      <c r="T35" s="99" t="s">
        <v>1160</v>
      </c>
      <c r="U35" s="99" t="s">
        <v>1026</v>
      </c>
      <c r="V35" s="99" t="s">
        <v>1031</v>
      </c>
      <c r="W35" s="99" t="s">
        <v>1159</v>
      </c>
      <c r="X35" s="99" t="s">
        <v>1151</v>
      </c>
      <c r="Y35" s="99" t="s">
        <v>473</v>
      </c>
      <c r="Z35" s="99" t="s">
        <v>1153</v>
      </c>
      <c r="AA35" s="99" t="s">
        <v>1165</v>
      </c>
      <c r="AB35" s="99" t="s">
        <v>1170</v>
      </c>
      <c r="AC35" s="99" t="s">
        <v>1175</v>
      </c>
      <c r="AD35" s="99" t="s">
        <v>1155</v>
      </c>
      <c r="AE35" s="99" t="s">
        <v>1151</v>
      </c>
      <c r="AF35" s="99" t="s">
        <v>1031</v>
      </c>
      <c r="AG35" s="99" t="s">
        <v>1151</v>
      </c>
      <c r="AH35" s="99" t="s">
        <v>1154</v>
      </c>
      <c r="AI35" s="99" t="s">
        <v>1031</v>
      </c>
      <c r="AJ35" s="99" t="s">
        <v>1031</v>
      </c>
      <c r="AK35" s="99" t="s">
        <v>1151</v>
      </c>
      <c r="AL35" s="99" t="s">
        <v>1155</v>
      </c>
      <c r="AM35" s="99" t="s">
        <v>1155</v>
      </c>
      <c r="AN35" s="99" t="s">
        <v>1155</v>
      </c>
      <c r="AO35" s="99" t="s">
        <v>1154</v>
      </c>
      <c r="AP35" s="99" t="s">
        <v>1151</v>
      </c>
      <c r="AQ35" s="99" t="s">
        <v>1151</v>
      </c>
      <c r="AR35" s="99" t="s">
        <v>1155</v>
      </c>
    </row>
    <row r="36" spans="1:44">
      <c r="A36" s="99" t="s">
        <v>1184</v>
      </c>
      <c r="B36" s="99" t="s">
        <v>1143</v>
      </c>
      <c r="C36" s="99" t="s">
        <v>992</v>
      </c>
      <c r="D36" s="99">
        <v>0</v>
      </c>
      <c r="E36" s="99" t="s">
        <v>142</v>
      </c>
      <c r="F36" s="99" t="s">
        <v>999</v>
      </c>
      <c r="G36" s="99" t="s">
        <v>1099</v>
      </c>
      <c r="H36" s="99" t="s">
        <v>1005</v>
      </c>
      <c r="I36" s="99" t="s">
        <v>37</v>
      </c>
      <c r="K36" s="99" t="s">
        <v>95</v>
      </c>
      <c r="L36" s="99" t="s">
        <v>992</v>
      </c>
      <c r="M36" s="99" t="s">
        <v>40</v>
      </c>
      <c r="O36" s="99" t="s">
        <v>40</v>
      </c>
      <c r="P36" s="99" t="s">
        <v>40</v>
      </c>
      <c r="Q36" s="99" t="s">
        <v>37</v>
      </c>
      <c r="R36" s="99" t="s">
        <v>40</v>
      </c>
      <c r="S36" s="99" t="s">
        <v>37</v>
      </c>
      <c r="T36" s="99" t="s">
        <v>40</v>
      </c>
      <c r="U36" s="99" t="s">
        <v>1160</v>
      </c>
      <c r="V36" s="99" t="s">
        <v>1031</v>
      </c>
      <c r="W36" s="99" t="s">
        <v>1109</v>
      </c>
      <c r="X36" s="99" t="s">
        <v>1031</v>
      </c>
      <c r="Y36" s="99" t="s">
        <v>1234</v>
      </c>
      <c r="Z36" s="99" t="s">
        <v>1221</v>
      </c>
      <c r="AA36" s="99" t="s">
        <v>1164</v>
      </c>
      <c r="AB36" s="99" t="s">
        <v>1168</v>
      </c>
      <c r="AC36" s="99" t="s">
        <v>1172</v>
      </c>
      <c r="AD36" s="99" t="s">
        <v>1031</v>
      </c>
      <c r="AE36" s="99" t="s">
        <v>1151</v>
      </c>
      <c r="AF36" s="99" t="s">
        <v>1031</v>
      </c>
      <c r="AG36" s="99" t="s">
        <v>1031</v>
      </c>
      <c r="AH36" s="99" t="s">
        <v>1155</v>
      </c>
      <c r="AI36" s="99" t="s">
        <v>1155</v>
      </c>
      <c r="AJ36" s="99" t="s">
        <v>1155</v>
      </c>
      <c r="AK36" s="99" t="s">
        <v>1031</v>
      </c>
      <c r="AL36" s="99" t="s">
        <v>1031</v>
      </c>
      <c r="AM36" s="99" t="s">
        <v>1031</v>
      </c>
      <c r="AN36" s="99" t="s">
        <v>1155</v>
      </c>
      <c r="AO36" s="99" t="s">
        <v>1031</v>
      </c>
      <c r="AP36" s="99" t="s">
        <v>1031</v>
      </c>
      <c r="AQ36" s="99" t="s">
        <v>1031</v>
      </c>
      <c r="AR36" s="99" t="s">
        <v>1031</v>
      </c>
    </row>
    <row r="37" spans="1:44">
      <c r="A37" s="99" t="s">
        <v>1035</v>
      </c>
      <c r="B37" s="99" t="s">
        <v>1146</v>
      </c>
      <c r="C37" s="99" t="s">
        <v>989</v>
      </c>
      <c r="D37" s="99">
        <v>1</v>
      </c>
      <c r="E37" s="99" t="s">
        <v>90</v>
      </c>
      <c r="F37" s="99" t="s">
        <v>1235</v>
      </c>
      <c r="G37" s="99" t="s">
        <v>1098</v>
      </c>
      <c r="H37" s="99" t="s">
        <v>1001</v>
      </c>
      <c r="I37" s="99" t="s">
        <v>37</v>
      </c>
      <c r="K37" s="99" t="s">
        <v>1210</v>
      </c>
      <c r="L37" s="99" t="s">
        <v>990</v>
      </c>
      <c r="M37" s="99" t="s">
        <v>37</v>
      </c>
      <c r="N37" s="99" t="s">
        <v>138</v>
      </c>
      <c r="O37" s="99" t="s">
        <v>40</v>
      </c>
      <c r="P37" s="99" t="s">
        <v>40</v>
      </c>
      <c r="Q37" s="99" t="s">
        <v>37</v>
      </c>
      <c r="R37" s="99" t="s">
        <v>37</v>
      </c>
      <c r="S37" s="99" t="s">
        <v>40</v>
      </c>
      <c r="T37" s="99" t="s">
        <v>40</v>
      </c>
      <c r="U37" s="99" t="s">
        <v>1160</v>
      </c>
      <c r="V37" s="99" t="s">
        <v>1151</v>
      </c>
      <c r="W37" s="99" t="s">
        <v>1159</v>
      </c>
      <c r="X37" s="99" t="s">
        <v>1151</v>
      </c>
      <c r="Y37" s="99" t="s">
        <v>1236</v>
      </c>
      <c r="Z37" s="99" t="s">
        <v>725</v>
      </c>
      <c r="AA37" s="99" t="s">
        <v>1165</v>
      </c>
      <c r="AB37" s="99" t="s">
        <v>1170</v>
      </c>
      <c r="AC37" s="99" t="s">
        <v>1175</v>
      </c>
      <c r="AD37" s="99" t="s">
        <v>1154</v>
      </c>
      <c r="AE37" s="99" t="s">
        <v>1154</v>
      </c>
      <c r="AF37" s="99" t="s">
        <v>1155</v>
      </c>
      <c r="AG37" s="99" t="s">
        <v>1154</v>
      </c>
      <c r="AH37" s="99" t="s">
        <v>1155</v>
      </c>
      <c r="AI37" s="99" t="s">
        <v>1031</v>
      </c>
      <c r="AJ37" s="99" t="s">
        <v>1155</v>
      </c>
      <c r="AK37" s="99" t="s">
        <v>1155</v>
      </c>
      <c r="AL37" s="99" t="s">
        <v>1155</v>
      </c>
      <c r="AM37" s="99" t="s">
        <v>1031</v>
      </c>
      <c r="AN37" s="99" t="s">
        <v>1154</v>
      </c>
      <c r="AO37" s="99" t="s">
        <v>1031</v>
      </c>
      <c r="AP37" s="99" t="s">
        <v>1031</v>
      </c>
      <c r="AQ37" s="99" t="s">
        <v>1155</v>
      </c>
      <c r="AR37" s="99" t="s">
        <v>1154</v>
      </c>
    </row>
    <row r="38" spans="1:44">
      <c r="A38" s="99" t="s">
        <v>1035</v>
      </c>
      <c r="B38" s="99" t="s">
        <v>1149</v>
      </c>
      <c r="C38" s="99" t="s">
        <v>992</v>
      </c>
      <c r="D38" s="99">
        <v>1</v>
      </c>
      <c r="E38" s="99" t="s">
        <v>34</v>
      </c>
      <c r="F38" s="99" t="s">
        <v>998</v>
      </c>
      <c r="G38" s="99" t="s">
        <v>1159</v>
      </c>
      <c r="H38" s="99" t="s">
        <v>1002</v>
      </c>
      <c r="I38" s="99" t="s">
        <v>163</v>
      </c>
      <c r="J38" s="99" t="s">
        <v>192</v>
      </c>
      <c r="K38" s="99" t="s">
        <v>38</v>
      </c>
      <c r="L38" s="99" t="s">
        <v>1159</v>
      </c>
      <c r="M38" s="99" t="s">
        <v>40</v>
      </c>
      <c r="O38" s="99" t="s">
        <v>40</v>
      </c>
      <c r="P38" s="99" t="s">
        <v>37</v>
      </c>
      <c r="Q38" s="99" t="s">
        <v>37</v>
      </c>
      <c r="R38" s="99" t="s">
        <v>37</v>
      </c>
      <c r="S38" s="99" t="s">
        <v>1159</v>
      </c>
      <c r="T38" s="99" t="s">
        <v>40</v>
      </c>
      <c r="U38" s="99" t="s">
        <v>1160</v>
      </c>
      <c r="V38" s="99" t="s">
        <v>1031</v>
      </c>
      <c r="W38" s="99" t="s">
        <v>1109</v>
      </c>
      <c r="X38" s="99" t="s">
        <v>1031</v>
      </c>
      <c r="Y38" s="99" t="s">
        <v>1237</v>
      </c>
      <c r="Z38" s="99" t="s">
        <v>1152</v>
      </c>
      <c r="AA38" s="99" t="s">
        <v>1166</v>
      </c>
      <c r="AB38" s="99" t="s">
        <v>1168</v>
      </c>
      <c r="AC38" s="99" t="s">
        <v>1175</v>
      </c>
      <c r="AD38" s="99" t="s">
        <v>1159</v>
      </c>
      <c r="AE38" s="99" t="s">
        <v>1151</v>
      </c>
      <c r="AF38" s="99" t="s">
        <v>1155</v>
      </c>
      <c r="AG38" s="99" t="s">
        <v>1155</v>
      </c>
      <c r="AH38" s="99" t="s">
        <v>1031</v>
      </c>
      <c r="AI38" s="99" t="s">
        <v>1151</v>
      </c>
      <c r="AJ38" s="99" t="s">
        <v>1151</v>
      </c>
      <c r="AK38" s="99" t="s">
        <v>1151</v>
      </c>
      <c r="AL38" s="99" t="s">
        <v>1031</v>
      </c>
      <c r="AM38" s="99" t="s">
        <v>1151</v>
      </c>
      <c r="AN38" s="99" t="s">
        <v>1155</v>
      </c>
      <c r="AO38" s="99" t="s">
        <v>1151</v>
      </c>
      <c r="AP38" s="99" t="s">
        <v>1151</v>
      </c>
      <c r="AQ38" s="99" t="s">
        <v>1159</v>
      </c>
      <c r="AR38" s="99" t="s">
        <v>1031</v>
      </c>
    </row>
    <row r="39" spans="1:44">
      <c r="A39" s="99" t="s">
        <v>1035</v>
      </c>
      <c r="B39" s="99" t="s">
        <v>1150</v>
      </c>
      <c r="C39" s="99" t="s">
        <v>991</v>
      </c>
      <c r="D39" s="99" t="s">
        <v>70</v>
      </c>
      <c r="E39" s="99" t="s">
        <v>1189</v>
      </c>
      <c r="F39" s="99" t="s">
        <v>1200</v>
      </c>
      <c r="G39" s="99" t="s">
        <v>1238</v>
      </c>
      <c r="H39" s="99" t="s">
        <v>1001</v>
      </c>
      <c r="I39" s="99" t="s">
        <v>37</v>
      </c>
      <c r="J39" s="99" t="s">
        <v>203</v>
      </c>
      <c r="K39" s="99" t="s">
        <v>38</v>
      </c>
      <c r="L39" s="99" t="s">
        <v>989</v>
      </c>
      <c r="M39" s="99" t="s">
        <v>37</v>
      </c>
      <c r="N39" s="99" t="s">
        <v>138</v>
      </c>
      <c r="O39" s="99" t="s">
        <v>37</v>
      </c>
      <c r="P39" s="99" t="s">
        <v>37</v>
      </c>
      <c r="Q39" s="99" t="s">
        <v>37</v>
      </c>
      <c r="R39" s="99" t="s">
        <v>37</v>
      </c>
      <c r="S39" s="99" t="s">
        <v>40</v>
      </c>
      <c r="T39" s="99" t="s">
        <v>1160</v>
      </c>
      <c r="U39" s="99" t="s">
        <v>1160</v>
      </c>
      <c r="V39" s="99" t="s">
        <v>1031</v>
      </c>
      <c r="W39" s="99" t="s">
        <v>1109</v>
      </c>
      <c r="X39" s="99" t="s">
        <v>1032</v>
      </c>
      <c r="Y39" s="99" t="s">
        <v>1239</v>
      </c>
      <c r="Z39" s="99" t="s">
        <v>1240</v>
      </c>
      <c r="AA39" s="99" t="s">
        <v>1163</v>
      </c>
      <c r="AB39" s="99" t="s">
        <v>1168</v>
      </c>
      <c r="AC39" s="99" t="s">
        <v>1173</v>
      </c>
      <c r="AD39" s="99" t="s">
        <v>1155</v>
      </c>
      <c r="AE39" s="99" t="s">
        <v>1155</v>
      </c>
      <c r="AF39" s="99" t="s">
        <v>1155</v>
      </c>
      <c r="AG39" s="99" t="s">
        <v>1031</v>
      </c>
      <c r="AH39" s="99" t="s">
        <v>1031</v>
      </c>
      <c r="AI39" s="99" t="s">
        <v>1031</v>
      </c>
      <c r="AJ39" s="99" t="s">
        <v>1151</v>
      </c>
      <c r="AK39" s="99" t="s">
        <v>1151</v>
      </c>
      <c r="AL39" s="99" t="s">
        <v>1155</v>
      </c>
      <c r="AM39" s="99" t="s">
        <v>1155</v>
      </c>
      <c r="AN39" s="99" t="s">
        <v>1031</v>
      </c>
      <c r="AO39" s="99" t="s">
        <v>1155</v>
      </c>
      <c r="AP39" s="99" t="s">
        <v>1151</v>
      </c>
      <c r="AQ39" s="99" t="s">
        <v>1031</v>
      </c>
      <c r="AR39" s="99" t="s">
        <v>1031</v>
      </c>
    </row>
    <row r="40" spans="1:44">
      <c r="A40" s="99" t="s">
        <v>1184</v>
      </c>
      <c r="B40" s="99" t="s">
        <v>1143</v>
      </c>
      <c r="C40" s="99" t="s">
        <v>991</v>
      </c>
      <c r="D40" s="99">
        <v>1</v>
      </c>
      <c r="E40" s="99" t="s">
        <v>90</v>
      </c>
      <c r="F40" s="99" t="s">
        <v>1241</v>
      </c>
      <c r="G40" s="99" t="s">
        <v>1098</v>
      </c>
      <c r="H40" s="99" t="s">
        <v>1001</v>
      </c>
      <c r="I40" s="99" t="s">
        <v>37</v>
      </c>
      <c r="K40" s="99" t="s">
        <v>1186</v>
      </c>
      <c r="L40" s="99" t="s">
        <v>989</v>
      </c>
      <c r="M40" s="99" t="s">
        <v>37</v>
      </c>
      <c r="N40" s="99" t="s">
        <v>138</v>
      </c>
      <c r="O40" s="99" t="s">
        <v>37</v>
      </c>
      <c r="P40" s="99" t="s">
        <v>37</v>
      </c>
      <c r="Q40" s="99" t="s">
        <v>37</v>
      </c>
      <c r="R40" s="99" t="s">
        <v>40</v>
      </c>
      <c r="S40" s="99" t="s">
        <v>1103</v>
      </c>
      <c r="T40" s="99" t="s">
        <v>1160</v>
      </c>
      <c r="U40" s="99" t="s">
        <v>1160</v>
      </c>
      <c r="V40" s="99" t="s">
        <v>1031</v>
      </c>
      <c r="W40" s="99" t="s">
        <v>1109</v>
      </c>
      <c r="X40" s="99" t="s">
        <v>1032</v>
      </c>
      <c r="Y40" s="99" t="s">
        <v>241</v>
      </c>
      <c r="Z40" s="99" t="s">
        <v>1242</v>
      </c>
      <c r="AA40" s="99" t="s">
        <v>1166</v>
      </c>
      <c r="AB40" s="99" t="s">
        <v>1170</v>
      </c>
      <c r="AC40" s="99" t="s">
        <v>1175</v>
      </c>
      <c r="AD40" s="99" t="s">
        <v>1154</v>
      </c>
      <c r="AE40" s="99" t="s">
        <v>1154</v>
      </c>
      <c r="AF40" s="99" t="s">
        <v>1154</v>
      </c>
      <c r="AG40" s="99" t="s">
        <v>1155</v>
      </c>
      <c r="AH40" s="99" t="s">
        <v>1155</v>
      </c>
      <c r="AI40" s="99" t="s">
        <v>1155</v>
      </c>
      <c r="AJ40" s="99" t="s">
        <v>1031</v>
      </c>
      <c r="AK40" s="99" t="s">
        <v>1031</v>
      </c>
      <c r="AL40" s="99" t="s">
        <v>1155</v>
      </c>
      <c r="AM40" s="99" t="s">
        <v>1031</v>
      </c>
      <c r="AN40" s="99" t="s">
        <v>1155</v>
      </c>
      <c r="AO40" s="99" t="s">
        <v>1154</v>
      </c>
      <c r="AP40" s="99" t="s">
        <v>1151</v>
      </c>
      <c r="AQ40" s="99" t="s">
        <v>1031</v>
      </c>
      <c r="AR40" s="99" t="s">
        <v>1155</v>
      </c>
    </row>
    <row r="41" spans="1:44">
      <c r="A41" s="99" t="s">
        <v>1035</v>
      </c>
      <c r="B41" s="99" t="s">
        <v>1148</v>
      </c>
      <c r="C41" s="99" t="s">
        <v>990</v>
      </c>
      <c r="D41" s="99">
        <v>3</v>
      </c>
      <c r="E41" s="99" t="s">
        <v>1243</v>
      </c>
      <c r="F41" s="99" t="s">
        <v>1219</v>
      </c>
      <c r="G41" s="99" t="s">
        <v>1100</v>
      </c>
      <c r="H41" s="99" t="s">
        <v>1005</v>
      </c>
      <c r="I41" s="99" t="s">
        <v>37</v>
      </c>
      <c r="K41" s="99" t="s">
        <v>38</v>
      </c>
      <c r="L41" s="99" t="s">
        <v>991</v>
      </c>
      <c r="M41" s="99" t="s">
        <v>40</v>
      </c>
      <c r="O41" s="99" t="s">
        <v>40</v>
      </c>
      <c r="P41" s="99" t="s">
        <v>37</v>
      </c>
      <c r="Q41" s="99" t="s">
        <v>37</v>
      </c>
      <c r="R41" s="99" t="s">
        <v>37</v>
      </c>
      <c r="S41" s="99" t="s">
        <v>40</v>
      </c>
      <c r="T41" s="99" t="s">
        <v>40</v>
      </c>
      <c r="U41" s="99" t="s">
        <v>40</v>
      </c>
      <c r="V41" s="99" t="s">
        <v>1031</v>
      </c>
      <c r="W41" s="99" t="s">
        <v>1109</v>
      </c>
      <c r="X41" s="99" t="s">
        <v>1031</v>
      </c>
      <c r="Y41" s="99" t="s">
        <v>867</v>
      </c>
      <c r="Z41" s="99" t="s">
        <v>196</v>
      </c>
      <c r="AA41" s="99" t="s">
        <v>1163</v>
      </c>
      <c r="AB41" s="99" t="s">
        <v>1169</v>
      </c>
      <c r="AC41" s="99" t="s">
        <v>1174</v>
      </c>
      <c r="AD41" s="99" t="s">
        <v>1155</v>
      </c>
      <c r="AE41" s="99" t="s">
        <v>1031</v>
      </c>
      <c r="AF41" s="99" t="s">
        <v>1031</v>
      </c>
      <c r="AG41" s="99" t="s">
        <v>1031</v>
      </c>
      <c r="AH41" s="99" t="s">
        <v>1155</v>
      </c>
      <c r="AI41" s="99" t="s">
        <v>1151</v>
      </c>
      <c r="AJ41" s="99" t="s">
        <v>1151</v>
      </c>
      <c r="AK41" s="99" t="s">
        <v>1151</v>
      </c>
      <c r="AL41" s="99" t="s">
        <v>1155</v>
      </c>
      <c r="AM41" s="99" t="s">
        <v>1031</v>
      </c>
      <c r="AN41" s="99" t="s">
        <v>1155</v>
      </c>
      <c r="AO41" s="99" t="s">
        <v>1155</v>
      </c>
      <c r="AP41" s="99" t="s">
        <v>1155</v>
      </c>
      <c r="AQ41" s="99" t="s">
        <v>1031</v>
      </c>
      <c r="AR41" s="99" t="s">
        <v>1151</v>
      </c>
    </row>
    <row r="42" spans="1:44">
      <c r="A42" s="99" t="s">
        <v>1184</v>
      </c>
      <c r="B42" s="99" t="s">
        <v>1143</v>
      </c>
      <c r="C42" s="99" t="s">
        <v>991</v>
      </c>
      <c r="D42" s="99">
        <v>1</v>
      </c>
      <c r="E42" s="99" t="s">
        <v>90</v>
      </c>
      <c r="F42" s="99" t="s">
        <v>1110</v>
      </c>
      <c r="G42" s="99" t="s">
        <v>1098</v>
      </c>
      <c r="H42" s="99" t="s">
        <v>1002</v>
      </c>
      <c r="I42" s="99" t="s">
        <v>37</v>
      </c>
      <c r="K42" s="99" t="s">
        <v>1186</v>
      </c>
      <c r="L42" s="99" t="s">
        <v>991</v>
      </c>
      <c r="M42" s="99" t="s">
        <v>40</v>
      </c>
      <c r="O42" s="99" t="s">
        <v>40</v>
      </c>
      <c r="P42" s="99" t="s">
        <v>40</v>
      </c>
      <c r="Q42" s="99" t="s">
        <v>37</v>
      </c>
      <c r="R42" s="99" t="s">
        <v>40</v>
      </c>
      <c r="S42" s="99" t="s">
        <v>40</v>
      </c>
      <c r="T42" s="99" t="s">
        <v>1026</v>
      </c>
      <c r="U42" s="99" t="s">
        <v>1026</v>
      </c>
      <c r="V42" s="99" t="s">
        <v>1032</v>
      </c>
      <c r="W42" s="99" t="s">
        <v>1109</v>
      </c>
      <c r="X42" s="99" t="s">
        <v>1032</v>
      </c>
      <c r="Y42" s="99" t="s">
        <v>623</v>
      </c>
      <c r="Z42" s="99" t="s">
        <v>196</v>
      </c>
      <c r="AA42" s="99" t="s">
        <v>1165</v>
      </c>
      <c r="AB42" s="99" t="s">
        <v>1169</v>
      </c>
      <c r="AC42" s="99" t="s">
        <v>1174</v>
      </c>
      <c r="AD42" s="99" t="s">
        <v>1154</v>
      </c>
      <c r="AE42" s="99" t="s">
        <v>1031</v>
      </c>
      <c r="AF42" s="99" t="s">
        <v>1155</v>
      </c>
      <c r="AG42" s="99" t="s">
        <v>1155</v>
      </c>
      <c r="AH42" s="99" t="s">
        <v>1154</v>
      </c>
      <c r="AI42" s="99" t="s">
        <v>1155</v>
      </c>
      <c r="AJ42" s="99" t="s">
        <v>1155</v>
      </c>
      <c r="AK42" s="99" t="s">
        <v>1031</v>
      </c>
      <c r="AL42" s="99" t="s">
        <v>1155</v>
      </c>
      <c r="AM42" s="99" t="s">
        <v>1031</v>
      </c>
      <c r="AN42" s="99" t="s">
        <v>1155</v>
      </c>
      <c r="AO42" s="99" t="s">
        <v>1155</v>
      </c>
      <c r="AP42" s="99" t="s">
        <v>1031</v>
      </c>
      <c r="AQ42" s="99" t="s">
        <v>1155</v>
      </c>
      <c r="AR42" s="99" t="s">
        <v>1154</v>
      </c>
    </row>
    <row r="43" spans="1:44">
      <c r="A43" s="99" t="s">
        <v>1035</v>
      </c>
      <c r="B43" s="99" t="s">
        <v>1150</v>
      </c>
      <c r="C43" s="99" t="s">
        <v>989</v>
      </c>
      <c r="D43" s="99">
        <v>2</v>
      </c>
      <c r="E43" s="99" t="s">
        <v>1197</v>
      </c>
      <c r="F43" s="99" t="s">
        <v>1244</v>
      </c>
      <c r="G43" s="99" t="s">
        <v>1099</v>
      </c>
      <c r="H43" s="99" t="s">
        <v>1001</v>
      </c>
      <c r="I43" s="99" t="s">
        <v>163</v>
      </c>
      <c r="J43" s="99" t="s">
        <v>183</v>
      </c>
      <c r="K43" s="99" t="s">
        <v>1210</v>
      </c>
      <c r="L43" s="99" t="s">
        <v>989</v>
      </c>
      <c r="M43" s="99" t="s">
        <v>40</v>
      </c>
      <c r="O43" s="99" t="s">
        <v>40</v>
      </c>
      <c r="P43" s="99" t="s">
        <v>37</v>
      </c>
      <c r="Q43" s="99" t="s">
        <v>37</v>
      </c>
      <c r="R43" s="99" t="s">
        <v>37</v>
      </c>
      <c r="S43" s="99" t="s">
        <v>1103</v>
      </c>
      <c r="T43" s="99" t="s">
        <v>1160</v>
      </c>
      <c r="U43" s="99" t="s">
        <v>1160</v>
      </c>
      <c r="V43" s="99" t="s">
        <v>1031</v>
      </c>
      <c r="W43" s="99" t="s">
        <v>1159</v>
      </c>
      <c r="X43" s="99" t="s">
        <v>1031</v>
      </c>
      <c r="Y43" s="99" t="s">
        <v>241</v>
      </c>
      <c r="Z43" s="99" t="s">
        <v>126</v>
      </c>
      <c r="AA43" s="99" t="s">
        <v>1165</v>
      </c>
      <c r="AB43" s="99" t="s">
        <v>1169</v>
      </c>
      <c r="AC43" s="99" t="s">
        <v>1174</v>
      </c>
      <c r="AD43" s="99" t="s">
        <v>1154</v>
      </c>
      <c r="AE43" s="99" t="s">
        <v>1155</v>
      </c>
      <c r="AF43" s="99" t="s">
        <v>1154</v>
      </c>
      <c r="AG43" s="99" t="s">
        <v>1155</v>
      </c>
      <c r="AH43" s="99" t="s">
        <v>1155</v>
      </c>
      <c r="AI43" s="99" t="s">
        <v>1155</v>
      </c>
      <c r="AJ43" s="99" t="s">
        <v>1155</v>
      </c>
      <c r="AK43" s="99" t="s">
        <v>1155</v>
      </c>
      <c r="AL43" s="99" t="s">
        <v>1154</v>
      </c>
      <c r="AM43" s="99" t="s">
        <v>1031</v>
      </c>
      <c r="AN43" s="99" t="s">
        <v>1031</v>
      </c>
      <c r="AO43" s="99" t="s">
        <v>1031</v>
      </c>
      <c r="AP43" s="99" t="s">
        <v>1155</v>
      </c>
      <c r="AQ43" s="99" t="s">
        <v>1151</v>
      </c>
      <c r="AR43" s="99" t="s">
        <v>1031</v>
      </c>
    </row>
    <row r="44" spans="1:44">
      <c r="A44" s="99" t="s">
        <v>1184</v>
      </c>
      <c r="B44" s="99" t="s">
        <v>1149</v>
      </c>
      <c r="C44" s="99" t="s">
        <v>989</v>
      </c>
      <c r="D44" s="99">
        <v>2</v>
      </c>
      <c r="E44" s="99" t="s">
        <v>142</v>
      </c>
      <c r="F44" s="99" t="s">
        <v>1245</v>
      </c>
      <c r="G44" s="99" t="s">
        <v>1099</v>
      </c>
      <c r="H44" s="99" t="s">
        <v>1004</v>
      </c>
      <c r="I44" s="99" t="s">
        <v>163</v>
      </c>
      <c r="J44" s="99" t="s">
        <v>164</v>
      </c>
      <c r="K44" s="99" t="s">
        <v>1186</v>
      </c>
      <c r="L44" s="99" t="s">
        <v>990</v>
      </c>
      <c r="M44" s="99" t="s">
        <v>1159</v>
      </c>
      <c r="O44" s="99" t="s">
        <v>40</v>
      </c>
      <c r="P44" s="99" t="s">
        <v>37</v>
      </c>
      <c r="Q44" s="99" t="s">
        <v>37</v>
      </c>
      <c r="R44" s="99" t="s">
        <v>37</v>
      </c>
      <c r="S44" s="99" t="s">
        <v>1103</v>
      </c>
      <c r="T44" s="99" t="s">
        <v>1160</v>
      </c>
      <c r="U44" s="99" t="s">
        <v>1026</v>
      </c>
      <c r="V44" s="99" t="s">
        <v>1031</v>
      </c>
      <c r="W44" s="99" t="s">
        <v>1159</v>
      </c>
      <c r="X44" s="99" t="s">
        <v>1159</v>
      </c>
      <c r="Y44" s="99" t="s">
        <v>271</v>
      </c>
      <c r="Z44" s="99" t="s">
        <v>1246</v>
      </c>
      <c r="AA44" s="99" t="s">
        <v>1163</v>
      </c>
      <c r="AB44" s="99" t="s">
        <v>1170</v>
      </c>
      <c r="AC44" s="99" t="s">
        <v>1176</v>
      </c>
      <c r="AD44" s="99" t="s">
        <v>1031</v>
      </c>
      <c r="AE44" s="99" t="s">
        <v>1031</v>
      </c>
      <c r="AF44" s="99" t="s">
        <v>1031</v>
      </c>
      <c r="AG44" s="99" t="s">
        <v>1031</v>
      </c>
      <c r="AH44" s="99" t="s">
        <v>1155</v>
      </c>
      <c r="AI44" s="99" t="s">
        <v>1031</v>
      </c>
      <c r="AJ44" s="99" t="s">
        <v>1031</v>
      </c>
      <c r="AK44" s="99" t="s">
        <v>1031</v>
      </c>
      <c r="AL44" s="99" t="s">
        <v>1031</v>
      </c>
      <c r="AM44" s="99" t="s">
        <v>1031</v>
      </c>
      <c r="AN44" s="99" t="s">
        <v>1031</v>
      </c>
      <c r="AO44" s="99" t="s">
        <v>1031</v>
      </c>
      <c r="AP44" s="99" t="s">
        <v>1031</v>
      </c>
      <c r="AQ44" s="99" t="s">
        <v>1031</v>
      </c>
      <c r="AR44" s="99" t="s">
        <v>1031</v>
      </c>
    </row>
    <row r="45" spans="1:44">
      <c r="A45" s="99" t="s">
        <v>1035</v>
      </c>
      <c r="B45" s="99" t="s">
        <v>1150</v>
      </c>
      <c r="C45" s="99" t="s">
        <v>989</v>
      </c>
      <c r="D45" s="99">
        <v>3</v>
      </c>
      <c r="E45" s="99" t="s">
        <v>1189</v>
      </c>
      <c r="F45" s="99" t="s">
        <v>1110</v>
      </c>
      <c r="G45" s="99" t="s">
        <v>1098</v>
      </c>
      <c r="H45" s="99" t="s">
        <v>1001</v>
      </c>
      <c r="I45" s="99" t="s">
        <v>37</v>
      </c>
      <c r="K45" s="99" t="s">
        <v>1186</v>
      </c>
      <c r="L45" s="99" t="s">
        <v>989</v>
      </c>
      <c r="M45" s="99" t="s">
        <v>37</v>
      </c>
      <c r="N45" s="99" t="s">
        <v>138</v>
      </c>
      <c r="O45" s="99" t="s">
        <v>37</v>
      </c>
      <c r="P45" s="99" t="s">
        <v>37</v>
      </c>
      <c r="Q45" s="99" t="s">
        <v>37</v>
      </c>
      <c r="R45" s="99" t="s">
        <v>37</v>
      </c>
      <c r="S45" s="99" t="s">
        <v>37</v>
      </c>
      <c r="T45" s="99" t="s">
        <v>1160</v>
      </c>
      <c r="U45" s="99" t="s">
        <v>40</v>
      </c>
      <c r="V45" s="99" t="s">
        <v>1031</v>
      </c>
      <c r="W45" s="99" t="s">
        <v>1109</v>
      </c>
      <c r="X45" s="99" t="s">
        <v>1032</v>
      </c>
      <c r="Y45" s="99" t="s">
        <v>165</v>
      </c>
      <c r="Z45" s="99" t="s">
        <v>49</v>
      </c>
      <c r="AA45" s="99" t="s">
        <v>1163</v>
      </c>
      <c r="AB45" s="99" t="s">
        <v>1168</v>
      </c>
      <c r="AC45" s="99" t="s">
        <v>1173</v>
      </c>
      <c r="AD45" s="99" t="s">
        <v>1155</v>
      </c>
      <c r="AE45" s="99" t="s">
        <v>1151</v>
      </c>
      <c r="AF45" s="99" t="s">
        <v>1155</v>
      </c>
      <c r="AG45" s="99" t="s">
        <v>1155</v>
      </c>
      <c r="AH45" s="99" t="s">
        <v>1155</v>
      </c>
      <c r="AI45" s="99" t="s">
        <v>1155</v>
      </c>
      <c r="AJ45" s="99" t="s">
        <v>1031</v>
      </c>
      <c r="AK45" s="99" t="s">
        <v>1031</v>
      </c>
      <c r="AL45" s="99" t="s">
        <v>1154</v>
      </c>
      <c r="AM45" s="99" t="s">
        <v>1151</v>
      </c>
      <c r="AN45" s="99" t="s">
        <v>1155</v>
      </c>
      <c r="AO45" s="99" t="s">
        <v>1155</v>
      </c>
      <c r="AP45" s="99" t="s">
        <v>1151</v>
      </c>
      <c r="AQ45" s="99" t="s">
        <v>1155</v>
      </c>
      <c r="AR45" s="99" t="s">
        <v>1031</v>
      </c>
    </row>
    <row r="46" spans="1:44">
      <c r="A46" s="99" t="s">
        <v>1184</v>
      </c>
      <c r="B46" s="99" t="s">
        <v>1145</v>
      </c>
      <c r="C46" s="99" t="s">
        <v>989</v>
      </c>
      <c r="D46" s="99">
        <v>2</v>
      </c>
      <c r="E46" s="99" t="s">
        <v>1217</v>
      </c>
      <c r="F46" s="99" t="s">
        <v>1247</v>
      </c>
      <c r="G46" s="99" t="s">
        <v>1098</v>
      </c>
      <c r="H46" s="99" t="s">
        <v>1001</v>
      </c>
      <c r="I46" s="99" t="s">
        <v>163</v>
      </c>
      <c r="J46" s="99" t="s">
        <v>183</v>
      </c>
      <c r="K46" s="99" t="s">
        <v>1210</v>
      </c>
      <c r="L46" s="99" t="s">
        <v>989</v>
      </c>
      <c r="M46" s="99" t="s">
        <v>40</v>
      </c>
      <c r="O46" s="99" t="s">
        <v>37</v>
      </c>
      <c r="P46" s="99" t="s">
        <v>37</v>
      </c>
      <c r="Q46" s="99" t="s">
        <v>37</v>
      </c>
      <c r="R46" s="99" t="s">
        <v>37</v>
      </c>
      <c r="S46" s="99" t="s">
        <v>1103</v>
      </c>
      <c r="T46" s="99" t="s">
        <v>1160</v>
      </c>
      <c r="U46" s="99" t="s">
        <v>1026</v>
      </c>
      <c r="V46" s="99" t="s">
        <v>1032</v>
      </c>
      <c r="W46" s="99" t="s">
        <v>1106</v>
      </c>
      <c r="X46" s="99" t="s">
        <v>1032</v>
      </c>
      <c r="Y46" s="99" t="s">
        <v>269</v>
      </c>
      <c r="Z46" s="99" t="s">
        <v>1242</v>
      </c>
      <c r="AA46" s="99" t="s">
        <v>1163</v>
      </c>
      <c r="AB46" s="99" t="s">
        <v>1168</v>
      </c>
      <c r="AC46" s="99" t="s">
        <v>1175</v>
      </c>
      <c r="AD46" s="99" t="s">
        <v>1155</v>
      </c>
      <c r="AE46" s="99" t="s">
        <v>1031</v>
      </c>
      <c r="AF46" s="99" t="s">
        <v>1155</v>
      </c>
      <c r="AG46" s="99" t="s">
        <v>1155</v>
      </c>
      <c r="AH46" s="99" t="s">
        <v>1154</v>
      </c>
      <c r="AI46" s="99" t="s">
        <v>1155</v>
      </c>
      <c r="AJ46" s="99" t="s">
        <v>1155</v>
      </c>
      <c r="AK46" s="99" t="s">
        <v>1155</v>
      </c>
      <c r="AL46" s="99" t="s">
        <v>1155</v>
      </c>
      <c r="AM46" s="99" t="s">
        <v>1155</v>
      </c>
      <c r="AN46" s="99" t="s">
        <v>1154</v>
      </c>
      <c r="AO46" s="99" t="s">
        <v>1154</v>
      </c>
      <c r="AP46" s="99" t="s">
        <v>1031</v>
      </c>
      <c r="AQ46" s="99" t="s">
        <v>1031</v>
      </c>
      <c r="AR46" s="99" t="s">
        <v>1031</v>
      </c>
    </row>
    <row r="47" spans="1:44">
      <c r="A47" s="99" t="s">
        <v>1184</v>
      </c>
      <c r="B47" s="99" t="s">
        <v>1149</v>
      </c>
      <c r="C47" s="99" t="s">
        <v>991</v>
      </c>
      <c r="D47" s="99">
        <v>1</v>
      </c>
      <c r="E47" s="99" t="s">
        <v>90</v>
      </c>
      <c r="F47" s="99" t="s">
        <v>1110</v>
      </c>
      <c r="G47" s="99" t="s">
        <v>1098</v>
      </c>
      <c r="H47" s="99" t="s">
        <v>1001</v>
      </c>
      <c r="I47" s="99" t="s">
        <v>37</v>
      </c>
      <c r="K47" s="99" t="s">
        <v>1186</v>
      </c>
      <c r="L47" s="99" t="s">
        <v>991</v>
      </c>
      <c r="M47" s="99" t="s">
        <v>37</v>
      </c>
      <c r="N47" s="99" t="s">
        <v>138</v>
      </c>
      <c r="O47" s="99" t="s">
        <v>37</v>
      </c>
      <c r="P47" s="99" t="s">
        <v>37</v>
      </c>
      <c r="Q47" s="99" t="s">
        <v>37</v>
      </c>
      <c r="R47" s="99" t="s">
        <v>40</v>
      </c>
      <c r="S47" s="99" t="s">
        <v>37</v>
      </c>
      <c r="T47" s="99" t="s">
        <v>1160</v>
      </c>
      <c r="U47" s="99" t="s">
        <v>1160</v>
      </c>
      <c r="V47" s="99" t="s">
        <v>1032</v>
      </c>
      <c r="W47" s="99" t="s">
        <v>1105</v>
      </c>
      <c r="X47" s="99" t="s">
        <v>1032</v>
      </c>
      <c r="Y47" s="99" t="s">
        <v>428</v>
      </c>
      <c r="Z47" s="99" t="s">
        <v>1230</v>
      </c>
      <c r="AA47" s="99" t="s">
        <v>1165</v>
      </c>
      <c r="AB47" s="99" t="s">
        <v>1170</v>
      </c>
      <c r="AC47" s="99" t="s">
        <v>1173</v>
      </c>
      <c r="AD47" s="99" t="s">
        <v>1154</v>
      </c>
      <c r="AE47" s="99" t="s">
        <v>1031</v>
      </c>
      <c r="AF47" s="99" t="s">
        <v>1154</v>
      </c>
      <c r="AG47" s="99" t="s">
        <v>1155</v>
      </c>
      <c r="AH47" s="99" t="s">
        <v>1031</v>
      </c>
      <c r="AI47" s="99" t="s">
        <v>1031</v>
      </c>
      <c r="AJ47" s="99" t="s">
        <v>1151</v>
      </c>
      <c r="AK47" s="99" t="s">
        <v>1151</v>
      </c>
      <c r="AL47" s="99" t="s">
        <v>1155</v>
      </c>
      <c r="AM47" s="99" t="s">
        <v>1151</v>
      </c>
      <c r="AN47" s="99" t="s">
        <v>1155</v>
      </c>
      <c r="AO47" s="99" t="s">
        <v>1154</v>
      </c>
      <c r="AP47" s="99" t="s">
        <v>1031</v>
      </c>
      <c r="AQ47" s="99" t="s">
        <v>1151</v>
      </c>
      <c r="AR47" s="99" t="s">
        <v>1155</v>
      </c>
    </row>
    <row r="48" spans="1:44">
      <c r="A48" s="99" t="s">
        <v>1184</v>
      </c>
      <c r="B48" s="99" t="s">
        <v>1145</v>
      </c>
      <c r="C48" s="99" t="s">
        <v>993</v>
      </c>
      <c r="D48" s="99">
        <v>0</v>
      </c>
      <c r="E48" s="99" t="s">
        <v>90</v>
      </c>
      <c r="F48" s="99" t="s">
        <v>1195</v>
      </c>
      <c r="G48" s="99" t="s">
        <v>1098</v>
      </c>
      <c r="H48" s="99" t="s">
        <v>1005</v>
      </c>
      <c r="I48" s="99" t="s">
        <v>37</v>
      </c>
      <c r="J48" s="99" t="s">
        <v>203</v>
      </c>
      <c r="K48" s="99" t="s">
        <v>38</v>
      </c>
      <c r="L48" s="99" t="s">
        <v>1159</v>
      </c>
      <c r="M48" s="99" t="s">
        <v>1159</v>
      </c>
      <c r="O48" s="99" t="s">
        <v>40</v>
      </c>
      <c r="P48" s="99" t="s">
        <v>40</v>
      </c>
      <c r="Q48" s="99" t="s">
        <v>37</v>
      </c>
      <c r="R48" s="99" t="s">
        <v>40</v>
      </c>
      <c r="S48" s="99" t="s">
        <v>1159</v>
      </c>
      <c r="T48" s="99" t="s">
        <v>1160</v>
      </c>
      <c r="U48" s="99" t="s">
        <v>40</v>
      </c>
      <c r="V48" s="99" t="s">
        <v>1031</v>
      </c>
      <c r="W48" s="99" t="s">
        <v>1159</v>
      </c>
      <c r="X48" s="99" t="s">
        <v>1159</v>
      </c>
      <c r="Y48" s="99" t="s">
        <v>105</v>
      </c>
      <c r="Z48" s="99" t="s">
        <v>1152</v>
      </c>
      <c r="AA48" s="99" t="s">
        <v>1163</v>
      </c>
      <c r="AB48" s="99" t="s">
        <v>1168</v>
      </c>
      <c r="AC48" s="99" t="s">
        <v>1173</v>
      </c>
      <c r="AD48" s="99" t="s">
        <v>1159</v>
      </c>
      <c r="AE48" s="99" t="s">
        <v>1159</v>
      </c>
      <c r="AF48" s="99" t="s">
        <v>1159</v>
      </c>
      <c r="AG48" s="99" t="s">
        <v>1159</v>
      </c>
      <c r="AH48" s="99" t="s">
        <v>1159</v>
      </c>
      <c r="AI48" s="99" t="s">
        <v>1159</v>
      </c>
      <c r="AJ48" s="99" t="s">
        <v>1159</v>
      </c>
      <c r="AK48" s="99" t="s">
        <v>1159</v>
      </c>
      <c r="AL48" s="99" t="s">
        <v>1159</v>
      </c>
      <c r="AM48" s="99" t="s">
        <v>1159</v>
      </c>
      <c r="AN48" s="99" t="s">
        <v>1159</v>
      </c>
      <c r="AO48" s="99" t="s">
        <v>1159</v>
      </c>
      <c r="AP48" s="99" t="s">
        <v>1159</v>
      </c>
      <c r="AQ48" s="99" t="s">
        <v>1159</v>
      </c>
      <c r="AR48" s="99" t="s">
        <v>1159</v>
      </c>
    </row>
    <row r="49" spans="1:44">
      <c r="A49" s="99" t="s">
        <v>1035</v>
      </c>
      <c r="B49" s="99" t="s">
        <v>1150</v>
      </c>
      <c r="C49" s="99" t="s">
        <v>991</v>
      </c>
      <c r="D49" s="99" t="s">
        <v>70</v>
      </c>
      <c r="E49" s="99" t="s">
        <v>1189</v>
      </c>
      <c r="F49" s="99" t="s">
        <v>1219</v>
      </c>
      <c r="G49" s="99" t="s">
        <v>1099</v>
      </c>
      <c r="H49" s="99" t="s">
        <v>1001</v>
      </c>
      <c r="I49" s="99" t="s">
        <v>37</v>
      </c>
      <c r="K49" s="99" t="s">
        <v>1181</v>
      </c>
      <c r="L49" s="99" t="s">
        <v>991</v>
      </c>
      <c r="M49" s="99" t="s">
        <v>37</v>
      </c>
      <c r="N49" s="99" t="s">
        <v>138</v>
      </c>
      <c r="O49" s="99" t="s">
        <v>37</v>
      </c>
      <c r="P49" s="99" t="s">
        <v>37</v>
      </c>
      <c r="Q49" s="99" t="s">
        <v>37</v>
      </c>
      <c r="R49" s="99" t="s">
        <v>37</v>
      </c>
      <c r="S49" s="99" t="s">
        <v>1103</v>
      </c>
      <c r="T49" s="99" t="s">
        <v>1160</v>
      </c>
      <c r="U49" s="99" t="s">
        <v>1160</v>
      </c>
      <c r="V49" s="99" t="s">
        <v>1032</v>
      </c>
      <c r="W49" s="99" t="s">
        <v>1107</v>
      </c>
      <c r="X49" s="99" t="s">
        <v>1031</v>
      </c>
      <c r="Y49" s="99" t="s">
        <v>302</v>
      </c>
      <c r="Z49" s="99" t="s">
        <v>126</v>
      </c>
      <c r="AA49" s="99" t="s">
        <v>1163</v>
      </c>
      <c r="AB49" s="99" t="s">
        <v>1169</v>
      </c>
      <c r="AC49" s="99" t="s">
        <v>1173</v>
      </c>
      <c r="AD49" s="99" t="s">
        <v>1155</v>
      </c>
      <c r="AE49" s="99" t="s">
        <v>1031</v>
      </c>
      <c r="AF49" s="99" t="s">
        <v>1155</v>
      </c>
      <c r="AG49" s="99" t="s">
        <v>1155</v>
      </c>
      <c r="AH49" s="99" t="s">
        <v>1155</v>
      </c>
      <c r="AI49" s="99" t="s">
        <v>1151</v>
      </c>
      <c r="AJ49" s="99" t="s">
        <v>1031</v>
      </c>
      <c r="AK49" s="99" t="s">
        <v>1031</v>
      </c>
      <c r="AL49" s="99" t="s">
        <v>1154</v>
      </c>
      <c r="AM49" s="99" t="s">
        <v>1031</v>
      </c>
      <c r="AN49" s="99" t="s">
        <v>1031</v>
      </c>
      <c r="AO49" s="99" t="s">
        <v>1155</v>
      </c>
      <c r="AP49" s="99" t="s">
        <v>1155</v>
      </c>
      <c r="AQ49" s="99" t="s">
        <v>1155</v>
      </c>
      <c r="AR49" s="99" t="s">
        <v>1155</v>
      </c>
    </row>
    <row r="50" spans="1:44">
      <c r="A50" s="99" t="s">
        <v>1184</v>
      </c>
      <c r="B50" s="99" t="s">
        <v>1149</v>
      </c>
      <c r="C50" s="99" t="s">
        <v>989</v>
      </c>
      <c r="D50" s="99">
        <v>4</v>
      </c>
      <c r="E50" s="99" t="s">
        <v>90</v>
      </c>
      <c r="F50" s="99" t="s">
        <v>1110</v>
      </c>
      <c r="G50" s="99" t="s">
        <v>1098</v>
      </c>
      <c r="H50" s="99" t="s">
        <v>1001</v>
      </c>
      <c r="I50" s="99" t="s">
        <v>37</v>
      </c>
      <c r="K50" s="99" t="s">
        <v>1186</v>
      </c>
      <c r="L50" s="99" t="s">
        <v>990</v>
      </c>
      <c r="M50" s="99" t="s">
        <v>37</v>
      </c>
      <c r="N50" s="99" t="s">
        <v>138</v>
      </c>
      <c r="O50" s="99" t="s">
        <v>37</v>
      </c>
      <c r="P50" s="99" t="s">
        <v>37</v>
      </c>
      <c r="Q50" s="99" t="s">
        <v>37</v>
      </c>
      <c r="R50" s="99" t="s">
        <v>37</v>
      </c>
      <c r="S50" s="99" t="s">
        <v>1103</v>
      </c>
      <c r="T50" s="99" t="s">
        <v>1026</v>
      </c>
      <c r="U50" s="99" t="s">
        <v>1026</v>
      </c>
      <c r="V50" s="99" t="s">
        <v>1032</v>
      </c>
      <c r="W50" s="99" t="s">
        <v>1109</v>
      </c>
      <c r="X50" s="99" t="s">
        <v>1031</v>
      </c>
      <c r="Y50" s="99" t="s">
        <v>143</v>
      </c>
      <c r="Z50" s="99" t="s">
        <v>144</v>
      </c>
      <c r="AA50" s="99" t="s">
        <v>1165</v>
      </c>
      <c r="AB50" s="99" t="s">
        <v>1168</v>
      </c>
      <c r="AC50" s="99" t="s">
        <v>1172</v>
      </c>
      <c r="AD50" s="99" t="s">
        <v>1154</v>
      </c>
      <c r="AE50" s="99" t="s">
        <v>1154</v>
      </c>
      <c r="AF50" s="99" t="s">
        <v>1154</v>
      </c>
      <c r="AG50" s="99" t="s">
        <v>1154</v>
      </c>
      <c r="AH50" s="99" t="s">
        <v>1154</v>
      </c>
      <c r="AI50" s="99" t="s">
        <v>1155</v>
      </c>
      <c r="AJ50" s="99" t="s">
        <v>1155</v>
      </c>
      <c r="AK50" s="99" t="s">
        <v>1031</v>
      </c>
      <c r="AL50" s="99" t="s">
        <v>1154</v>
      </c>
      <c r="AM50" s="99" t="s">
        <v>1154</v>
      </c>
      <c r="AN50" s="99" t="s">
        <v>1154</v>
      </c>
      <c r="AO50" s="99" t="s">
        <v>1154</v>
      </c>
      <c r="AP50" s="99" t="s">
        <v>1031</v>
      </c>
      <c r="AQ50" s="99" t="s">
        <v>1155</v>
      </c>
      <c r="AR50" s="99" t="s">
        <v>1154</v>
      </c>
    </row>
    <row r="51" spans="1:44">
      <c r="A51" s="99" t="s">
        <v>1184</v>
      </c>
      <c r="B51" s="99" t="s">
        <v>1145</v>
      </c>
      <c r="C51" s="99" t="s">
        <v>989</v>
      </c>
      <c r="D51" s="99">
        <v>2</v>
      </c>
      <c r="E51" s="99" t="s">
        <v>34</v>
      </c>
      <c r="F51" s="99" t="s">
        <v>1248</v>
      </c>
      <c r="G51" s="99" t="s">
        <v>1099</v>
      </c>
      <c r="H51" s="99" t="s">
        <v>1002</v>
      </c>
      <c r="I51" s="99" t="s">
        <v>37</v>
      </c>
      <c r="K51" s="99" t="s">
        <v>38</v>
      </c>
      <c r="L51" s="99" t="s">
        <v>991</v>
      </c>
      <c r="M51" s="99" t="s">
        <v>40</v>
      </c>
      <c r="O51" s="99" t="s">
        <v>37</v>
      </c>
      <c r="P51" s="99" t="s">
        <v>37</v>
      </c>
      <c r="Q51" s="99" t="s">
        <v>1159</v>
      </c>
      <c r="R51" s="99" t="s">
        <v>37</v>
      </c>
      <c r="S51" s="99" t="s">
        <v>1103</v>
      </c>
      <c r="T51" s="99" t="s">
        <v>1160</v>
      </c>
      <c r="U51" s="99" t="s">
        <v>1160</v>
      </c>
      <c r="V51" s="99" t="s">
        <v>1031</v>
      </c>
      <c r="W51" s="99" t="s">
        <v>1159</v>
      </c>
      <c r="X51" s="99" t="s">
        <v>1031</v>
      </c>
      <c r="Y51" s="99" t="s">
        <v>1249</v>
      </c>
      <c r="Z51" s="99" t="s">
        <v>640</v>
      </c>
      <c r="AA51" s="99" t="s">
        <v>1163</v>
      </c>
      <c r="AB51" s="99" t="s">
        <v>1168</v>
      </c>
      <c r="AC51" s="99" t="s">
        <v>1173</v>
      </c>
      <c r="AD51" s="99" t="s">
        <v>1154</v>
      </c>
      <c r="AE51" s="99" t="s">
        <v>1159</v>
      </c>
      <c r="AF51" s="99" t="s">
        <v>1154</v>
      </c>
      <c r="AG51" s="99" t="s">
        <v>1154</v>
      </c>
      <c r="AH51" s="99" t="s">
        <v>1159</v>
      </c>
      <c r="AI51" s="99" t="s">
        <v>1151</v>
      </c>
      <c r="AJ51" s="99" t="s">
        <v>1151</v>
      </c>
      <c r="AK51" s="99" t="s">
        <v>1159</v>
      </c>
      <c r="AL51" s="99" t="s">
        <v>1154</v>
      </c>
      <c r="AM51" s="99" t="s">
        <v>1151</v>
      </c>
      <c r="AN51" s="99" t="s">
        <v>1159</v>
      </c>
      <c r="AO51" s="99" t="s">
        <v>1159</v>
      </c>
      <c r="AP51" s="99" t="s">
        <v>1159</v>
      </c>
      <c r="AQ51" s="99" t="s">
        <v>1151</v>
      </c>
      <c r="AR51" s="99" t="s">
        <v>1155</v>
      </c>
    </row>
    <row r="52" spans="1:44">
      <c r="A52" s="99" t="s">
        <v>1035</v>
      </c>
      <c r="B52" s="99" t="s">
        <v>1150</v>
      </c>
      <c r="C52" s="99" t="s">
        <v>989</v>
      </c>
      <c r="D52" s="99">
        <v>2</v>
      </c>
      <c r="E52" s="99" t="s">
        <v>1197</v>
      </c>
      <c r="F52" s="99" t="s">
        <v>1110</v>
      </c>
      <c r="G52" s="99" t="s">
        <v>1099</v>
      </c>
      <c r="H52" s="99" t="s">
        <v>1003</v>
      </c>
      <c r="I52" s="99" t="s">
        <v>37</v>
      </c>
      <c r="K52" s="99" t="s">
        <v>1181</v>
      </c>
      <c r="L52" s="99" t="s">
        <v>989</v>
      </c>
      <c r="M52" s="99" t="s">
        <v>37</v>
      </c>
      <c r="N52" s="99" t="s">
        <v>138</v>
      </c>
      <c r="O52" s="99" t="s">
        <v>40</v>
      </c>
      <c r="P52" s="99" t="s">
        <v>37</v>
      </c>
      <c r="Q52" s="99" t="s">
        <v>37</v>
      </c>
      <c r="R52" s="99" t="s">
        <v>37</v>
      </c>
      <c r="S52" s="99" t="s">
        <v>1103</v>
      </c>
      <c r="T52" s="99" t="s">
        <v>1026</v>
      </c>
      <c r="U52" s="99" t="s">
        <v>1026</v>
      </c>
      <c r="V52" s="99" t="s">
        <v>1032</v>
      </c>
      <c r="W52" s="99" t="s">
        <v>1159</v>
      </c>
      <c r="X52" s="99" t="s">
        <v>1032</v>
      </c>
      <c r="Y52" s="99" t="s">
        <v>302</v>
      </c>
      <c r="Z52" s="99" t="s">
        <v>1250</v>
      </c>
      <c r="AA52" s="99" t="s">
        <v>1166</v>
      </c>
      <c r="AB52" s="99" t="s">
        <v>1170</v>
      </c>
      <c r="AC52" s="99" t="s">
        <v>1175</v>
      </c>
      <c r="AD52" s="99" t="s">
        <v>1155</v>
      </c>
      <c r="AE52" s="99" t="s">
        <v>1155</v>
      </c>
      <c r="AF52" s="99" t="s">
        <v>1154</v>
      </c>
      <c r="AG52" s="99" t="s">
        <v>1155</v>
      </c>
      <c r="AH52" s="99" t="s">
        <v>1154</v>
      </c>
      <c r="AI52" s="99" t="s">
        <v>1151</v>
      </c>
      <c r="AJ52" s="99" t="s">
        <v>1031</v>
      </c>
      <c r="AK52" s="99" t="s">
        <v>1154</v>
      </c>
      <c r="AL52" s="99" t="s">
        <v>1154</v>
      </c>
      <c r="AM52" s="99" t="s">
        <v>1154</v>
      </c>
      <c r="AN52" s="99" t="s">
        <v>1155</v>
      </c>
      <c r="AO52" s="99" t="s">
        <v>1154</v>
      </c>
      <c r="AP52" s="99" t="s">
        <v>1151</v>
      </c>
      <c r="AQ52" s="99" t="s">
        <v>1155</v>
      </c>
      <c r="AR52" s="99" t="s">
        <v>1154</v>
      </c>
    </row>
    <row r="53" spans="1:44">
      <c r="A53" s="99" t="s">
        <v>1035</v>
      </c>
      <c r="B53" s="99" t="s">
        <v>1150</v>
      </c>
      <c r="C53" s="99" t="s">
        <v>991</v>
      </c>
      <c r="D53" s="99">
        <v>1</v>
      </c>
      <c r="E53" s="99" t="s">
        <v>90</v>
      </c>
      <c r="F53" s="99" t="s">
        <v>1200</v>
      </c>
      <c r="G53" s="99" t="s">
        <v>1098</v>
      </c>
      <c r="H53" s="99" t="s">
        <v>1001</v>
      </c>
      <c r="I53" s="99" t="s">
        <v>37</v>
      </c>
      <c r="K53" s="99" t="s">
        <v>1181</v>
      </c>
      <c r="L53" s="99" t="s">
        <v>989</v>
      </c>
      <c r="M53" s="99" t="s">
        <v>37</v>
      </c>
      <c r="N53" s="99" t="s">
        <v>138</v>
      </c>
      <c r="O53" s="99" t="s">
        <v>40</v>
      </c>
      <c r="P53" s="99" t="s">
        <v>37</v>
      </c>
      <c r="Q53" s="99" t="s">
        <v>37</v>
      </c>
      <c r="R53" s="99" t="s">
        <v>37</v>
      </c>
      <c r="S53" s="99" t="s">
        <v>40</v>
      </c>
      <c r="T53" s="99" t="s">
        <v>1160</v>
      </c>
      <c r="U53" s="99" t="s">
        <v>1160</v>
      </c>
      <c r="V53" s="99" t="s">
        <v>1031</v>
      </c>
      <c r="W53" s="99" t="s">
        <v>1105</v>
      </c>
      <c r="X53" s="99" t="s">
        <v>1031</v>
      </c>
      <c r="Y53" s="99" t="s">
        <v>849</v>
      </c>
      <c r="Z53" s="99" t="s">
        <v>126</v>
      </c>
      <c r="AA53" s="99" t="s">
        <v>1165</v>
      </c>
      <c r="AB53" s="99" t="s">
        <v>1170</v>
      </c>
      <c r="AC53" s="99" t="s">
        <v>1175</v>
      </c>
      <c r="AD53" s="99" t="s">
        <v>1031</v>
      </c>
      <c r="AE53" s="99" t="s">
        <v>1031</v>
      </c>
      <c r="AF53" s="99" t="s">
        <v>1155</v>
      </c>
      <c r="AG53" s="99" t="s">
        <v>1151</v>
      </c>
      <c r="AH53" s="99" t="s">
        <v>1155</v>
      </c>
      <c r="AI53" s="99" t="s">
        <v>1031</v>
      </c>
      <c r="AJ53" s="99" t="s">
        <v>1151</v>
      </c>
      <c r="AK53" s="99" t="s">
        <v>1151</v>
      </c>
      <c r="AL53" s="99" t="s">
        <v>1155</v>
      </c>
      <c r="AM53" s="99" t="s">
        <v>1031</v>
      </c>
      <c r="AN53" s="99" t="s">
        <v>1031</v>
      </c>
      <c r="AO53" s="99" t="s">
        <v>1155</v>
      </c>
      <c r="AP53" s="99" t="s">
        <v>1031</v>
      </c>
      <c r="AQ53" s="99" t="s">
        <v>1031</v>
      </c>
      <c r="AR53" s="99" t="s">
        <v>1154</v>
      </c>
    </row>
    <row r="54" spans="1:44">
      <c r="A54" s="99" t="s">
        <v>1035</v>
      </c>
      <c r="B54" s="99" t="s">
        <v>1150</v>
      </c>
      <c r="C54" s="99" t="s">
        <v>991</v>
      </c>
      <c r="D54" s="99" t="s">
        <v>70</v>
      </c>
      <c r="E54" s="99" t="s">
        <v>1189</v>
      </c>
      <c r="F54" s="99" t="s">
        <v>1200</v>
      </c>
      <c r="G54" s="99" t="s">
        <v>1099</v>
      </c>
      <c r="H54" s="99" t="s">
        <v>1001</v>
      </c>
      <c r="I54" s="99" t="s">
        <v>37</v>
      </c>
      <c r="K54" s="99" t="s">
        <v>38</v>
      </c>
      <c r="L54" s="99" t="s">
        <v>989</v>
      </c>
      <c r="M54" s="99" t="s">
        <v>37</v>
      </c>
      <c r="N54" s="99" t="s">
        <v>138</v>
      </c>
      <c r="O54" s="99" t="s">
        <v>37</v>
      </c>
      <c r="P54" s="99" t="s">
        <v>37</v>
      </c>
      <c r="Q54" s="99" t="s">
        <v>37</v>
      </c>
      <c r="R54" s="99" t="s">
        <v>37</v>
      </c>
      <c r="S54" s="99" t="s">
        <v>40</v>
      </c>
      <c r="T54" s="99" t="s">
        <v>1160</v>
      </c>
      <c r="U54" s="99" t="s">
        <v>1160</v>
      </c>
      <c r="V54" s="99" t="s">
        <v>1032</v>
      </c>
      <c r="W54" s="99" t="s">
        <v>1106</v>
      </c>
      <c r="X54" s="99" t="s">
        <v>1031</v>
      </c>
      <c r="Y54" s="99" t="s">
        <v>577</v>
      </c>
      <c r="Z54" s="99" t="s">
        <v>212</v>
      </c>
      <c r="AA54" s="99" t="s">
        <v>1166</v>
      </c>
      <c r="AB54" s="99" t="s">
        <v>1171</v>
      </c>
      <c r="AC54" s="99" t="s">
        <v>1176</v>
      </c>
      <c r="AD54" s="99" t="s">
        <v>1155</v>
      </c>
      <c r="AE54" s="99" t="s">
        <v>1031</v>
      </c>
      <c r="AF54" s="99" t="s">
        <v>1031</v>
      </c>
      <c r="AG54" s="99" t="s">
        <v>1031</v>
      </c>
      <c r="AH54" s="99" t="s">
        <v>1031</v>
      </c>
      <c r="AI54" s="99" t="s">
        <v>1151</v>
      </c>
      <c r="AJ54" s="99" t="s">
        <v>1151</v>
      </c>
      <c r="AK54" s="99" t="s">
        <v>1151</v>
      </c>
      <c r="AL54" s="99" t="s">
        <v>1155</v>
      </c>
      <c r="AM54" s="99" t="s">
        <v>1031</v>
      </c>
      <c r="AN54" s="99" t="s">
        <v>1031</v>
      </c>
      <c r="AO54" s="99" t="s">
        <v>1151</v>
      </c>
      <c r="AP54" s="99" t="s">
        <v>1151</v>
      </c>
      <c r="AQ54" s="99" t="s">
        <v>1151</v>
      </c>
      <c r="AR54" s="99" t="s">
        <v>1031</v>
      </c>
    </row>
    <row r="55" spans="1:44">
      <c r="A55" s="99" t="s">
        <v>1184</v>
      </c>
      <c r="B55" s="99" t="s">
        <v>1150</v>
      </c>
      <c r="C55" s="99" t="s">
        <v>989</v>
      </c>
      <c r="D55" s="99">
        <v>2</v>
      </c>
      <c r="E55" s="99" t="s">
        <v>142</v>
      </c>
      <c r="F55" s="99" t="s">
        <v>1251</v>
      </c>
      <c r="G55" s="99" t="s">
        <v>1099</v>
      </c>
      <c r="H55" s="99" t="s">
        <v>1002</v>
      </c>
      <c r="I55" s="99" t="s">
        <v>37</v>
      </c>
      <c r="K55" s="99" t="s">
        <v>38</v>
      </c>
      <c r="L55" s="99" t="s">
        <v>991</v>
      </c>
      <c r="M55" s="99" t="s">
        <v>40</v>
      </c>
      <c r="O55" s="99" t="s">
        <v>37</v>
      </c>
      <c r="P55" s="99" t="s">
        <v>37</v>
      </c>
      <c r="Q55" s="99" t="s">
        <v>37</v>
      </c>
      <c r="R55" s="99" t="s">
        <v>37</v>
      </c>
      <c r="S55" s="99" t="s">
        <v>37</v>
      </c>
      <c r="T55" s="99" t="s">
        <v>1160</v>
      </c>
      <c r="U55" s="99" t="s">
        <v>1160</v>
      </c>
      <c r="V55" s="99" t="s">
        <v>1151</v>
      </c>
      <c r="W55" s="99" t="s">
        <v>1159</v>
      </c>
      <c r="X55" s="99" t="s">
        <v>1151</v>
      </c>
      <c r="Y55" s="99" t="s">
        <v>1252</v>
      </c>
      <c r="Z55" s="99" t="s">
        <v>1152</v>
      </c>
      <c r="AA55" s="99" t="s">
        <v>1165</v>
      </c>
      <c r="AB55" s="99" t="s">
        <v>1170</v>
      </c>
      <c r="AC55" s="99" t="s">
        <v>1175</v>
      </c>
      <c r="AD55" s="99" t="s">
        <v>1154</v>
      </c>
      <c r="AE55" s="99" t="s">
        <v>1031</v>
      </c>
      <c r="AF55" s="99" t="s">
        <v>1031</v>
      </c>
      <c r="AG55" s="99" t="s">
        <v>1155</v>
      </c>
      <c r="AH55" s="99" t="s">
        <v>1151</v>
      </c>
      <c r="AI55" s="99" t="s">
        <v>1031</v>
      </c>
      <c r="AJ55" s="99" t="s">
        <v>1155</v>
      </c>
      <c r="AK55" s="99" t="s">
        <v>1031</v>
      </c>
      <c r="AL55" s="99" t="s">
        <v>1031</v>
      </c>
      <c r="AM55" s="99" t="s">
        <v>1031</v>
      </c>
      <c r="AN55" s="99" t="s">
        <v>1151</v>
      </c>
      <c r="AO55" s="99" t="s">
        <v>1155</v>
      </c>
      <c r="AP55" s="99" t="s">
        <v>1031</v>
      </c>
      <c r="AQ55" s="99" t="s">
        <v>1151</v>
      </c>
      <c r="AR55" s="99" t="s">
        <v>1155</v>
      </c>
    </row>
    <row r="56" spans="1:44">
      <c r="A56" s="99" t="s">
        <v>1184</v>
      </c>
      <c r="B56" s="99" t="s">
        <v>1144</v>
      </c>
      <c r="C56" s="99" t="s">
        <v>992</v>
      </c>
      <c r="D56" s="99">
        <v>1</v>
      </c>
      <c r="E56" s="99" t="s">
        <v>90</v>
      </c>
      <c r="F56" s="99" t="s">
        <v>1110</v>
      </c>
      <c r="G56" s="99" t="s">
        <v>1098</v>
      </c>
      <c r="H56" s="99" t="s">
        <v>1005</v>
      </c>
      <c r="I56" s="99" t="s">
        <v>37</v>
      </c>
      <c r="J56" s="99" t="s">
        <v>192</v>
      </c>
      <c r="K56" s="99" t="s">
        <v>38</v>
      </c>
      <c r="L56" s="99" t="s">
        <v>992</v>
      </c>
      <c r="M56" s="99" t="s">
        <v>1159</v>
      </c>
      <c r="O56" s="99" t="s">
        <v>40</v>
      </c>
      <c r="P56" s="99" t="s">
        <v>40</v>
      </c>
      <c r="Q56" s="99" t="s">
        <v>37</v>
      </c>
      <c r="R56" s="99" t="s">
        <v>40</v>
      </c>
      <c r="S56" s="99" t="s">
        <v>40</v>
      </c>
      <c r="T56" s="99" t="s">
        <v>1026</v>
      </c>
      <c r="U56" s="99" t="s">
        <v>1026</v>
      </c>
      <c r="V56" s="99" t="s">
        <v>1032</v>
      </c>
      <c r="W56" s="99" t="s">
        <v>1108</v>
      </c>
      <c r="X56" s="99" t="s">
        <v>1032</v>
      </c>
      <c r="Y56" s="99" t="s">
        <v>143</v>
      </c>
      <c r="Z56" s="99" t="s">
        <v>873</v>
      </c>
      <c r="AA56" s="99" t="s">
        <v>1163</v>
      </c>
      <c r="AB56" s="99" t="s">
        <v>1168</v>
      </c>
      <c r="AC56" s="99" t="s">
        <v>1173</v>
      </c>
      <c r="AD56" s="99" t="s">
        <v>1159</v>
      </c>
      <c r="AE56" s="99" t="s">
        <v>1159</v>
      </c>
      <c r="AF56" s="99" t="s">
        <v>1155</v>
      </c>
      <c r="AG56" s="99" t="s">
        <v>1159</v>
      </c>
      <c r="AH56" s="99" t="s">
        <v>1155</v>
      </c>
      <c r="AI56" s="99" t="s">
        <v>1155</v>
      </c>
      <c r="AJ56" s="99" t="s">
        <v>1155</v>
      </c>
      <c r="AK56" s="99" t="s">
        <v>1155</v>
      </c>
      <c r="AL56" s="99" t="s">
        <v>1155</v>
      </c>
      <c r="AM56" s="99" t="s">
        <v>1159</v>
      </c>
      <c r="AN56" s="99" t="s">
        <v>1159</v>
      </c>
      <c r="AO56" s="99" t="s">
        <v>1159</v>
      </c>
      <c r="AP56" s="99" t="s">
        <v>1155</v>
      </c>
      <c r="AQ56" s="99" t="s">
        <v>1154</v>
      </c>
      <c r="AR56" s="99" t="s">
        <v>1154</v>
      </c>
    </row>
    <row r="57" spans="1:44">
      <c r="A57" s="99" t="s">
        <v>1035</v>
      </c>
      <c r="B57" s="99" t="s">
        <v>1144</v>
      </c>
      <c r="C57" s="99" t="s">
        <v>989</v>
      </c>
      <c r="D57" s="99">
        <v>1</v>
      </c>
      <c r="E57" s="99" t="s">
        <v>90</v>
      </c>
      <c r="F57" s="99" t="s">
        <v>995</v>
      </c>
      <c r="G57" s="99" t="s">
        <v>1099</v>
      </c>
      <c r="H57" s="99" t="s">
        <v>1001</v>
      </c>
      <c r="I57" s="99" t="s">
        <v>37</v>
      </c>
      <c r="K57" s="99" t="s">
        <v>1186</v>
      </c>
      <c r="L57" s="99" t="s">
        <v>989</v>
      </c>
      <c r="M57" s="99" t="s">
        <v>40</v>
      </c>
      <c r="O57" s="99" t="s">
        <v>40</v>
      </c>
      <c r="P57" s="99" t="s">
        <v>37</v>
      </c>
      <c r="Q57" s="99" t="s">
        <v>37</v>
      </c>
      <c r="R57" s="99" t="s">
        <v>37</v>
      </c>
      <c r="S57" s="99" t="s">
        <v>40</v>
      </c>
      <c r="T57" s="99" t="s">
        <v>1026</v>
      </c>
      <c r="U57" s="99" t="s">
        <v>1026</v>
      </c>
      <c r="V57" s="99" t="s">
        <v>1029</v>
      </c>
      <c r="W57" s="99" t="s">
        <v>1109</v>
      </c>
      <c r="X57" s="99" t="s">
        <v>1032</v>
      </c>
      <c r="Y57" s="99" t="s">
        <v>1253</v>
      </c>
      <c r="Z57" s="99" t="s">
        <v>1254</v>
      </c>
      <c r="AA57" s="99" t="s">
        <v>1165</v>
      </c>
      <c r="AB57" s="99" t="s">
        <v>1170</v>
      </c>
      <c r="AC57" s="99" t="s">
        <v>1175</v>
      </c>
      <c r="AD57" s="99" t="s">
        <v>1155</v>
      </c>
      <c r="AE57" s="99" t="s">
        <v>1031</v>
      </c>
      <c r="AF57" s="99" t="s">
        <v>1154</v>
      </c>
      <c r="AG57" s="99" t="s">
        <v>1154</v>
      </c>
      <c r="AH57" s="99" t="s">
        <v>1154</v>
      </c>
      <c r="AI57" s="99" t="s">
        <v>1154</v>
      </c>
      <c r="AJ57" s="99" t="s">
        <v>1155</v>
      </c>
      <c r="AK57" s="99" t="s">
        <v>1154</v>
      </c>
      <c r="AL57" s="99" t="s">
        <v>1155</v>
      </c>
      <c r="AM57" s="99" t="s">
        <v>1155</v>
      </c>
      <c r="AN57" s="99" t="s">
        <v>1155</v>
      </c>
      <c r="AO57" s="99" t="s">
        <v>1155</v>
      </c>
      <c r="AP57" s="99" t="s">
        <v>1031</v>
      </c>
      <c r="AQ57" s="99" t="s">
        <v>1031</v>
      </c>
      <c r="AR57" s="99" t="s">
        <v>1031</v>
      </c>
    </row>
    <row r="58" spans="1:44">
      <c r="A58" s="99" t="s">
        <v>1035</v>
      </c>
      <c r="B58" s="99" t="s">
        <v>1148</v>
      </c>
      <c r="C58" s="99" t="s">
        <v>993</v>
      </c>
      <c r="D58" s="99">
        <v>0</v>
      </c>
      <c r="E58" s="99" t="s">
        <v>90</v>
      </c>
      <c r="F58" s="99" t="s">
        <v>995</v>
      </c>
      <c r="G58" s="99" t="s">
        <v>1159</v>
      </c>
      <c r="H58" s="99" t="s">
        <v>1005</v>
      </c>
      <c r="I58" s="99" t="s">
        <v>37</v>
      </c>
      <c r="K58" s="99" t="s">
        <v>1101</v>
      </c>
      <c r="L58" s="99" t="s">
        <v>1159</v>
      </c>
      <c r="M58" s="99" t="s">
        <v>1159</v>
      </c>
      <c r="O58" s="99" t="s">
        <v>1159</v>
      </c>
      <c r="P58" s="99" t="s">
        <v>1159</v>
      </c>
      <c r="Q58" s="99" t="s">
        <v>37</v>
      </c>
      <c r="R58" s="99" t="s">
        <v>1159</v>
      </c>
      <c r="S58" s="99" t="s">
        <v>1159</v>
      </c>
      <c r="T58" s="99" t="s">
        <v>1160</v>
      </c>
      <c r="U58" s="99" t="s">
        <v>1160</v>
      </c>
      <c r="V58" s="99" t="s">
        <v>1032</v>
      </c>
      <c r="W58" s="99" t="s">
        <v>1109</v>
      </c>
      <c r="X58" s="99" t="s">
        <v>1029</v>
      </c>
      <c r="Y58" s="99" t="s">
        <v>536</v>
      </c>
      <c r="Z58" s="99" t="s">
        <v>1255</v>
      </c>
      <c r="AA58" s="99" t="s">
        <v>1166</v>
      </c>
      <c r="AB58" s="99" t="s">
        <v>1170</v>
      </c>
      <c r="AC58" s="99" t="s">
        <v>1175</v>
      </c>
      <c r="AD58" s="99" t="s">
        <v>1151</v>
      </c>
      <c r="AE58" s="99" t="s">
        <v>1151</v>
      </c>
      <c r="AF58" s="99" t="s">
        <v>1151</v>
      </c>
      <c r="AG58" s="99" t="s">
        <v>1151</v>
      </c>
      <c r="AH58" s="99" t="s">
        <v>1151</v>
      </c>
      <c r="AI58" s="99" t="s">
        <v>1151</v>
      </c>
      <c r="AJ58" s="99" t="s">
        <v>1151</v>
      </c>
      <c r="AK58" s="99" t="s">
        <v>1151</v>
      </c>
      <c r="AL58" s="99" t="s">
        <v>1031</v>
      </c>
      <c r="AM58" s="99" t="s">
        <v>1151</v>
      </c>
      <c r="AN58" s="99" t="s">
        <v>1151</v>
      </c>
      <c r="AO58" s="99" t="s">
        <v>1031</v>
      </c>
      <c r="AP58" s="99" t="s">
        <v>1155</v>
      </c>
      <c r="AQ58" s="99" t="s">
        <v>1031</v>
      </c>
      <c r="AR58" s="99" t="s">
        <v>1031</v>
      </c>
    </row>
    <row r="59" spans="1:44">
      <c r="A59" s="99" t="s">
        <v>1184</v>
      </c>
      <c r="B59" s="99" t="s">
        <v>1150</v>
      </c>
      <c r="C59" s="99" t="s">
        <v>991</v>
      </c>
      <c r="D59" s="99" t="s">
        <v>70</v>
      </c>
      <c r="E59" s="99" t="s">
        <v>1189</v>
      </c>
      <c r="F59" s="99" t="s">
        <v>1256</v>
      </c>
      <c r="G59" s="99" t="s">
        <v>1099</v>
      </c>
      <c r="H59" s="99" t="s">
        <v>1004</v>
      </c>
      <c r="I59" s="99" t="s">
        <v>37</v>
      </c>
      <c r="K59" s="99" t="s">
        <v>1210</v>
      </c>
      <c r="L59" s="99" t="s">
        <v>1159</v>
      </c>
      <c r="M59" s="99" t="s">
        <v>37</v>
      </c>
      <c r="N59" s="99" t="s">
        <v>1257</v>
      </c>
      <c r="O59" s="99" t="s">
        <v>1159</v>
      </c>
      <c r="P59" s="99" t="s">
        <v>37</v>
      </c>
      <c r="Q59" s="99" t="s">
        <v>37</v>
      </c>
      <c r="R59" s="99" t="s">
        <v>37</v>
      </c>
      <c r="S59" s="99" t="s">
        <v>1159</v>
      </c>
      <c r="T59" s="99" t="s">
        <v>1026</v>
      </c>
      <c r="U59" s="99" t="s">
        <v>1026</v>
      </c>
      <c r="V59" s="99" t="s">
        <v>1031</v>
      </c>
      <c r="W59" s="99" t="s">
        <v>1159</v>
      </c>
      <c r="X59" s="99" t="s">
        <v>1159</v>
      </c>
      <c r="Y59" s="99" t="s">
        <v>1249</v>
      </c>
      <c r="Z59" s="99" t="s">
        <v>126</v>
      </c>
      <c r="AA59" s="99" t="s">
        <v>1166</v>
      </c>
      <c r="AB59" s="99" t="s">
        <v>1170</v>
      </c>
      <c r="AC59" s="99" t="s">
        <v>1175</v>
      </c>
      <c r="AD59" s="99" t="s">
        <v>1154</v>
      </c>
      <c r="AE59" s="99" t="s">
        <v>1031</v>
      </c>
      <c r="AF59" s="99" t="s">
        <v>1031</v>
      </c>
      <c r="AG59" s="99" t="s">
        <v>1151</v>
      </c>
      <c r="AH59" s="99" t="s">
        <v>1151</v>
      </c>
      <c r="AI59" s="99" t="s">
        <v>1151</v>
      </c>
      <c r="AJ59" s="99" t="s">
        <v>1031</v>
      </c>
      <c r="AK59" s="99" t="s">
        <v>1151</v>
      </c>
      <c r="AL59" s="99" t="s">
        <v>1031</v>
      </c>
      <c r="AM59" s="99" t="s">
        <v>1031</v>
      </c>
      <c r="AN59" s="99" t="s">
        <v>1151</v>
      </c>
      <c r="AO59" s="99" t="s">
        <v>1031</v>
      </c>
      <c r="AP59" s="99" t="s">
        <v>1031</v>
      </c>
      <c r="AQ59" s="99" t="s">
        <v>1159</v>
      </c>
      <c r="AR59" s="99" t="s">
        <v>1031</v>
      </c>
    </row>
    <row r="60" spans="1:44">
      <c r="A60" s="99" t="s">
        <v>1184</v>
      </c>
      <c r="B60" s="99" t="s">
        <v>1150</v>
      </c>
      <c r="C60" s="99" t="s">
        <v>991</v>
      </c>
      <c r="D60" s="99" t="s">
        <v>70</v>
      </c>
      <c r="E60" s="99" t="s">
        <v>90</v>
      </c>
      <c r="F60" s="99" t="s">
        <v>1258</v>
      </c>
      <c r="G60" s="99" t="s">
        <v>1098</v>
      </c>
      <c r="H60" s="99" t="s">
        <v>1004</v>
      </c>
      <c r="I60" s="99" t="s">
        <v>37</v>
      </c>
      <c r="K60" s="99" t="s">
        <v>1186</v>
      </c>
      <c r="L60" s="99" t="s">
        <v>991</v>
      </c>
      <c r="M60" s="99" t="s">
        <v>37</v>
      </c>
      <c r="N60" s="99" t="s">
        <v>1025</v>
      </c>
      <c r="O60" s="99" t="s">
        <v>1159</v>
      </c>
      <c r="P60" s="99" t="s">
        <v>1159</v>
      </c>
      <c r="Q60" s="99" t="s">
        <v>37</v>
      </c>
      <c r="R60" s="99" t="s">
        <v>37</v>
      </c>
      <c r="S60" s="99" t="s">
        <v>1103</v>
      </c>
      <c r="T60" s="99" t="s">
        <v>1026</v>
      </c>
      <c r="U60" s="99" t="s">
        <v>1026</v>
      </c>
      <c r="V60" s="99" t="s">
        <v>1032</v>
      </c>
      <c r="W60" s="99" t="s">
        <v>1159</v>
      </c>
      <c r="X60" s="99" t="s">
        <v>1032</v>
      </c>
      <c r="Y60" s="99" t="s">
        <v>536</v>
      </c>
      <c r="Z60" s="99" t="s">
        <v>1259</v>
      </c>
      <c r="AA60" s="99" t="s">
        <v>1163</v>
      </c>
      <c r="AB60" s="99" t="s">
        <v>1168</v>
      </c>
      <c r="AC60" s="99" t="s">
        <v>1173</v>
      </c>
      <c r="AD60" s="99" t="s">
        <v>1154</v>
      </c>
      <c r="AE60" s="99" t="s">
        <v>1031</v>
      </c>
      <c r="AF60" s="99" t="s">
        <v>1155</v>
      </c>
      <c r="AG60" s="99" t="s">
        <v>1155</v>
      </c>
      <c r="AH60" s="99" t="s">
        <v>1155</v>
      </c>
      <c r="AI60" s="99" t="s">
        <v>1155</v>
      </c>
      <c r="AJ60" s="99" t="s">
        <v>1155</v>
      </c>
      <c r="AK60" s="99" t="s">
        <v>1155</v>
      </c>
      <c r="AL60" s="99" t="s">
        <v>1155</v>
      </c>
      <c r="AM60" s="99" t="s">
        <v>1155</v>
      </c>
      <c r="AN60" s="99" t="s">
        <v>1155</v>
      </c>
      <c r="AO60" s="99" t="s">
        <v>1155</v>
      </c>
      <c r="AP60" s="99" t="s">
        <v>1031</v>
      </c>
      <c r="AQ60" s="99" t="s">
        <v>1031</v>
      </c>
      <c r="AR60" s="99" t="s">
        <v>1155</v>
      </c>
    </row>
    <row r="61" spans="1:44">
      <c r="A61" s="99" t="s">
        <v>1035</v>
      </c>
      <c r="B61" s="99" t="s">
        <v>1149</v>
      </c>
      <c r="C61" s="99" t="s">
        <v>991</v>
      </c>
      <c r="D61" s="99">
        <v>1</v>
      </c>
      <c r="E61" s="99" t="s">
        <v>90</v>
      </c>
      <c r="F61" s="99" t="s">
        <v>1110</v>
      </c>
      <c r="G61" s="99" t="s">
        <v>1099</v>
      </c>
      <c r="H61" s="99" t="s">
        <v>1002</v>
      </c>
      <c r="I61" s="99" t="s">
        <v>37</v>
      </c>
      <c r="K61" s="99" t="s">
        <v>104</v>
      </c>
      <c r="L61" s="99" t="s">
        <v>989</v>
      </c>
      <c r="M61" s="99" t="s">
        <v>37</v>
      </c>
      <c r="N61" s="99" t="s">
        <v>1260</v>
      </c>
      <c r="O61" s="99" t="s">
        <v>37</v>
      </c>
      <c r="P61" s="99" t="s">
        <v>37</v>
      </c>
      <c r="Q61" s="99" t="s">
        <v>37</v>
      </c>
      <c r="R61" s="99" t="s">
        <v>37</v>
      </c>
      <c r="S61" s="99" t="s">
        <v>40</v>
      </c>
      <c r="T61" s="99" t="s">
        <v>1160</v>
      </c>
      <c r="U61" s="99" t="s">
        <v>1026</v>
      </c>
      <c r="V61" s="99" t="s">
        <v>1151</v>
      </c>
      <c r="W61" s="99" t="s">
        <v>1106</v>
      </c>
      <c r="X61" s="99" t="s">
        <v>1151</v>
      </c>
      <c r="Y61" s="99" t="s">
        <v>1261</v>
      </c>
      <c r="Z61" s="99" t="s">
        <v>1262</v>
      </c>
      <c r="AA61" s="99" t="s">
        <v>1166</v>
      </c>
      <c r="AB61" s="99" t="s">
        <v>1170</v>
      </c>
      <c r="AC61" s="99" t="s">
        <v>1173</v>
      </c>
      <c r="AD61" s="99" t="s">
        <v>1155</v>
      </c>
      <c r="AE61" s="99" t="s">
        <v>1151</v>
      </c>
      <c r="AF61" s="99" t="s">
        <v>1031</v>
      </c>
      <c r="AG61" s="99" t="s">
        <v>1155</v>
      </c>
      <c r="AH61" s="99" t="s">
        <v>1154</v>
      </c>
      <c r="AI61" s="99" t="s">
        <v>1151</v>
      </c>
      <c r="AJ61" s="99" t="s">
        <v>1031</v>
      </c>
      <c r="AK61" s="99" t="s">
        <v>1155</v>
      </c>
      <c r="AL61" s="99" t="s">
        <v>1154</v>
      </c>
      <c r="AM61" s="99" t="s">
        <v>1151</v>
      </c>
      <c r="AN61" s="99" t="s">
        <v>1154</v>
      </c>
      <c r="AO61" s="99" t="s">
        <v>1154</v>
      </c>
      <c r="AP61" s="99" t="s">
        <v>1151</v>
      </c>
      <c r="AQ61" s="99" t="s">
        <v>1154</v>
      </c>
      <c r="AR61" s="99" t="s">
        <v>1155</v>
      </c>
    </row>
    <row r="62" spans="1:44">
      <c r="A62" s="99" t="s">
        <v>1035</v>
      </c>
      <c r="B62" s="99" t="s">
        <v>1147</v>
      </c>
      <c r="C62" s="99" t="s">
        <v>993</v>
      </c>
      <c r="D62" s="99">
        <v>1</v>
      </c>
      <c r="E62" s="99" t="s">
        <v>34</v>
      </c>
      <c r="F62" s="99" t="s">
        <v>1195</v>
      </c>
      <c r="G62" s="99" t="s">
        <v>1098</v>
      </c>
      <c r="H62" s="99" t="s">
        <v>1005</v>
      </c>
      <c r="I62" s="99" t="s">
        <v>37</v>
      </c>
      <c r="K62" s="99" t="s">
        <v>38</v>
      </c>
      <c r="L62" s="99" t="s">
        <v>990</v>
      </c>
      <c r="M62" s="99" t="s">
        <v>40</v>
      </c>
      <c r="O62" s="99" t="s">
        <v>40</v>
      </c>
      <c r="P62" s="99" t="s">
        <v>40</v>
      </c>
      <c r="Q62" s="99" t="s">
        <v>37</v>
      </c>
      <c r="R62" s="99" t="s">
        <v>40</v>
      </c>
      <c r="S62" s="99" t="s">
        <v>40</v>
      </c>
      <c r="T62" s="99" t="s">
        <v>40</v>
      </c>
      <c r="U62" s="99" t="s">
        <v>40</v>
      </c>
      <c r="V62" s="99" t="s">
        <v>1151</v>
      </c>
      <c r="W62" s="99" t="s">
        <v>1109</v>
      </c>
      <c r="X62" s="99" t="s">
        <v>1151</v>
      </c>
      <c r="Y62" s="99" t="s">
        <v>1263</v>
      </c>
      <c r="Z62" s="99" t="s">
        <v>1264</v>
      </c>
      <c r="AA62" s="99" t="s">
        <v>1163</v>
      </c>
      <c r="AB62" s="99" t="s">
        <v>1168</v>
      </c>
      <c r="AC62" s="99" t="s">
        <v>1176</v>
      </c>
      <c r="AD62" s="99" t="s">
        <v>1031</v>
      </c>
      <c r="AE62" s="99" t="s">
        <v>1151</v>
      </c>
      <c r="AF62" s="99" t="s">
        <v>1151</v>
      </c>
      <c r="AG62" s="99" t="s">
        <v>1151</v>
      </c>
      <c r="AH62" s="99" t="s">
        <v>1151</v>
      </c>
      <c r="AI62" s="99" t="s">
        <v>1151</v>
      </c>
      <c r="AJ62" s="99" t="s">
        <v>1151</v>
      </c>
      <c r="AK62" s="99" t="s">
        <v>1151</v>
      </c>
      <c r="AL62" s="99" t="s">
        <v>1031</v>
      </c>
      <c r="AM62" s="99" t="s">
        <v>1151</v>
      </c>
      <c r="AN62" s="99" t="s">
        <v>1031</v>
      </c>
      <c r="AO62" s="99" t="s">
        <v>1151</v>
      </c>
      <c r="AP62" s="99" t="s">
        <v>1155</v>
      </c>
      <c r="AQ62" s="99" t="s">
        <v>1151</v>
      </c>
      <c r="AR62" s="99" t="s">
        <v>1151</v>
      </c>
    </row>
    <row r="63" spans="1:44">
      <c r="A63" s="99" t="s">
        <v>1035</v>
      </c>
      <c r="B63" s="99" t="s">
        <v>1150</v>
      </c>
      <c r="C63" s="99" t="s">
        <v>989</v>
      </c>
      <c r="D63" s="99">
        <v>4</v>
      </c>
      <c r="E63" s="99" t="s">
        <v>1197</v>
      </c>
      <c r="F63" s="99" t="s">
        <v>1185</v>
      </c>
      <c r="G63" s="99" t="s">
        <v>1099</v>
      </c>
      <c r="H63" s="99" t="s">
        <v>1001</v>
      </c>
      <c r="I63" s="99" t="s">
        <v>37</v>
      </c>
      <c r="K63" s="99" t="s">
        <v>1181</v>
      </c>
      <c r="L63" s="99" t="s">
        <v>991</v>
      </c>
      <c r="M63" s="99" t="s">
        <v>37</v>
      </c>
      <c r="N63" s="99" t="s">
        <v>138</v>
      </c>
      <c r="O63" s="99" t="s">
        <v>37</v>
      </c>
      <c r="P63" s="99" t="s">
        <v>37</v>
      </c>
      <c r="Q63" s="99" t="s">
        <v>37</v>
      </c>
      <c r="R63" s="99" t="s">
        <v>37</v>
      </c>
      <c r="S63" s="99" t="s">
        <v>40</v>
      </c>
      <c r="T63" s="99" t="s">
        <v>1027</v>
      </c>
      <c r="U63" s="99" t="s">
        <v>1027</v>
      </c>
      <c r="V63" s="99" t="s">
        <v>1032</v>
      </c>
      <c r="W63" s="99" t="s">
        <v>1107</v>
      </c>
      <c r="X63" s="99" t="s">
        <v>1031</v>
      </c>
      <c r="Y63" s="99" t="s">
        <v>565</v>
      </c>
      <c r="Z63" s="99" t="s">
        <v>510</v>
      </c>
      <c r="AA63" s="99" t="s">
        <v>1165</v>
      </c>
      <c r="AB63" s="99" t="s">
        <v>1170</v>
      </c>
      <c r="AC63" s="99" t="s">
        <v>1175</v>
      </c>
      <c r="AD63" s="99" t="s">
        <v>1031</v>
      </c>
      <c r="AE63" s="99" t="s">
        <v>1031</v>
      </c>
      <c r="AF63" s="99" t="s">
        <v>1154</v>
      </c>
      <c r="AG63" s="99" t="s">
        <v>1031</v>
      </c>
      <c r="AH63" s="99" t="s">
        <v>1151</v>
      </c>
      <c r="AI63" s="99" t="s">
        <v>1031</v>
      </c>
      <c r="AJ63" s="99" t="s">
        <v>1151</v>
      </c>
      <c r="AK63" s="99" t="s">
        <v>1031</v>
      </c>
      <c r="AL63" s="99" t="s">
        <v>1155</v>
      </c>
      <c r="AM63" s="99" t="s">
        <v>1155</v>
      </c>
      <c r="AN63" s="99" t="s">
        <v>1031</v>
      </c>
      <c r="AO63" s="99" t="s">
        <v>1155</v>
      </c>
      <c r="AP63" s="99" t="s">
        <v>1031</v>
      </c>
      <c r="AQ63" s="99" t="s">
        <v>1031</v>
      </c>
      <c r="AR63" s="99" t="s">
        <v>1031</v>
      </c>
    </row>
    <row r="64" spans="1:44">
      <c r="A64" s="99" t="s">
        <v>1184</v>
      </c>
      <c r="B64" s="99" t="s">
        <v>1150</v>
      </c>
      <c r="C64" s="99" t="s">
        <v>991</v>
      </c>
      <c r="D64" s="99" t="s">
        <v>70</v>
      </c>
      <c r="E64" s="99" t="s">
        <v>1189</v>
      </c>
      <c r="F64" s="99" t="s">
        <v>1185</v>
      </c>
      <c r="G64" s="99" t="s">
        <v>1098</v>
      </c>
      <c r="H64" s="99" t="s">
        <v>1004</v>
      </c>
      <c r="I64" s="99" t="s">
        <v>37</v>
      </c>
      <c r="K64" s="99" t="s">
        <v>1186</v>
      </c>
      <c r="L64" s="99" t="s">
        <v>989</v>
      </c>
      <c r="M64" s="99" t="s">
        <v>1159</v>
      </c>
      <c r="O64" s="99" t="s">
        <v>37</v>
      </c>
      <c r="P64" s="99" t="s">
        <v>37</v>
      </c>
      <c r="Q64" s="99" t="s">
        <v>37</v>
      </c>
      <c r="R64" s="99" t="s">
        <v>37</v>
      </c>
      <c r="S64" s="99" t="s">
        <v>37</v>
      </c>
      <c r="T64" s="99" t="s">
        <v>1026</v>
      </c>
      <c r="U64" s="99" t="s">
        <v>1026</v>
      </c>
      <c r="V64" s="99" t="s">
        <v>1032</v>
      </c>
      <c r="W64" s="99" t="s">
        <v>1159</v>
      </c>
      <c r="X64" s="99" t="s">
        <v>1032</v>
      </c>
      <c r="Y64" s="99" t="s">
        <v>1152</v>
      </c>
      <c r="Z64" s="99" t="s">
        <v>510</v>
      </c>
      <c r="AA64" s="99" t="s">
        <v>1164</v>
      </c>
      <c r="AB64" s="99" t="s">
        <v>1169</v>
      </c>
      <c r="AC64" s="99" t="s">
        <v>1174</v>
      </c>
      <c r="AD64" s="99" t="s">
        <v>1154</v>
      </c>
      <c r="AE64" s="99" t="s">
        <v>1159</v>
      </c>
      <c r="AF64" s="99" t="s">
        <v>1154</v>
      </c>
      <c r="AG64" s="99" t="s">
        <v>1154</v>
      </c>
      <c r="AH64" s="99" t="s">
        <v>1154</v>
      </c>
      <c r="AI64" s="99" t="s">
        <v>1155</v>
      </c>
      <c r="AJ64" s="99" t="s">
        <v>1159</v>
      </c>
      <c r="AK64" s="99" t="s">
        <v>1159</v>
      </c>
      <c r="AL64" s="99" t="s">
        <v>1154</v>
      </c>
      <c r="AM64" s="99" t="s">
        <v>1154</v>
      </c>
      <c r="AN64" s="99" t="s">
        <v>1154</v>
      </c>
      <c r="AO64" s="99" t="s">
        <v>1159</v>
      </c>
      <c r="AP64" s="99" t="s">
        <v>1155</v>
      </c>
      <c r="AQ64" s="99" t="s">
        <v>1155</v>
      </c>
      <c r="AR64" s="99" t="s">
        <v>1154</v>
      </c>
    </row>
    <row r="65" spans="1:44">
      <c r="A65" s="99" t="s">
        <v>1184</v>
      </c>
      <c r="B65" s="99" t="s">
        <v>1143</v>
      </c>
      <c r="C65" s="99" t="s">
        <v>989</v>
      </c>
      <c r="D65" s="99">
        <v>1</v>
      </c>
      <c r="E65" s="99" t="s">
        <v>1189</v>
      </c>
      <c r="F65" s="99" t="s">
        <v>1265</v>
      </c>
      <c r="G65" s="99" t="s">
        <v>1098</v>
      </c>
      <c r="H65" s="99" t="s">
        <v>1002</v>
      </c>
      <c r="I65" s="99" t="s">
        <v>37</v>
      </c>
      <c r="K65" s="99" t="s">
        <v>1186</v>
      </c>
      <c r="L65" s="99" t="s">
        <v>989</v>
      </c>
      <c r="M65" s="99" t="s">
        <v>40</v>
      </c>
      <c r="O65" s="99" t="s">
        <v>40</v>
      </c>
      <c r="P65" s="99" t="s">
        <v>37</v>
      </c>
      <c r="Q65" s="99" t="s">
        <v>37</v>
      </c>
      <c r="R65" s="99" t="s">
        <v>37</v>
      </c>
      <c r="S65" s="99" t="s">
        <v>40</v>
      </c>
      <c r="T65" s="99" t="s">
        <v>1027</v>
      </c>
      <c r="U65" s="99" t="s">
        <v>1027</v>
      </c>
      <c r="V65" s="99" t="s">
        <v>1031</v>
      </c>
      <c r="W65" s="99" t="s">
        <v>1108</v>
      </c>
      <c r="X65" s="99" t="s">
        <v>1032</v>
      </c>
      <c r="Y65" s="99" t="s">
        <v>1152</v>
      </c>
      <c r="Z65" s="99" t="s">
        <v>119</v>
      </c>
      <c r="AA65" s="99" t="s">
        <v>1162</v>
      </c>
      <c r="AB65" s="99" t="s">
        <v>1167</v>
      </c>
      <c r="AC65" s="99" t="s">
        <v>1172</v>
      </c>
      <c r="AD65" s="99" t="s">
        <v>1154</v>
      </c>
      <c r="AE65" s="99" t="s">
        <v>1154</v>
      </c>
      <c r="AF65" s="99" t="s">
        <v>1154</v>
      </c>
      <c r="AG65" s="99" t="s">
        <v>1154</v>
      </c>
      <c r="AH65" s="99" t="s">
        <v>1154</v>
      </c>
      <c r="AI65" s="99" t="s">
        <v>1154</v>
      </c>
      <c r="AJ65" s="99" t="s">
        <v>1154</v>
      </c>
      <c r="AK65" s="99" t="s">
        <v>1154</v>
      </c>
      <c r="AL65" s="99" t="s">
        <v>1154</v>
      </c>
      <c r="AM65" s="99" t="s">
        <v>1154</v>
      </c>
      <c r="AN65" s="99" t="s">
        <v>1154</v>
      </c>
      <c r="AO65" s="99" t="s">
        <v>1155</v>
      </c>
      <c r="AP65" s="99" t="s">
        <v>1155</v>
      </c>
      <c r="AQ65" s="99" t="s">
        <v>1154</v>
      </c>
      <c r="AR65" s="99" t="s">
        <v>1154</v>
      </c>
    </row>
    <row r="66" spans="1:44">
      <c r="A66" s="99" t="s">
        <v>1184</v>
      </c>
      <c r="B66" s="99" t="s">
        <v>1149</v>
      </c>
      <c r="C66" s="99" t="s">
        <v>989</v>
      </c>
      <c r="D66" s="99">
        <v>1</v>
      </c>
      <c r="E66" s="99" t="s">
        <v>1243</v>
      </c>
      <c r="F66" s="99" t="s">
        <v>1200</v>
      </c>
      <c r="G66" s="99" t="s">
        <v>1099</v>
      </c>
      <c r="H66" s="99" t="s">
        <v>1002</v>
      </c>
      <c r="I66" s="99" t="s">
        <v>37</v>
      </c>
      <c r="K66" s="99" t="s">
        <v>38</v>
      </c>
      <c r="L66" s="99" t="s">
        <v>989</v>
      </c>
      <c r="M66" s="99" t="s">
        <v>40</v>
      </c>
      <c r="O66" s="99" t="s">
        <v>40</v>
      </c>
      <c r="P66" s="99" t="s">
        <v>37</v>
      </c>
      <c r="Q66" s="99" t="s">
        <v>37</v>
      </c>
      <c r="R66" s="99" t="s">
        <v>40</v>
      </c>
      <c r="S66" s="99" t="s">
        <v>1103</v>
      </c>
      <c r="T66" s="99" t="s">
        <v>1160</v>
      </c>
      <c r="U66" s="99" t="s">
        <v>1160</v>
      </c>
      <c r="V66" s="99" t="s">
        <v>1031</v>
      </c>
      <c r="W66" s="99" t="s">
        <v>1109</v>
      </c>
      <c r="X66" s="99" t="s">
        <v>1031</v>
      </c>
      <c r="Y66" s="99" t="s">
        <v>428</v>
      </c>
      <c r="Z66" s="99" t="s">
        <v>212</v>
      </c>
      <c r="AA66" s="99" t="s">
        <v>1166</v>
      </c>
      <c r="AB66" s="99" t="s">
        <v>1170</v>
      </c>
      <c r="AC66" s="99" t="s">
        <v>1176</v>
      </c>
      <c r="AD66" s="99" t="s">
        <v>1154</v>
      </c>
      <c r="AE66" s="99" t="s">
        <v>1031</v>
      </c>
      <c r="AF66" s="99" t="s">
        <v>1151</v>
      </c>
      <c r="AG66" s="99" t="s">
        <v>1155</v>
      </c>
      <c r="AH66" s="99" t="s">
        <v>1031</v>
      </c>
      <c r="AI66" s="99" t="s">
        <v>1155</v>
      </c>
      <c r="AJ66" s="99" t="s">
        <v>1155</v>
      </c>
      <c r="AK66" s="99" t="s">
        <v>1151</v>
      </c>
      <c r="AL66" s="99" t="s">
        <v>1155</v>
      </c>
      <c r="AM66" s="99" t="s">
        <v>1031</v>
      </c>
      <c r="AN66" s="99" t="s">
        <v>1151</v>
      </c>
      <c r="AO66" s="99" t="s">
        <v>1155</v>
      </c>
      <c r="AP66" s="99" t="s">
        <v>1155</v>
      </c>
      <c r="AQ66" s="99" t="s">
        <v>1031</v>
      </c>
      <c r="AR66" s="99" t="s">
        <v>1151</v>
      </c>
    </row>
    <row r="67" spans="1:44">
      <c r="A67" s="99" t="s">
        <v>1035</v>
      </c>
      <c r="B67" s="99" t="s">
        <v>1149</v>
      </c>
      <c r="C67" s="99" t="s">
        <v>993</v>
      </c>
      <c r="D67" s="99">
        <v>0</v>
      </c>
      <c r="E67" s="99" t="s">
        <v>34</v>
      </c>
      <c r="F67" s="99" t="s">
        <v>996</v>
      </c>
      <c r="G67" s="99" t="s">
        <v>1159</v>
      </c>
      <c r="H67" s="99" t="s">
        <v>1005</v>
      </c>
      <c r="I67" s="99" t="s">
        <v>37</v>
      </c>
      <c r="K67" s="99" t="s">
        <v>1101</v>
      </c>
      <c r="L67" s="99" t="s">
        <v>991</v>
      </c>
      <c r="M67" s="99" t="s">
        <v>40</v>
      </c>
      <c r="O67" s="99" t="s">
        <v>40</v>
      </c>
      <c r="P67" s="99" t="s">
        <v>37</v>
      </c>
      <c r="Q67" s="99" t="s">
        <v>37</v>
      </c>
      <c r="R67" s="99" t="s">
        <v>37</v>
      </c>
      <c r="S67" s="99" t="s">
        <v>40</v>
      </c>
      <c r="T67" s="99" t="s">
        <v>1160</v>
      </c>
      <c r="U67" s="99" t="s">
        <v>1160</v>
      </c>
      <c r="V67" s="99" t="s">
        <v>1031</v>
      </c>
      <c r="W67" s="99" t="s">
        <v>1109</v>
      </c>
      <c r="X67" s="99" t="s">
        <v>1151</v>
      </c>
      <c r="Y67" s="99" t="s">
        <v>890</v>
      </c>
      <c r="Z67" s="99" t="s">
        <v>640</v>
      </c>
      <c r="AA67" s="99" t="s">
        <v>1165</v>
      </c>
      <c r="AB67" s="99" t="s">
        <v>1167</v>
      </c>
      <c r="AC67" s="99" t="s">
        <v>1175</v>
      </c>
      <c r="AD67" s="99" t="s">
        <v>1151</v>
      </c>
      <c r="AE67" s="99" t="s">
        <v>1151</v>
      </c>
      <c r="AF67" s="99" t="s">
        <v>1151</v>
      </c>
      <c r="AG67" s="99" t="s">
        <v>1151</v>
      </c>
      <c r="AH67" s="99" t="s">
        <v>1151</v>
      </c>
      <c r="AI67" s="99" t="s">
        <v>1151</v>
      </c>
      <c r="AJ67" s="99" t="s">
        <v>1151</v>
      </c>
      <c r="AK67" s="99" t="s">
        <v>1151</v>
      </c>
      <c r="AL67" s="99" t="s">
        <v>1151</v>
      </c>
      <c r="AM67" s="99" t="s">
        <v>1151</v>
      </c>
      <c r="AN67" s="99" t="s">
        <v>1151</v>
      </c>
      <c r="AO67" s="99" t="s">
        <v>1151</v>
      </c>
      <c r="AP67" s="99" t="s">
        <v>1151</v>
      </c>
      <c r="AQ67" s="99" t="s">
        <v>1151</v>
      </c>
      <c r="AR67" s="99" t="s">
        <v>1151</v>
      </c>
    </row>
    <row r="68" spans="1:44">
      <c r="A68" s="99" t="s">
        <v>1184</v>
      </c>
      <c r="B68" s="99" t="s">
        <v>1144</v>
      </c>
      <c r="C68" s="99" t="s">
        <v>992</v>
      </c>
      <c r="D68" s="99">
        <v>1</v>
      </c>
      <c r="E68" s="99" t="s">
        <v>34</v>
      </c>
      <c r="F68" s="99" t="s">
        <v>1195</v>
      </c>
      <c r="G68" s="99" t="s">
        <v>1159</v>
      </c>
      <c r="H68" s="99" t="s">
        <v>1002</v>
      </c>
      <c r="I68" s="99" t="s">
        <v>37</v>
      </c>
      <c r="K68" s="99" t="s">
        <v>1181</v>
      </c>
      <c r="L68" s="99" t="s">
        <v>989</v>
      </c>
      <c r="M68" s="99" t="s">
        <v>40</v>
      </c>
      <c r="O68" s="99" t="s">
        <v>40</v>
      </c>
      <c r="P68" s="99" t="s">
        <v>1159</v>
      </c>
      <c r="Q68" s="99" t="s">
        <v>1159</v>
      </c>
      <c r="R68" s="99" t="s">
        <v>37</v>
      </c>
      <c r="S68" s="99" t="s">
        <v>1159</v>
      </c>
      <c r="T68" s="99" t="s">
        <v>1026</v>
      </c>
      <c r="U68" s="99" t="s">
        <v>1160</v>
      </c>
      <c r="V68" s="99" t="s">
        <v>1032</v>
      </c>
      <c r="W68" s="99" t="s">
        <v>1109</v>
      </c>
      <c r="X68" s="99" t="s">
        <v>1151</v>
      </c>
      <c r="Y68" s="99" t="s">
        <v>1266</v>
      </c>
      <c r="Z68" s="99" t="s">
        <v>1152</v>
      </c>
      <c r="AA68" s="99" t="s">
        <v>1162</v>
      </c>
      <c r="AB68" s="99" t="s">
        <v>1169</v>
      </c>
      <c r="AC68" s="99" t="s">
        <v>1174</v>
      </c>
      <c r="AD68" s="99" t="s">
        <v>1154</v>
      </c>
      <c r="AE68" s="99" t="s">
        <v>1159</v>
      </c>
      <c r="AF68" s="99" t="s">
        <v>1159</v>
      </c>
      <c r="AG68" s="99" t="s">
        <v>1159</v>
      </c>
      <c r="AH68" s="99" t="s">
        <v>1159</v>
      </c>
      <c r="AI68" s="99" t="s">
        <v>1155</v>
      </c>
      <c r="AJ68" s="99" t="s">
        <v>1159</v>
      </c>
      <c r="AK68" s="99" t="s">
        <v>1159</v>
      </c>
      <c r="AL68" s="99" t="s">
        <v>1159</v>
      </c>
      <c r="AM68" s="99" t="s">
        <v>1159</v>
      </c>
      <c r="AN68" s="99" t="s">
        <v>1159</v>
      </c>
      <c r="AO68" s="99" t="s">
        <v>1159</v>
      </c>
      <c r="AP68" s="99" t="s">
        <v>1159</v>
      </c>
      <c r="AQ68" s="99" t="s">
        <v>1159</v>
      </c>
      <c r="AR68" s="99" t="s">
        <v>1159</v>
      </c>
    </row>
    <row r="69" spans="1:44">
      <c r="A69" s="99" t="s">
        <v>1184</v>
      </c>
      <c r="B69" s="99" t="s">
        <v>1147</v>
      </c>
      <c r="C69" s="99" t="s">
        <v>989</v>
      </c>
      <c r="D69" s="99" t="s">
        <v>70</v>
      </c>
      <c r="E69" s="99" t="s">
        <v>1217</v>
      </c>
      <c r="F69" s="99" t="s">
        <v>995</v>
      </c>
      <c r="G69" s="99" t="s">
        <v>1098</v>
      </c>
      <c r="H69" s="99" t="s">
        <v>1004</v>
      </c>
      <c r="I69" s="99" t="s">
        <v>163</v>
      </c>
      <c r="J69" s="99" t="s">
        <v>203</v>
      </c>
      <c r="K69" s="99" t="s">
        <v>1186</v>
      </c>
      <c r="L69" s="99" t="s">
        <v>991</v>
      </c>
      <c r="M69" s="99" t="s">
        <v>37</v>
      </c>
      <c r="N69" s="99" t="s">
        <v>138</v>
      </c>
      <c r="O69" s="99" t="s">
        <v>37</v>
      </c>
      <c r="P69" s="99" t="s">
        <v>40</v>
      </c>
      <c r="Q69" s="99" t="s">
        <v>37</v>
      </c>
      <c r="R69" s="99" t="s">
        <v>37</v>
      </c>
      <c r="S69" s="99" t="s">
        <v>1103</v>
      </c>
      <c r="T69" s="99" t="s">
        <v>40</v>
      </c>
      <c r="U69" s="99" t="s">
        <v>40</v>
      </c>
      <c r="V69" s="99" t="s">
        <v>1031</v>
      </c>
      <c r="W69" s="99" t="s">
        <v>1159</v>
      </c>
      <c r="X69" s="99" t="s">
        <v>1159</v>
      </c>
      <c r="Y69" s="99" t="s">
        <v>1267</v>
      </c>
      <c r="Z69" s="99" t="s">
        <v>1152</v>
      </c>
      <c r="AA69" s="99" t="s">
        <v>1165</v>
      </c>
      <c r="AB69" s="99" t="s">
        <v>1170</v>
      </c>
      <c r="AC69" s="99" t="s">
        <v>1175</v>
      </c>
      <c r="AD69" s="99" t="s">
        <v>1155</v>
      </c>
      <c r="AE69" s="99" t="s">
        <v>1151</v>
      </c>
      <c r="AF69" s="99" t="s">
        <v>1155</v>
      </c>
      <c r="AG69" s="99" t="s">
        <v>1151</v>
      </c>
      <c r="AH69" s="99" t="s">
        <v>1151</v>
      </c>
      <c r="AI69" s="99" t="s">
        <v>1031</v>
      </c>
      <c r="AJ69" s="99" t="s">
        <v>1151</v>
      </c>
      <c r="AK69" s="99" t="s">
        <v>1151</v>
      </c>
      <c r="AL69" s="99" t="s">
        <v>1031</v>
      </c>
      <c r="AM69" s="99" t="s">
        <v>1151</v>
      </c>
      <c r="AN69" s="99" t="s">
        <v>1031</v>
      </c>
      <c r="AO69" s="99" t="s">
        <v>1031</v>
      </c>
      <c r="AP69" s="99" t="s">
        <v>1031</v>
      </c>
      <c r="AQ69" s="99" t="s">
        <v>1031</v>
      </c>
      <c r="AR69" s="99" t="s">
        <v>1031</v>
      </c>
    </row>
    <row r="70" spans="1:44">
      <c r="A70" s="99" t="s">
        <v>1035</v>
      </c>
      <c r="B70" s="99" t="s">
        <v>1145</v>
      </c>
      <c r="C70" s="99" t="s">
        <v>991</v>
      </c>
      <c r="D70" s="99">
        <v>1</v>
      </c>
      <c r="E70" s="99" t="s">
        <v>1197</v>
      </c>
      <c r="F70" s="99" t="s">
        <v>1200</v>
      </c>
      <c r="G70" s="99" t="s">
        <v>1099</v>
      </c>
      <c r="H70" s="99" t="s">
        <v>1002</v>
      </c>
      <c r="I70" s="99" t="s">
        <v>37</v>
      </c>
      <c r="K70" s="99" t="s">
        <v>1186</v>
      </c>
      <c r="L70" s="99" t="s">
        <v>989</v>
      </c>
      <c r="M70" s="99" t="s">
        <v>37</v>
      </c>
      <c r="N70" s="99" t="s">
        <v>1268</v>
      </c>
      <c r="O70" s="99" t="s">
        <v>37</v>
      </c>
      <c r="P70" s="99" t="s">
        <v>37</v>
      </c>
      <c r="Q70" s="99" t="s">
        <v>37</v>
      </c>
      <c r="R70" s="99" t="s">
        <v>37</v>
      </c>
      <c r="S70" s="99" t="s">
        <v>37</v>
      </c>
      <c r="T70" s="99" t="s">
        <v>1160</v>
      </c>
      <c r="U70" s="99" t="s">
        <v>1160</v>
      </c>
      <c r="V70" s="99" t="s">
        <v>1031</v>
      </c>
      <c r="W70" s="99" t="s">
        <v>1106</v>
      </c>
      <c r="X70" s="99" t="s">
        <v>1031</v>
      </c>
      <c r="Y70" s="99" t="s">
        <v>151</v>
      </c>
      <c r="Z70" s="99" t="s">
        <v>1269</v>
      </c>
      <c r="AA70" s="99" t="s">
        <v>1163</v>
      </c>
      <c r="AB70" s="99" t="s">
        <v>1167</v>
      </c>
      <c r="AC70" s="99" t="s">
        <v>1172</v>
      </c>
      <c r="AD70" s="99" t="s">
        <v>1155</v>
      </c>
      <c r="AE70" s="99" t="s">
        <v>1031</v>
      </c>
      <c r="AF70" s="99" t="s">
        <v>1031</v>
      </c>
      <c r="AG70" s="99" t="s">
        <v>1155</v>
      </c>
      <c r="AH70" s="99" t="s">
        <v>1154</v>
      </c>
      <c r="AI70" s="99" t="s">
        <v>1031</v>
      </c>
      <c r="AJ70" s="99" t="s">
        <v>1031</v>
      </c>
      <c r="AK70" s="99" t="s">
        <v>1155</v>
      </c>
      <c r="AL70" s="99" t="s">
        <v>1155</v>
      </c>
      <c r="AM70" s="99" t="s">
        <v>1031</v>
      </c>
      <c r="AN70" s="99" t="s">
        <v>1155</v>
      </c>
      <c r="AO70" s="99" t="s">
        <v>1155</v>
      </c>
      <c r="AP70" s="99" t="s">
        <v>1031</v>
      </c>
      <c r="AQ70" s="99" t="s">
        <v>1031</v>
      </c>
      <c r="AR70" s="99" t="s">
        <v>1031</v>
      </c>
    </row>
    <row r="71" spans="1:44">
      <c r="A71" s="99" t="s">
        <v>1184</v>
      </c>
      <c r="B71" s="99" t="s">
        <v>1149</v>
      </c>
      <c r="C71" s="99" t="s">
        <v>990</v>
      </c>
      <c r="D71" s="99" t="s">
        <v>70</v>
      </c>
      <c r="E71" s="99" t="s">
        <v>142</v>
      </c>
      <c r="F71" s="99" t="s">
        <v>1195</v>
      </c>
      <c r="G71" s="99" t="s">
        <v>1159</v>
      </c>
      <c r="H71" s="99" t="s">
        <v>1004</v>
      </c>
      <c r="I71" s="99" t="s">
        <v>37</v>
      </c>
      <c r="K71" s="99" t="s">
        <v>38</v>
      </c>
      <c r="L71" s="99" t="s">
        <v>1159</v>
      </c>
      <c r="M71" s="99" t="s">
        <v>1159</v>
      </c>
      <c r="O71" s="99" t="s">
        <v>1159</v>
      </c>
      <c r="P71" s="99" t="s">
        <v>1159</v>
      </c>
      <c r="Q71" s="99" t="s">
        <v>37</v>
      </c>
      <c r="R71" s="99" t="s">
        <v>1159</v>
      </c>
      <c r="S71" s="99" t="s">
        <v>1159</v>
      </c>
      <c r="T71" s="99" t="s">
        <v>40</v>
      </c>
      <c r="U71" s="99" t="s">
        <v>40</v>
      </c>
      <c r="V71" s="99" t="s">
        <v>1151</v>
      </c>
      <c r="W71" s="99" t="s">
        <v>1159</v>
      </c>
      <c r="X71" s="99" t="s">
        <v>1151</v>
      </c>
      <c r="Y71" s="99" t="s">
        <v>1270</v>
      </c>
      <c r="Z71" s="99" t="s">
        <v>1152</v>
      </c>
      <c r="AA71" s="99" t="s">
        <v>1165</v>
      </c>
      <c r="AB71" s="99" t="s">
        <v>1167</v>
      </c>
      <c r="AC71" s="99" t="s">
        <v>1172</v>
      </c>
      <c r="AD71" s="99" t="s">
        <v>1031</v>
      </c>
      <c r="AE71" s="99" t="s">
        <v>1151</v>
      </c>
      <c r="AF71" s="99" t="s">
        <v>1151</v>
      </c>
      <c r="AG71" s="99" t="s">
        <v>1151</v>
      </c>
      <c r="AH71" s="99" t="s">
        <v>1151</v>
      </c>
      <c r="AI71" s="99" t="s">
        <v>1151</v>
      </c>
      <c r="AJ71" s="99" t="s">
        <v>1151</v>
      </c>
      <c r="AK71" s="99" t="s">
        <v>1151</v>
      </c>
      <c r="AL71" s="99" t="s">
        <v>1031</v>
      </c>
      <c r="AM71" s="99" t="s">
        <v>1151</v>
      </c>
      <c r="AN71" s="99" t="s">
        <v>1031</v>
      </c>
      <c r="AO71" s="99" t="s">
        <v>1151</v>
      </c>
      <c r="AP71" s="99" t="s">
        <v>1151</v>
      </c>
      <c r="AQ71" s="99" t="s">
        <v>1031</v>
      </c>
      <c r="AR71" s="99" t="s">
        <v>1155</v>
      </c>
    </row>
    <row r="72" spans="1:44">
      <c r="A72" s="99" t="s">
        <v>1035</v>
      </c>
      <c r="B72" s="99" t="s">
        <v>1146</v>
      </c>
      <c r="C72" s="99" t="s">
        <v>991</v>
      </c>
      <c r="D72" s="99">
        <v>1</v>
      </c>
      <c r="E72" s="99" t="s">
        <v>90</v>
      </c>
      <c r="F72" s="99" t="s">
        <v>1110</v>
      </c>
      <c r="G72" s="99" t="s">
        <v>1159</v>
      </c>
      <c r="H72" s="99" t="s">
        <v>1002</v>
      </c>
      <c r="I72" s="99" t="s">
        <v>163</v>
      </c>
      <c r="J72" s="99" t="s">
        <v>203</v>
      </c>
      <c r="K72" s="99" t="s">
        <v>1181</v>
      </c>
      <c r="L72" s="99" t="s">
        <v>991</v>
      </c>
      <c r="M72" s="99" t="s">
        <v>40</v>
      </c>
      <c r="O72" s="99" t="s">
        <v>37</v>
      </c>
      <c r="P72" s="99" t="s">
        <v>37</v>
      </c>
      <c r="Q72" s="99" t="s">
        <v>37</v>
      </c>
      <c r="R72" s="99" t="s">
        <v>37</v>
      </c>
      <c r="S72" s="99" t="s">
        <v>40</v>
      </c>
      <c r="T72" s="99" t="s">
        <v>1026</v>
      </c>
      <c r="U72" s="99" t="s">
        <v>1160</v>
      </c>
      <c r="V72" s="99" t="s">
        <v>1032</v>
      </c>
      <c r="W72" s="99" t="s">
        <v>1105</v>
      </c>
      <c r="X72" s="99" t="s">
        <v>1151</v>
      </c>
      <c r="Y72" s="99" t="s">
        <v>1271</v>
      </c>
      <c r="Z72" s="99" t="s">
        <v>1201</v>
      </c>
      <c r="AA72" s="99" t="s">
        <v>1163</v>
      </c>
      <c r="AB72" s="99" t="s">
        <v>1168</v>
      </c>
      <c r="AC72" s="99" t="s">
        <v>1173</v>
      </c>
      <c r="AD72" s="99" t="s">
        <v>1154</v>
      </c>
      <c r="AE72" s="99" t="s">
        <v>1155</v>
      </c>
      <c r="AF72" s="99" t="s">
        <v>1155</v>
      </c>
      <c r="AG72" s="99" t="s">
        <v>1031</v>
      </c>
      <c r="AH72" s="99" t="s">
        <v>1154</v>
      </c>
      <c r="AI72" s="99" t="s">
        <v>1031</v>
      </c>
      <c r="AJ72" s="99" t="s">
        <v>1151</v>
      </c>
      <c r="AK72" s="99" t="s">
        <v>1151</v>
      </c>
      <c r="AL72" s="99" t="s">
        <v>1154</v>
      </c>
      <c r="AM72" s="99" t="s">
        <v>1155</v>
      </c>
      <c r="AN72" s="99" t="s">
        <v>1031</v>
      </c>
      <c r="AO72" s="99" t="s">
        <v>1154</v>
      </c>
      <c r="AP72" s="99" t="s">
        <v>1151</v>
      </c>
      <c r="AQ72" s="99" t="s">
        <v>1151</v>
      </c>
      <c r="AR72" s="99" t="s">
        <v>1154</v>
      </c>
    </row>
    <row r="73" spans="1:44">
      <c r="A73" s="99" t="s">
        <v>1035</v>
      </c>
      <c r="B73" s="99" t="s">
        <v>1147</v>
      </c>
      <c r="C73" s="99" t="s">
        <v>992</v>
      </c>
      <c r="D73" s="99">
        <v>1</v>
      </c>
      <c r="E73" s="99" t="s">
        <v>142</v>
      </c>
      <c r="F73" s="99" t="s">
        <v>1200</v>
      </c>
      <c r="G73" s="99" t="s">
        <v>1099</v>
      </c>
      <c r="H73" s="99" t="s">
        <v>1002</v>
      </c>
      <c r="I73" s="99" t="s">
        <v>37</v>
      </c>
      <c r="K73" s="99" t="s">
        <v>38</v>
      </c>
      <c r="L73" s="99" t="s">
        <v>990</v>
      </c>
      <c r="M73" s="99" t="s">
        <v>40</v>
      </c>
      <c r="O73" s="99" t="s">
        <v>40</v>
      </c>
      <c r="P73" s="99" t="s">
        <v>37</v>
      </c>
      <c r="Q73" s="99" t="s">
        <v>37</v>
      </c>
      <c r="R73" s="99" t="s">
        <v>37</v>
      </c>
      <c r="S73" s="99" t="s">
        <v>40</v>
      </c>
      <c r="T73" s="99" t="s">
        <v>1160</v>
      </c>
      <c r="U73" s="99" t="s">
        <v>1026</v>
      </c>
      <c r="V73" s="99" t="s">
        <v>1031</v>
      </c>
      <c r="W73" s="99" t="s">
        <v>1159</v>
      </c>
      <c r="X73" s="99" t="s">
        <v>1151</v>
      </c>
      <c r="Y73" s="99" t="s">
        <v>473</v>
      </c>
      <c r="Z73" s="99" t="s">
        <v>126</v>
      </c>
      <c r="AA73" s="99" t="s">
        <v>1165</v>
      </c>
      <c r="AB73" s="99" t="s">
        <v>1170</v>
      </c>
      <c r="AC73" s="99" t="s">
        <v>1175</v>
      </c>
      <c r="AD73" s="99" t="s">
        <v>1155</v>
      </c>
      <c r="AE73" s="99" t="s">
        <v>1031</v>
      </c>
      <c r="AF73" s="99" t="s">
        <v>1155</v>
      </c>
      <c r="AG73" s="99" t="s">
        <v>1031</v>
      </c>
      <c r="AH73" s="99" t="s">
        <v>1154</v>
      </c>
      <c r="AI73" s="99" t="s">
        <v>1031</v>
      </c>
      <c r="AJ73" s="99" t="s">
        <v>1031</v>
      </c>
      <c r="AK73" s="99" t="s">
        <v>1151</v>
      </c>
      <c r="AL73" s="99" t="s">
        <v>1155</v>
      </c>
      <c r="AM73" s="99" t="s">
        <v>1155</v>
      </c>
      <c r="AN73" s="99" t="s">
        <v>1031</v>
      </c>
      <c r="AO73" s="99" t="s">
        <v>1155</v>
      </c>
      <c r="AP73" s="99" t="s">
        <v>1031</v>
      </c>
      <c r="AQ73" s="99" t="s">
        <v>1151</v>
      </c>
      <c r="AR73" s="99" t="s">
        <v>1151</v>
      </c>
    </row>
    <row r="74" spans="1:44">
      <c r="A74" s="99" t="s">
        <v>1184</v>
      </c>
      <c r="B74" s="99" t="s">
        <v>1143</v>
      </c>
      <c r="C74" s="99" t="s">
        <v>993</v>
      </c>
      <c r="D74" s="99">
        <v>0</v>
      </c>
      <c r="E74" s="99" t="s">
        <v>34</v>
      </c>
      <c r="F74" s="99" t="s">
        <v>1195</v>
      </c>
      <c r="G74" s="99" t="s">
        <v>1098</v>
      </c>
      <c r="H74" s="99" t="s">
        <v>1005</v>
      </c>
      <c r="I74" s="99" t="s">
        <v>40</v>
      </c>
      <c r="J74" s="99" t="s">
        <v>203</v>
      </c>
      <c r="K74" s="99" t="s">
        <v>38</v>
      </c>
      <c r="L74" s="99" t="s">
        <v>1159</v>
      </c>
      <c r="M74" s="99" t="s">
        <v>37</v>
      </c>
      <c r="N74" s="99" t="s">
        <v>1025</v>
      </c>
      <c r="O74" s="99" t="s">
        <v>40</v>
      </c>
      <c r="P74" s="99" t="s">
        <v>37</v>
      </c>
      <c r="Q74" s="99" t="s">
        <v>40</v>
      </c>
      <c r="R74" s="99" t="s">
        <v>37</v>
      </c>
      <c r="S74" s="99" t="s">
        <v>40</v>
      </c>
      <c r="T74" s="99" t="s">
        <v>1027</v>
      </c>
      <c r="U74" s="99" t="s">
        <v>1027</v>
      </c>
      <c r="V74" s="99" t="s">
        <v>1029</v>
      </c>
      <c r="W74" s="99" t="s">
        <v>1108</v>
      </c>
      <c r="X74" s="99" t="s">
        <v>1029</v>
      </c>
      <c r="Y74" s="99" t="s">
        <v>1152</v>
      </c>
      <c r="Z74" s="99" t="s">
        <v>185</v>
      </c>
      <c r="AA74" s="99" t="s">
        <v>1163</v>
      </c>
      <c r="AB74" s="99" t="s">
        <v>1167</v>
      </c>
      <c r="AC74" s="99" t="s">
        <v>1172</v>
      </c>
      <c r="AD74" s="99" t="s">
        <v>1159</v>
      </c>
      <c r="AE74" s="99" t="s">
        <v>1159</v>
      </c>
      <c r="AF74" s="99" t="s">
        <v>1159</v>
      </c>
      <c r="AG74" s="99" t="s">
        <v>1159</v>
      </c>
      <c r="AH74" s="99" t="s">
        <v>1159</v>
      </c>
      <c r="AI74" s="99" t="s">
        <v>1159</v>
      </c>
      <c r="AJ74" s="99" t="s">
        <v>1159</v>
      </c>
      <c r="AK74" s="99" t="s">
        <v>1159</v>
      </c>
      <c r="AL74" s="99" t="s">
        <v>1159</v>
      </c>
      <c r="AM74" s="99" t="s">
        <v>1159</v>
      </c>
      <c r="AN74" s="99" t="s">
        <v>1159</v>
      </c>
      <c r="AO74" s="99" t="s">
        <v>1159</v>
      </c>
      <c r="AP74" s="99" t="s">
        <v>1159</v>
      </c>
      <c r="AQ74" s="99" t="s">
        <v>1159</v>
      </c>
      <c r="AR74" s="99" t="s">
        <v>1159</v>
      </c>
    </row>
    <row r="75" spans="1:44">
      <c r="A75" s="99" t="s">
        <v>1035</v>
      </c>
      <c r="B75" s="99" t="s">
        <v>1149</v>
      </c>
      <c r="C75" s="99" t="s">
        <v>991</v>
      </c>
      <c r="D75" s="99" t="s">
        <v>70</v>
      </c>
      <c r="E75" s="99" t="s">
        <v>1197</v>
      </c>
      <c r="F75" s="99" t="s">
        <v>1200</v>
      </c>
      <c r="G75" s="99" t="s">
        <v>1159</v>
      </c>
      <c r="H75" s="99" t="s">
        <v>1004</v>
      </c>
      <c r="I75" s="99" t="s">
        <v>37</v>
      </c>
      <c r="K75" s="99" t="s">
        <v>1186</v>
      </c>
      <c r="L75" s="99" t="s">
        <v>989</v>
      </c>
      <c r="M75" s="99" t="s">
        <v>1159</v>
      </c>
      <c r="O75" s="99" t="s">
        <v>1159</v>
      </c>
      <c r="P75" s="99" t="s">
        <v>37</v>
      </c>
      <c r="Q75" s="99" t="s">
        <v>37</v>
      </c>
      <c r="R75" s="99" t="s">
        <v>37</v>
      </c>
      <c r="S75" s="99" t="s">
        <v>40</v>
      </c>
      <c r="T75" s="99" t="s">
        <v>1026</v>
      </c>
      <c r="U75" s="99" t="s">
        <v>1027</v>
      </c>
      <c r="V75" s="99" t="s">
        <v>1032</v>
      </c>
      <c r="W75" s="99" t="s">
        <v>1159</v>
      </c>
      <c r="X75" s="99" t="s">
        <v>1032</v>
      </c>
      <c r="Y75" s="99" t="s">
        <v>1272</v>
      </c>
      <c r="Z75" s="99" t="s">
        <v>1152</v>
      </c>
      <c r="AA75" s="99" t="s">
        <v>1163</v>
      </c>
      <c r="AB75" s="99" t="s">
        <v>1168</v>
      </c>
      <c r="AC75" s="99" t="s">
        <v>1173</v>
      </c>
      <c r="AD75" s="99" t="s">
        <v>1155</v>
      </c>
      <c r="AE75" s="99" t="s">
        <v>1155</v>
      </c>
      <c r="AF75" s="99" t="s">
        <v>1155</v>
      </c>
      <c r="AG75" s="99" t="s">
        <v>1155</v>
      </c>
      <c r="AH75" s="99" t="s">
        <v>1155</v>
      </c>
      <c r="AI75" s="99" t="s">
        <v>1159</v>
      </c>
      <c r="AJ75" s="99" t="s">
        <v>1159</v>
      </c>
      <c r="AK75" s="99" t="s">
        <v>1159</v>
      </c>
      <c r="AL75" s="99" t="s">
        <v>1155</v>
      </c>
      <c r="AM75" s="99" t="s">
        <v>1155</v>
      </c>
      <c r="AN75" s="99" t="s">
        <v>1155</v>
      </c>
      <c r="AO75" s="99" t="s">
        <v>1159</v>
      </c>
      <c r="AP75" s="99" t="s">
        <v>1154</v>
      </c>
      <c r="AQ75" s="99" t="s">
        <v>1154</v>
      </c>
      <c r="AR75" s="99" t="s">
        <v>1031</v>
      </c>
    </row>
    <row r="76" spans="1:44">
      <c r="A76" s="99" t="s">
        <v>1184</v>
      </c>
      <c r="B76" s="99" t="s">
        <v>1144</v>
      </c>
      <c r="C76" s="99" t="s">
        <v>990</v>
      </c>
      <c r="D76" s="99">
        <v>1</v>
      </c>
      <c r="E76" s="99" t="s">
        <v>90</v>
      </c>
      <c r="F76" s="99" t="s">
        <v>1273</v>
      </c>
      <c r="G76" s="99" t="s">
        <v>1099</v>
      </c>
      <c r="H76" s="99" t="s">
        <v>1001</v>
      </c>
      <c r="I76" s="99" t="s">
        <v>40</v>
      </c>
      <c r="K76" s="99" t="s">
        <v>38</v>
      </c>
      <c r="L76" s="99" t="s">
        <v>989</v>
      </c>
      <c r="M76" s="99" t="s">
        <v>40</v>
      </c>
      <c r="O76" s="99" t="s">
        <v>40</v>
      </c>
      <c r="P76" s="99" t="s">
        <v>37</v>
      </c>
      <c r="Q76" s="99" t="s">
        <v>37</v>
      </c>
      <c r="R76" s="99" t="s">
        <v>37</v>
      </c>
      <c r="S76" s="99" t="s">
        <v>1103</v>
      </c>
      <c r="T76" s="99" t="s">
        <v>1160</v>
      </c>
      <c r="U76" s="99" t="s">
        <v>1160</v>
      </c>
      <c r="V76" s="99" t="s">
        <v>1032</v>
      </c>
      <c r="W76" s="99" t="s">
        <v>1159</v>
      </c>
      <c r="X76" s="99" t="s">
        <v>1032</v>
      </c>
      <c r="Y76" s="99" t="s">
        <v>151</v>
      </c>
      <c r="Z76" s="99" t="s">
        <v>144</v>
      </c>
      <c r="AA76" s="99" t="s">
        <v>1163</v>
      </c>
      <c r="AB76" s="99" t="s">
        <v>1167</v>
      </c>
      <c r="AC76" s="99" t="s">
        <v>1172</v>
      </c>
      <c r="AD76" s="99" t="s">
        <v>1155</v>
      </c>
      <c r="AE76" s="99" t="s">
        <v>1155</v>
      </c>
      <c r="AF76" s="99" t="s">
        <v>1155</v>
      </c>
      <c r="AG76" s="99" t="s">
        <v>1031</v>
      </c>
      <c r="AH76" s="99" t="s">
        <v>1031</v>
      </c>
      <c r="AI76" s="99" t="s">
        <v>1155</v>
      </c>
      <c r="AJ76" s="99" t="s">
        <v>1155</v>
      </c>
      <c r="AK76" s="99" t="s">
        <v>1155</v>
      </c>
      <c r="AL76" s="99" t="s">
        <v>1155</v>
      </c>
      <c r="AM76" s="99" t="s">
        <v>1031</v>
      </c>
      <c r="AN76" s="99" t="s">
        <v>1031</v>
      </c>
      <c r="AO76" s="99" t="s">
        <v>1031</v>
      </c>
      <c r="AP76" s="99" t="s">
        <v>1031</v>
      </c>
      <c r="AQ76" s="99" t="s">
        <v>1031</v>
      </c>
      <c r="AR76" s="99" t="s">
        <v>1031</v>
      </c>
    </row>
    <row r="77" spans="1:44">
      <c r="A77" s="99" t="s">
        <v>1035</v>
      </c>
      <c r="B77" s="99" t="s">
        <v>1146</v>
      </c>
      <c r="C77" s="99" t="s">
        <v>990</v>
      </c>
      <c r="D77" s="99">
        <v>1</v>
      </c>
      <c r="E77" s="99" t="s">
        <v>90</v>
      </c>
      <c r="F77" s="99" t="s">
        <v>1200</v>
      </c>
      <c r="G77" s="99" t="s">
        <v>1098</v>
      </c>
      <c r="H77" s="99" t="s">
        <v>1002</v>
      </c>
      <c r="I77" s="99" t="s">
        <v>37</v>
      </c>
      <c r="K77" s="99" t="s">
        <v>38</v>
      </c>
      <c r="L77" s="99" t="s">
        <v>991</v>
      </c>
      <c r="M77" s="99" t="s">
        <v>37</v>
      </c>
      <c r="N77" s="99" t="s">
        <v>138</v>
      </c>
      <c r="O77" s="99" t="s">
        <v>37</v>
      </c>
      <c r="P77" s="99" t="s">
        <v>37</v>
      </c>
      <c r="Q77" s="99" t="s">
        <v>37</v>
      </c>
      <c r="R77" s="99" t="s">
        <v>37</v>
      </c>
      <c r="S77" s="99" t="s">
        <v>40</v>
      </c>
      <c r="T77" s="99" t="s">
        <v>1160</v>
      </c>
      <c r="U77" s="99" t="s">
        <v>1160</v>
      </c>
      <c r="V77" s="99" t="s">
        <v>1031</v>
      </c>
      <c r="W77" s="99" t="s">
        <v>1109</v>
      </c>
      <c r="X77" s="99" t="s">
        <v>1031</v>
      </c>
      <c r="Y77" s="99" t="s">
        <v>241</v>
      </c>
      <c r="Z77" s="99" t="s">
        <v>744</v>
      </c>
      <c r="AA77" s="99" t="s">
        <v>1165</v>
      </c>
      <c r="AB77" s="99" t="s">
        <v>1168</v>
      </c>
      <c r="AC77" s="99" t="s">
        <v>1173</v>
      </c>
      <c r="AD77" s="99" t="s">
        <v>1154</v>
      </c>
      <c r="AE77" s="99" t="s">
        <v>1031</v>
      </c>
      <c r="AF77" s="99" t="s">
        <v>1154</v>
      </c>
      <c r="AG77" s="99" t="s">
        <v>1155</v>
      </c>
      <c r="AH77" s="99" t="s">
        <v>1155</v>
      </c>
      <c r="AI77" s="99" t="s">
        <v>1031</v>
      </c>
      <c r="AJ77" s="99" t="s">
        <v>1031</v>
      </c>
      <c r="AK77" s="99" t="s">
        <v>1151</v>
      </c>
      <c r="AL77" s="99" t="s">
        <v>1154</v>
      </c>
      <c r="AM77" s="99" t="s">
        <v>1155</v>
      </c>
      <c r="AN77" s="99" t="s">
        <v>1155</v>
      </c>
      <c r="AO77" s="99" t="s">
        <v>1155</v>
      </c>
      <c r="AP77" s="99" t="s">
        <v>1155</v>
      </c>
      <c r="AQ77" s="99" t="s">
        <v>1031</v>
      </c>
      <c r="AR77" s="99" t="s">
        <v>1151</v>
      </c>
    </row>
    <row r="78" spans="1:44">
      <c r="A78" s="99" t="s">
        <v>1184</v>
      </c>
      <c r="B78" s="99" t="s">
        <v>1143</v>
      </c>
      <c r="C78" s="99" t="s">
        <v>993</v>
      </c>
      <c r="D78" s="99">
        <v>0</v>
      </c>
      <c r="E78" s="99" t="s">
        <v>1189</v>
      </c>
      <c r="F78" s="99" t="s">
        <v>1110</v>
      </c>
      <c r="G78" s="99" t="s">
        <v>1098</v>
      </c>
      <c r="H78" s="99" t="s">
        <v>1005</v>
      </c>
      <c r="I78" s="99" t="s">
        <v>40</v>
      </c>
      <c r="K78" s="99" t="s">
        <v>1101</v>
      </c>
      <c r="L78" s="99" t="s">
        <v>1159</v>
      </c>
      <c r="M78" s="99" t="s">
        <v>1159</v>
      </c>
      <c r="O78" s="99" t="s">
        <v>1159</v>
      </c>
      <c r="P78" s="99" t="s">
        <v>1159</v>
      </c>
      <c r="Q78" s="99" t="s">
        <v>1159</v>
      </c>
      <c r="R78" s="99" t="s">
        <v>1159</v>
      </c>
      <c r="S78" s="99" t="s">
        <v>1159</v>
      </c>
      <c r="T78" s="99" t="s">
        <v>40</v>
      </c>
      <c r="U78" s="99" t="s">
        <v>40</v>
      </c>
      <c r="V78" s="99" t="s">
        <v>1151</v>
      </c>
      <c r="W78" s="99" t="s">
        <v>1109</v>
      </c>
      <c r="X78" s="99" t="s">
        <v>1159</v>
      </c>
      <c r="Y78" s="99" t="s">
        <v>1152</v>
      </c>
      <c r="Z78" s="99" t="s">
        <v>1152</v>
      </c>
      <c r="AA78" s="99" t="s">
        <v>1166</v>
      </c>
      <c r="AB78" s="99" t="s">
        <v>1171</v>
      </c>
      <c r="AC78" s="99" t="s">
        <v>1176</v>
      </c>
      <c r="AD78" s="99" t="s">
        <v>1159</v>
      </c>
      <c r="AE78" s="99" t="s">
        <v>1159</v>
      </c>
      <c r="AF78" s="99" t="s">
        <v>1159</v>
      </c>
      <c r="AG78" s="99" t="s">
        <v>1159</v>
      </c>
      <c r="AH78" s="99" t="s">
        <v>1159</v>
      </c>
      <c r="AI78" s="99" t="s">
        <v>1159</v>
      </c>
      <c r="AJ78" s="99" t="s">
        <v>1159</v>
      </c>
      <c r="AK78" s="99" t="s">
        <v>1159</v>
      </c>
      <c r="AL78" s="99" t="s">
        <v>1159</v>
      </c>
      <c r="AM78" s="99" t="s">
        <v>1159</v>
      </c>
      <c r="AN78" s="99" t="s">
        <v>1159</v>
      </c>
      <c r="AO78" s="99" t="s">
        <v>1159</v>
      </c>
      <c r="AP78" s="99" t="s">
        <v>1159</v>
      </c>
      <c r="AQ78" s="99" t="s">
        <v>1159</v>
      </c>
      <c r="AR78" s="99" t="s">
        <v>1159</v>
      </c>
    </row>
    <row r="79" spans="1:44">
      <c r="A79" s="99" t="s">
        <v>1035</v>
      </c>
      <c r="B79" s="99" t="s">
        <v>1144</v>
      </c>
      <c r="C79" s="99" t="s">
        <v>989</v>
      </c>
      <c r="D79" s="99">
        <v>1</v>
      </c>
      <c r="E79" s="99" t="s">
        <v>90</v>
      </c>
      <c r="F79" s="99" t="s">
        <v>1195</v>
      </c>
      <c r="G79" s="99" t="s">
        <v>1098</v>
      </c>
      <c r="H79" s="99" t="s">
        <v>1002</v>
      </c>
      <c r="I79" s="99" t="s">
        <v>37</v>
      </c>
      <c r="K79" s="99" t="s">
        <v>38</v>
      </c>
      <c r="L79" s="99" t="s">
        <v>989</v>
      </c>
      <c r="M79" s="99" t="s">
        <v>40</v>
      </c>
      <c r="O79" s="99" t="s">
        <v>40</v>
      </c>
      <c r="P79" s="99" t="s">
        <v>37</v>
      </c>
      <c r="Q79" s="99" t="s">
        <v>37</v>
      </c>
      <c r="R79" s="99" t="s">
        <v>40</v>
      </c>
      <c r="S79" s="99" t="s">
        <v>40</v>
      </c>
      <c r="T79" s="99" t="s">
        <v>40</v>
      </c>
      <c r="U79" s="99" t="s">
        <v>40</v>
      </c>
      <c r="V79" s="99" t="s">
        <v>1151</v>
      </c>
      <c r="W79" s="99" t="s">
        <v>1109</v>
      </c>
      <c r="X79" s="99" t="s">
        <v>1031</v>
      </c>
      <c r="Y79" s="99" t="s">
        <v>350</v>
      </c>
      <c r="Z79" s="99" t="s">
        <v>1242</v>
      </c>
      <c r="AA79" s="99" t="s">
        <v>1163</v>
      </c>
      <c r="AB79" s="99" t="s">
        <v>1169</v>
      </c>
      <c r="AC79" s="99" t="s">
        <v>1175</v>
      </c>
      <c r="AD79" s="99" t="s">
        <v>1155</v>
      </c>
      <c r="AE79" s="99" t="s">
        <v>1031</v>
      </c>
      <c r="AF79" s="99" t="s">
        <v>1031</v>
      </c>
      <c r="AG79" s="99" t="s">
        <v>1155</v>
      </c>
      <c r="AH79" s="99" t="s">
        <v>1154</v>
      </c>
      <c r="AI79" s="99" t="s">
        <v>1031</v>
      </c>
      <c r="AJ79" s="99" t="s">
        <v>1151</v>
      </c>
      <c r="AK79" s="99" t="s">
        <v>1031</v>
      </c>
      <c r="AL79" s="99" t="s">
        <v>1155</v>
      </c>
      <c r="AM79" s="99" t="s">
        <v>1031</v>
      </c>
      <c r="AN79" s="99" t="s">
        <v>1154</v>
      </c>
      <c r="AO79" s="99" t="s">
        <v>1155</v>
      </c>
      <c r="AP79" s="99" t="s">
        <v>1155</v>
      </c>
      <c r="AQ79" s="99" t="s">
        <v>1154</v>
      </c>
      <c r="AR79" s="99" t="s">
        <v>1154</v>
      </c>
    </row>
    <row r="80" spans="1:44">
      <c r="A80" s="99" t="s">
        <v>1035</v>
      </c>
      <c r="B80" s="99" t="s">
        <v>1149</v>
      </c>
      <c r="C80" s="99" t="s">
        <v>989</v>
      </c>
      <c r="D80" s="99">
        <v>2</v>
      </c>
      <c r="E80" s="99" t="s">
        <v>142</v>
      </c>
      <c r="F80" s="99" t="s">
        <v>1110</v>
      </c>
      <c r="G80" s="99" t="s">
        <v>1098</v>
      </c>
      <c r="H80" s="99" t="s">
        <v>1001</v>
      </c>
      <c r="I80" s="99" t="s">
        <v>37</v>
      </c>
      <c r="K80" s="99" t="s">
        <v>1181</v>
      </c>
      <c r="L80" s="99" t="s">
        <v>989</v>
      </c>
      <c r="M80" s="99" t="s">
        <v>40</v>
      </c>
      <c r="O80" s="99" t="s">
        <v>37</v>
      </c>
      <c r="P80" s="99" t="s">
        <v>37</v>
      </c>
      <c r="Q80" s="99" t="s">
        <v>37</v>
      </c>
      <c r="R80" s="99" t="s">
        <v>37</v>
      </c>
      <c r="S80" s="99" t="s">
        <v>40</v>
      </c>
      <c r="T80" s="99" t="s">
        <v>1026</v>
      </c>
      <c r="U80" s="99" t="s">
        <v>1026</v>
      </c>
      <c r="V80" s="99" t="s">
        <v>1031</v>
      </c>
      <c r="W80" s="99" t="s">
        <v>1106</v>
      </c>
      <c r="X80" s="99" t="s">
        <v>1031</v>
      </c>
      <c r="Y80" s="99" t="s">
        <v>143</v>
      </c>
      <c r="Z80" s="99" t="s">
        <v>1152</v>
      </c>
      <c r="AA80" s="99" t="s">
        <v>1163</v>
      </c>
      <c r="AB80" s="99" t="s">
        <v>1168</v>
      </c>
      <c r="AC80" s="99" t="s">
        <v>1173</v>
      </c>
      <c r="AD80" s="99" t="s">
        <v>1155</v>
      </c>
      <c r="AE80" s="99" t="s">
        <v>1151</v>
      </c>
      <c r="AF80" s="99" t="s">
        <v>1155</v>
      </c>
      <c r="AG80" s="99" t="s">
        <v>1031</v>
      </c>
      <c r="AH80" s="99" t="s">
        <v>1154</v>
      </c>
      <c r="AI80" s="99" t="s">
        <v>1155</v>
      </c>
      <c r="AJ80" s="99" t="s">
        <v>1151</v>
      </c>
      <c r="AK80" s="99" t="s">
        <v>1155</v>
      </c>
      <c r="AL80" s="99" t="s">
        <v>1154</v>
      </c>
      <c r="AM80" s="99" t="s">
        <v>1031</v>
      </c>
      <c r="AN80" s="99" t="s">
        <v>1154</v>
      </c>
      <c r="AO80" s="99" t="s">
        <v>1155</v>
      </c>
      <c r="AP80" s="99" t="s">
        <v>1151</v>
      </c>
      <c r="AQ80" s="99" t="s">
        <v>1155</v>
      </c>
      <c r="AR80" s="99" t="s">
        <v>1154</v>
      </c>
    </row>
    <row r="81" spans="1:44">
      <c r="A81" s="99" t="s">
        <v>1184</v>
      </c>
      <c r="B81" s="99" t="s">
        <v>1147</v>
      </c>
      <c r="C81" s="99" t="s">
        <v>993</v>
      </c>
      <c r="D81" s="99">
        <v>0</v>
      </c>
      <c r="E81" s="99" t="s">
        <v>90</v>
      </c>
      <c r="F81" s="99" t="s">
        <v>997</v>
      </c>
      <c r="G81" s="99" t="s">
        <v>1159</v>
      </c>
      <c r="H81" s="99" t="s">
        <v>1005</v>
      </c>
      <c r="I81" s="99" t="s">
        <v>40</v>
      </c>
      <c r="K81" s="99" t="s">
        <v>1101</v>
      </c>
      <c r="L81" s="99" t="s">
        <v>1159</v>
      </c>
      <c r="M81" s="99" t="s">
        <v>40</v>
      </c>
      <c r="O81" s="99" t="s">
        <v>40</v>
      </c>
      <c r="P81" s="99" t="s">
        <v>40</v>
      </c>
      <c r="Q81" s="99" t="s">
        <v>37</v>
      </c>
      <c r="R81" s="99" t="s">
        <v>40</v>
      </c>
      <c r="S81" s="99" t="s">
        <v>40</v>
      </c>
      <c r="T81" s="99" t="s">
        <v>1160</v>
      </c>
      <c r="U81" s="99" t="s">
        <v>1160</v>
      </c>
      <c r="V81" s="99" t="s">
        <v>1031</v>
      </c>
      <c r="W81" s="99" t="s">
        <v>1109</v>
      </c>
      <c r="X81" s="99" t="s">
        <v>1031</v>
      </c>
      <c r="Y81" s="99" t="s">
        <v>1274</v>
      </c>
      <c r="Z81" s="99" t="s">
        <v>212</v>
      </c>
      <c r="AA81" s="99" t="s">
        <v>1166</v>
      </c>
      <c r="AB81" s="99" t="s">
        <v>1170</v>
      </c>
      <c r="AC81" s="99" t="s">
        <v>1175</v>
      </c>
      <c r="AD81" s="99" t="s">
        <v>1151</v>
      </c>
      <c r="AE81" s="99" t="s">
        <v>1151</v>
      </c>
      <c r="AF81" s="99" t="s">
        <v>1031</v>
      </c>
      <c r="AG81" s="99" t="s">
        <v>1151</v>
      </c>
      <c r="AH81" s="99" t="s">
        <v>1155</v>
      </c>
      <c r="AI81" s="99" t="s">
        <v>1031</v>
      </c>
      <c r="AJ81" s="99" t="s">
        <v>1031</v>
      </c>
      <c r="AK81" s="99" t="s">
        <v>1031</v>
      </c>
      <c r="AL81" s="99" t="s">
        <v>1031</v>
      </c>
      <c r="AM81" s="99" t="s">
        <v>1151</v>
      </c>
      <c r="AN81" s="99" t="s">
        <v>1155</v>
      </c>
      <c r="AO81" s="99" t="s">
        <v>1151</v>
      </c>
      <c r="AP81" s="99" t="s">
        <v>1031</v>
      </c>
      <c r="AQ81" s="99" t="s">
        <v>1151</v>
      </c>
      <c r="AR81" s="99" t="s">
        <v>1031</v>
      </c>
    </row>
    <row r="82" spans="1:44">
      <c r="A82" s="99" t="s">
        <v>1184</v>
      </c>
      <c r="B82" s="99" t="s">
        <v>1150</v>
      </c>
      <c r="C82" s="99" t="s">
        <v>991</v>
      </c>
      <c r="D82" s="99">
        <v>4</v>
      </c>
      <c r="E82" s="99" t="s">
        <v>1243</v>
      </c>
      <c r="F82" s="99" t="s">
        <v>1225</v>
      </c>
      <c r="G82" s="99" t="s">
        <v>1098</v>
      </c>
      <c r="H82" s="99" t="s">
        <v>1002</v>
      </c>
      <c r="I82" s="99" t="s">
        <v>37</v>
      </c>
      <c r="K82" s="99" t="s">
        <v>1186</v>
      </c>
      <c r="L82" s="99" t="s">
        <v>991</v>
      </c>
      <c r="M82" s="99" t="s">
        <v>1159</v>
      </c>
      <c r="N82" s="99" t="s">
        <v>1275</v>
      </c>
      <c r="O82" s="99" t="s">
        <v>1159</v>
      </c>
      <c r="P82" s="99" t="s">
        <v>37</v>
      </c>
      <c r="Q82" s="99" t="s">
        <v>37</v>
      </c>
      <c r="R82" s="99" t="s">
        <v>37</v>
      </c>
      <c r="S82" s="99" t="s">
        <v>37</v>
      </c>
      <c r="T82" s="99" t="s">
        <v>1026</v>
      </c>
      <c r="U82" s="99" t="s">
        <v>1026</v>
      </c>
      <c r="V82" s="99" t="s">
        <v>1032</v>
      </c>
      <c r="W82" s="99" t="s">
        <v>1159</v>
      </c>
      <c r="X82" s="99" t="s">
        <v>1032</v>
      </c>
      <c r="Y82" s="99" t="s">
        <v>1152</v>
      </c>
      <c r="Z82" s="99" t="s">
        <v>1262</v>
      </c>
      <c r="AA82" s="99" t="s">
        <v>1164</v>
      </c>
      <c r="AB82" s="99" t="s">
        <v>1169</v>
      </c>
      <c r="AC82" s="99" t="s">
        <v>1174</v>
      </c>
      <c r="AD82" s="99" t="s">
        <v>1155</v>
      </c>
      <c r="AE82" s="99" t="s">
        <v>1155</v>
      </c>
      <c r="AF82" s="99" t="s">
        <v>1155</v>
      </c>
      <c r="AG82" s="99" t="s">
        <v>1155</v>
      </c>
      <c r="AH82" s="99" t="s">
        <v>1155</v>
      </c>
      <c r="AI82" s="99" t="s">
        <v>1155</v>
      </c>
      <c r="AJ82" s="99" t="s">
        <v>1155</v>
      </c>
      <c r="AK82" s="99" t="s">
        <v>1155</v>
      </c>
      <c r="AL82" s="99" t="s">
        <v>1155</v>
      </c>
      <c r="AM82" s="99" t="s">
        <v>1155</v>
      </c>
      <c r="AN82" s="99" t="s">
        <v>1155</v>
      </c>
      <c r="AO82" s="99" t="s">
        <v>1155</v>
      </c>
      <c r="AP82" s="99" t="s">
        <v>1155</v>
      </c>
      <c r="AQ82" s="99" t="s">
        <v>1155</v>
      </c>
      <c r="AR82" s="99" t="s">
        <v>1155</v>
      </c>
    </row>
    <row r="83" spans="1:44">
      <c r="A83" s="99" t="s">
        <v>1184</v>
      </c>
      <c r="B83" s="99" t="s">
        <v>1148</v>
      </c>
      <c r="C83" s="99" t="s">
        <v>992</v>
      </c>
      <c r="D83" s="99">
        <v>1</v>
      </c>
      <c r="E83" s="99" t="s">
        <v>1197</v>
      </c>
      <c r="F83" s="99" t="s">
        <v>1276</v>
      </c>
      <c r="G83" s="99" t="s">
        <v>1098</v>
      </c>
      <c r="H83" s="99" t="s">
        <v>1002</v>
      </c>
      <c r="I83" s="99" t="s">
        <v>37</v>
      </c>
      <c r="J83" s="99" t="s">
        <v>203</v>
      </c>
      <c r="K83" s="99" t="s">
        <v>38</v>
      </c>
      <c r="L83" s="99" t="s">
        <v>991</v>
      </c>
      <c r="M83" s="99" t="s">
        <v>40</v>
      </c>
      <c r="O83" s="99" t="s">
        <v>40</v>
      </c>
      <c r="P83" s="99" t="s">
        <v>37</v>
      </c>
      <c r="Q83" s="99" t="s">
        <v>37</v>
      </c>
      <c r="R83" s="99" t="s">
        <v>37</v>
      </c>
      <c r="S83" s="99" t="s">
        <v>1103</v>
      </c>
      <c r="T83" s="99" t="s">
        <v>40</v>
      </c>
      <c r="U83" s="99" t="s">
        <v>1160</v>
      </c>
      <c r="V83" s="99" t="s">
        <v>1031</v>
      </c>
      <c r="W83" s="99" t="s">
        <v>1109</v>
      </c>
      <c r="X83" s="99" t="s">
        <v>1031</v>
      </c>
      <c r="Y83" s="99" t="s">
        <v>1277</v>
      </c>
      <c r="Z83" s="99" t="s">
        <v>119</v>
      </c>
      <c r="AA83" s="99" t="s">
        <v>1166</v>
      </c>
      <c r="AB83" s="99" t="s">
        <v>1171</v>
      </c>
      <c r="AC83" s="99" t="s">
        <v>1176</v>
      </c>
      <c r="AD83" s="99" t="s">
        <v>1155</v>
      </c>
      <c r="AE83" s="99" t="s">
        <v>1155</v>
      </c>
      <c r="AF83" s="99" t="s">
        <v>1155</v>
      </c>
      <c r="AG83" s="99" t="s">
        <v>1031</v>
      </c>
      <c r="AH83" s="99" t="s">
        <v>1155</v>
      </c>
      <c r="AI83" s="99" t="s">
        <v>1031</v>
      </c>
      <c r="AJ83" s="99" t="s">
        <v>1031</v>
      </c>
      <c r="AK83" s="99" t="s">
        <v>1031</v>
      </c>
      <c r="AL83" s="99" t="s">
        <v>1155</v>
      </c>
      <c r="AM83" s="99" t="s">
        <v>1151</v>
      </c>
      <c r="AN83" s="99" t="s">
        <v>1031</v>
      </c>
      <c r="AO83" s="99" t="s">
        <v>1155</v>
      </c>
      <c r="AP83" s="99" t="s">
        <v>1151</v>
      </c>
      <c r="AQ83" s="99" t="s">
        <v>1031</v>
      </c>
      <c r="AR83" s="99" t="s">
        <v>1031</v>
      </c>
    </row>
    <row r="84" spans="1:44">
      <c r="A84" s="99" t="s">
        <v>1035</v>
      </c>
      <c r="B84" s="99" t="s">
        <v>1149</v>
      </c>
      <c r="C84" s="99" t="s">
        <v>991</v>
      </c>
      <c r="D84" s="99" t="s">
        <v>70</v>
      </c>
      <c r="E84" s="99" t="s">
        <v>1189</v>
      </c>
      <c r="F84" s="99" t="s">
        <v>1278</v>
      </c>
      <c r="G84" s="99" t="s">
        <v>1098</v>
      </c>
      <c r="H84" s="99" t="s">
        <v>1004</v>
      </c>
      <c r="I84" s="99" t="s">
        <v>163</v>
      </c>
      <c r="J84" s="99" t="s">
        <v>183</v>
      </c>
      <c r="K84" s="99" t="s">
        <v>1210</v>
      </c>
      <c r="L84" s="99" t="s">
        <v>1159</v>
      </c>
      <c r="M84" s="99" t="s">
        <v>1159</v>
      </c>
      <c r="O84" s="99" t="s">
        <v>37</v>
      </c>
      <c r="P84" s="99" t="s">
        <v>37</v>
      </c>
      <c r="Q84" s="99" t="s">
        <v>37</v>
      </c>
      <c r="R84" s="99" t="s">
        <v>37</v>
      </c>
      <c r="S84" s="99" t="s">
        <v>37</v>
      </c>
      <c r="T84" s="99" t="s">
        <v>1160</v>
      </c>
      <c r="U84" s="99" t="s">
        <v>1160</v>
      </c>
      <c r="V84" s="99" t="s">
        <v>1031</v>
      </c>
      <c r="W84" s="99" t="s">
        <v>1159</v>
      </c>
      <c r="X84" s="99" t="s">
        <v>1031</v>
      </c>
      <c r="Y84" s="99" t="s">
        <v>211</v>
      </c>
      <c r="Z84" s="99" t="s">
        <v>1279</v>
      </c>
      <c r="AA84" s="99" t="s">
        <v>1163</v>
      </c>
      <c r="AB84" s="99" t="s">
        <v>1168</v>
      </c>
      <c r="AC84" s="99" t="s">
        <v>1173</v>
      </c>
      <c r="AD84" s="99" t="s">
        <v>1155</v>
      </c>
      <c r="AE84" s="99" t="s">
        <v>1155</v>
      </c>
      <c r="AF84" s="99" t="s">
        <v>1155</v>
      </c>
      <c r="AG84" s="99" t="s">
        <v>1155</v>
      </c>
      <c r="AH84" s="99" t="s">
        <v>1155</v>
      </c>
      <c r="AI84" s="99" t="s">
        <v>1155</v>
      </c>
      <c r="AJ84" s="99" t="s">
        <v>1155</v>
      </c>
      <c r="AK84" s="99" t="s">
        <v>1155</v>
      </c>
      <c r="AL84" s="99" t="s">
        <v>1155</v>
      </c>
      <c r="AM84" s="99" t="s">
        <v>1155</v>
      </c>
      <c r="AN84" s="99" t="s">
        <v>1155</v>
      </c>
      <c r="AO84" s="99" t="s">
        <v>1155</v>
      </c>
      <c r="AP84" s="99" t="s">
        <v>1155</v>
      </c>
      <c r="AQ84" s="99" t="s">
        <v>1155</v>
      </c>
      <c r="AR84" s="99" t="s">
        <v>1155</v>
      </c>
    </row>
    <row r="85" spans="1:44">
      <c r="A85" s="99" t="s">
        <v>1035</v>
      </c>
      <c r="B85" s="99" t="s">
        <v>1146</v>
      </c>
      <c r="C85" s="99" t="s">
        <v>991</v>
      </c>
      <c r="D85" s="99">
        <v>1</v>
      </c>
      <c r="E85" s="99" t="s">
        <v>142</v>
      </c>
      <c r="F85" s="99" t="s">
        <v>1219</v>
      </c>
      <c r="G85" s="99" t="s">
        <v>1099</v>
      </c>
      <c r="H85" s="99" t="s">
        <v>1001</v>
      </c>
      <c r="I85" s="99" t="s">
        <v>163</v>
      </c>
      <c r="J85" s="99" t="s">
        <v>183</v>
      </c>
      <c r="K85" s="99" t="s">
        <v>38</v>
      </c>
      <c r="L85" s="99" t="s">
        <v>991</v>
      </c>
      <c r="M85" s="99" t="s">
        <v>40</v>
      </c>
      <c r="O85" s="99" t="s">
        <v>40</v>
      </c>
      <c r="P85" s="99" t="s">
        <v>37</v>
      </c>
      <c r="Q85" s="99" t="s">
        <v>37</v>
      </c>
      <c r="R85" s="99" t="s">
        <v>37</v>
      </c>
      <c r="S85" s="99" t="s">
        <v>40</v>
      </c>
      <c r="T85" s="99" t="s">
        <v>40</v>
      </c>
      <c r="U85" s="99" t="s">
        <v>40</v>
      </c>
      <c r="V85" s="99" t="s">
        <v>1151</v>
      </c>
      <c r="W85" s="99" t="s">
        <v>1107</v>
      </c>
      <c r="X85" s="99" t="s">
        <v>1031</v>
      </c>
      <c r="Y85" s="99" t="s">
        <v>1253</v>
      </c>
      <c r="Z85" s="99" t="s">
        <v>126</v>
      </c>
      <c r="AA85" s="99" t="s">
        <v>1166</v>
      </c>
      <c r="AB85" s="99" t="s">
        <v>1170</v>
      </c>
      <c r="AC85" s="99" t="s">
        <v>1173</v>
      </c>
      <c r="AD85" s="99" t="s">
        <v>1154</v>
      </c>
      <c r="AE85" s="99" t="s">
        <v>1151</v>
      </c>
      <c r="AF85" s="99" t="s">
        <v>1155</v>
      </c>
      <c r="AG85" s="99" t="s">
        <v>1031</v>
      </c>
      <c r="AH85" s="99" t="s">
        <v>1154</v>
      </c>
      <c r="AI85" s="99" t="s">
        <v>1031</v>
      </c>
      <c r="AJ85" s="99" t="s">
        <v>1031</v>
      </c>
      <c r="AK85" s="99" t="s">
        <v>1151</v>
      </c>
      <c r="AL85" s="99" t="s">
        <v>1154</v>
      </c>
      <c r="AM85" s="99" t="s">
        <v>1151</v>
      </c>
      <c r="AN85" s="99" t="s">
        <v>1155</v>
      </c>
      <c r="AO85" s="99" t="s">
        <v>1154</v>
      </c>
      <c r="AP85" s="99" t="s">
        <v>1154</v>
      </c>
      <c r="AQ85" s="99" t="s">
        <v>1154</v>
      </c>
      <c r="AR85" s="99" t="s">
        <v>1154</v>
      </c>
    </row>
    <row r="86" spans="1:44">
      <c r="A86" s="99" t="s">
        <v>1035</v>
      </c>
      <c r="B86" s="99" t="s">
        <v>1150</v>
      </c>
      <c r="C86" s="99" t="s">
        <v>991</v>
      </c>
      <c r="D86" s="99" t="s">
        <v>70</v>
      </c>
      <c r="E86" s="99" t="s">
        <v>1197</v>
      </c>
      <c r="F86" s="99" t="s">
        <v>1278</v>
      </c>
      <c r="G86" s="99" t="s">
        <v>1098</v>
      </c>
      <c r="H86" s="99" t="s">
        <v>1004</v>
      </c>
      <c r="I86" s="99" t="s">
        <v>163</v>
      </c>
      <c r="J86" s="99" t="s">
        <v>183</v>
      </c>
      <c r="K86" s="99" t="s">
        <v>1181</v>
      </c>
      <c r="L86" s="99" t="s">
        <v>1159</v>
      </c>
      <c r="M86" s="99" t="s">
        <v>1159</v>
      </c>
      <c r="O86" s="99" t="s">
        <v>1159</v>
      </c>
      <c r="P86" s="99" t="s">
        <v>37</v>
      </c>
      <c r="Q86" s="99" t="s">
        <v>37</v>
      </c>
      <c r="R86" s="99" t="s">
        <v>37</v>
      </c>
      <c r="S86" s="99" t="s">
        <v>1103</v>
      </c>
      <c r="T86" s="99" t="s">
        <v>1026</v>
      </c>
      <c r="U86" s="99" t="s">
        <v>1160</v>
      </c>
      <c r="V86" s="99" t="s">
        <v>1031</v>
      </c>
      <c r="W86" s="99" t="s">
        <v>1159</v>
      </c>
      <c r="X86" s="99" t="s">
        <v>1031</v>
      </c>
      <c r="Y86" s="99" t="s">
        <v>1280</v>
      </c>
      <c r="Z86" s="99" t="s">
        <v>1281</v>
      </c>
      <c r="AA86" s="99" t="s">
        <v>1166</v>
      </c>
      <c r="AB86" s="99" t="s">
        <v>1170</v>
      </c>
      <c r="AC86" s="99" t="s">
        <v>1175</v>
      </c>
      <c r="AD86" s="99" t="s">
        <v>1031</v>
      </c>
      <c r="AE86" s="99" t="s">
        <v>1031</v>
      </c>
      <c r="AF86" s="99" t="s">
        <v>1031</v>
      </c>
      <c r="AG86" s="99" t="s">
        <v>1031</v>
      </c>
      <c r="AH86" s="99" t="s">
        <v>1031</v>
      </c>
      <c r="AI86" s="99" t="s">
        <v>1031</v>
      </c>
      <c r="AJ86" s="99" t="s">
        <v>1031</v>
      </c>
      <c r="AK86" s="99" t="s">
        <v>1031</v>
      </c>
      <c r="AL86" s="99" t="s">
        <v>1031</v>
      </c>
      <c r="AM86" s="99" t="s">
        <v>1031</v>
      </c>
      <c r="AN86" s="99" t="s">
        <v>1031</v>
      </c>
      <c r="AO86" s="99" t="s">
        <v>1031</v>
      </c>
      <c r="AP86" s="99" t="s">
        <v>1031</v>
      </c>
      <c r="AQ86" s="99" t="s">
        <v>1031</v>
      </c>
      <c r="AR86" s="99" t="s">
        <v>1031</v>
      </c>
    </row>
    <row r="87" spans="1:44">
      <c r="A87" s="99" t="s">
        <v>1184</v>
      </c>
      <c r="B87" s="99" t="s">
        <v>1143</v>
      </c>
      <c r="C87" s="99" t="s">
        <v>989</v>
      </c>
      <c r="D87" s="99">
        <v>1</v>
      </c>
      <c r="E87" s="99" t="s">
        <v>90</v>
      </c>
      <c r="F87" s="99" t="s">
        <v>1198</v>
      </c>
      <c r="G87" s="99" t="s">
        <v>1098</v>
      </c>
      <c r="H87" s="99" t="s">
        <v>1002</v>
      </c>
      <c r="I87" s="99" t="s">
        <v>37</v>
      </c>
      <c r="K87" s="99" t="s">
        <v>1181</v>
      </c>
      <c r="L87" s="99" t="s">
        <v>991</v>
      </c>
      <c r="M87" s="99" t="s">
        <v>40</v>
      </c>
      <c r="O87" s="99" t="s">
        <v>40</v>
      </c>
      <c r="P87" s="99" t="s">
        <v>37</v>
      </c>
      <c r="Q87" s="99" t="s">
        <v>37</v>
      </c>
      <c r="R87" s="99" t="s">
        <v>37</v>
      </c>
      <c r="S87" s="99" t="s">
        <v>1103</v>
      </c>
      <c r="T87" s="99" t="s">
        <v>1027</v>
      </c>
      <c r="U87" s="99" t="s">
        <v>1027</v>
      </c>
      <c r="V87" s="99" t="s">
        <v>1032</v>
      </c>
      <c r="W87" s="99" t="s">
        <v>1105</v>
      </c>
      <c r="X87" s="99" t="s">
        <v>1029</v>
      </c>
      <c r="Y87" s="99" t="s">
        <v>1152</v>
      </c>
      <c r="Z87" s="99" t="s">
        <v>510</v>
      </c>
      <c r="AA87" s="99" t="s">
        <v>1162</v>
      </c>
      <c r="AB87" s="99" t="s">
        <v>1167</v>
      </c>
      <c r="AC87" s="99" t="s">
        <v>1173</v>
      </c>
      <c r="AD87" s="99" t="s">
        <v>1154</v>
      </c>
      <c r="AE87" s="99" t="s">
        <v>1154</v>
      </c>
      <c r="AF87" s="99" t="s">
        <v>1154</v>
      </c>
      <c r="AG87" s="99" t="s">
        <v>1154</v>
      </c>
      <c r="AH87" s="99" t="s">
        <v>1154</v>
      </c>
      <c r="AI87" s="99" t="s">
        <v>1155</v>
      </c>
      <c r="AJ87" s="99" t="s">
        <v>1031</v>
      </c>
      <c r="AK87" s="99" t="s">
        <v>1155</v>
      </c>
      <c r="AL87" s="99" t="s">
        <v>1154</v>
      </c>
      <c r="AM87" s="99" t="s">
        <v>1154</v>
      </c>
      <c r="AN87" s="99" t="s">
        <v>1154</v>
      </c>
      <c r="AO87" s="99" t="s">
        <v>1154</v>
      </c>
      <c r="AP87" s="99" t="s">
        <v>1031</v>
      </c>
      <c r="AQ87" s="99" t="s">
        <v>1155</v>
      </c>
      <c r="AR87" s="99" t="s">
        <v>1154</v>
      </c>
    </row>
    <row r="88" spans="1:44">
      <c r="A88" s="99" t="s">
        <v>1035</v>
      </c>
      <c r="B88" s="99" t="s">
        <v>1143</v>
      </c>
      <c r="C88" s="99" t="s">
        <v>992</v>
      </c>
      <c r="D88" s="99">
        <v>1</v>
      </c>
      <c r="E88" s="99" t="s">
        <v>142</v>
      </c>
      <c r="F88" s="99" t="s">
        <v>1265</v>
      </c>
      <c r="G88" s="99" t="s">
        <v>1098</v>
      </c>
      <c r="H88" s="99" t="s">
        <v>1002</v>
      </c>
      <c r="I88" s="99" t="s">
        <v>40</v>
      </c>
      <c r="K88" s="99" t="s">
        <v>1210</v>
      </c>
      <c r="L88" s="99" t="s">
        <v>989</v>
      </c>
      <c r="M88" s="99" t="s">
        <v>40</v>
      </c>
      <c r="O88" s="99" t="s">
        <v>40</v>
      </c>
      <c r="P88" s="99" t="s">
        <v>37</v>
      </c>
      <c r="Q88" s="99" t="s">
        <v>37</v>
      </c>
      <c r="R88" s="99" t="s">
        <v>37</v>
      </c>
      <c r="S88" s="99" t="s">
        <v>37</v>
      </c>
      <c r="T88" s="99" t="s">
        <v>1026</v>
      </c>
      <c r="U88" s="99" t="s">
        <v>1026</v>
      </c>
      <c r="V88" s="99" t="s">
        <v>1032</v>
      </c>
      <c r="W88" s="99" t="s">
        <v>1109</v>
      </c>
      <c r="X88" s="99" t="s">
        <v>1031</v>
      </c>
      <c r="Y88" s="99" t="s">
        <v>1282</v>
      </c>
      <c r="Z88" s="99" t="s">
        <v>831</v>
      </c>
      <c r="AA88" s="99" t="s">
        <v>1163</v>
      </c>
      <c r="AB88" s="99" t="s">
        <v>1168</v>
      </c>
      <c r="AC88" s="99" t="s">
        <v>1173</v>
      </c>
      <c r="AD88" s="99" t="s">
        <v>1155</v>
      </c>
      <c r="AE88" s="99" t="s">
        <v>1155</v>
      </c>
      <c r="AF88" s="99" t="s">
        <v>1155</v>
      </c>
      <c r="AG88" s="99" t="s">
        <v>1155</v>
      </c>
      <c r="AH88" s="99" t="s">
        <v>1155</v>
      </c>
      <c r="AI88" s="99" t="s">
        <v>1031</v>
      </c>
      <c r="AJ88" s="99" t="s">
        <v>1031</v>
      </c>
      <c r="AK88" s="99" t="s">
        <v>1155</v>
      </c>
      <c r="AL88" s="99" t="s">
        <v>1031</v>
      </c>
      <c r="AM88" s="99" t="s">
        <v>1031</v>
      </c>
      <c r="AN88" s="99" t="s">
        <v>1155</v>
      </c>
      <c r="AO88" s="99" t="s">
        <v>1155</v>
      </c>
      <c r="AP88" s="99" t="s">
        <v>1031</v>
      </c>
      <c r="AQ88" s="99" t="s">
        <v>1031</v>
      </c>
      <c r="AR88" s="99" t="s">
        <v>1155</v>
      </c>
    </row>
    <row r="89" spans="1:44">
      <c r="A89" s="99" t="s">
        <v>1184</v>
      </c>
      <c r="B89" s="99" t="s">
        <v>1145</v>
      </c>
      <c r="C89" s="99" t="s">
        <v>993</v>
      </c>
      <c r="D89" s="99">
        <v>0</v>
      </c>
      <c r="E89" s="99" t="s">
        <v>90</v>
      </c>
      <c r="F89" s="99" t="s">
        <v>1195</v>
      </c>
      <c r="G89" s="99" t="s">
        <v>1098</v>
      </c>
      <c r="H89" s="99" t="s">
        <v>1005</v>
      </c>
      <c r="I89" s="99" t="s">
        <v>163</v>
      </c>
      <c r="J89" s="99" t="s">
        <v>203</v>
      </c>
      <c r="K89" s="99" t="s">
        <v>38</v>
      </c>
      <c r="L89" s="99" t="s">
        <v>1159</v>
      </c>
      <c r="M89" s="99" t="s">
        <v>1159</v>
      </c>
      <c r="O89" s="99" t="s">
        <v>1159</v>
      </c>
      <c r="P89" s="99" t="s">
        <v>40</v>
      </c>
      <c r="Q89" s="99" t="s">
        <v>37</v>
      </c>
      <c r="R89" s="99" t="s">
        <v>1159</v>
      </c>
      <c r="S89" s="99" t="s">
        <v>1159</v>
      </c>
      <c r="T89" s="99" t="s">
        <v>1160</v>
      </c>
      <c r="U89" s="99" t="s">
        <v>1160</v>
      </c>
      <c r="V89" s="99" t="s">
        <v>1031</v>
      </c>
      <c r="W89" s="99" t="s">
        <v>1159</v>
      </c>
      <c r="X89" s="99" t="s">
        <v>1031</v>
      </c>
      <c r="Y89" s="99" t="s">
        <v>444</v>
      </c>
      <c r="Z89" s="99" t="s">
        <v>44</v>
      </c>
      <c r="AA89" s="99" t="s">
        <v>1165</v>
      </c>
      <c r="AB89" s="99" t="s">
        <v>1170</v>
      </c>
      <c r="AC89" s="99" t="s">
        <v>1175</v>
      </c>
      <c r="AD89" s="99" t="s">
        <v>1031</v>
      </c>
      <c r="AE89" s="99" t="s">
        <v>1031</v>
      </c>
      <c r="AF89" s="99" t="s">
        <v>1031</v>
      </c>
      <c r="AG89" s="99" t="s">
        <v>1031</v>
      </c>
      <c r="AH89" s="99" t="s">
        <v>1031</v>
      </c>
      <c r="AI89" s="99" t="s">
        <v>1031</v>
      </c>
      <c r="AJ89" s="99" t="s">
        <v>1031</v>
      </c>
      <c r="AK89" s="99" t="s">
        <v>1031</v>
      </c>
      <c r="AL89" s="99" t="s">
        <v>1031</v>
      </c>
      <c r="AM89" s="99" t="s">
        <v>1031</v>
      </c>
      <c r="AN89" s="99" t="s">
        <v>1031</v>
      </c>
      <c r="AO89" s="99" t="s">
        <v>1031</v>
      </c>
      <c r="AP89" s="99" t="s">
        <v>1031</v>
      </c>
      <c r="AQ89" s="99" t="s">
        <v>1031</v>
      </c>
      <c r="AR89" s="99" t="s">
        <v>1031</v>
      </c>
    </row>
    <row r="90" spans="1:44">
      <c r="A90" s="99" t="s">
        <v>1035</v>
      </c>
      <c r="B90" s="99" t="s">
        <v>1150</v>
      </c>
      <c r="C90" s="99" t="s">
        <v>989</v>
      </c>
      <c r="D90" s="99" t="s">
        <v>70</v>
      </c>
      <c r="E90" s="99" t="s">
        <v>1189</v>
      </c>
      <c r="F90" s="99" t="s">
        <v>1110</v>
      </c>
      <c r="G90" s="99" t="s">
        <v>1098</v>
      </c>
      <c r="H90" s="99" t="s">
        <v>1001</v>
      </c>
      <c r="I90" s="99" t="s">
        <v>37</v>
      </c>
      <c r="K90" s="99" t="s">
        <v>1210</v>
      </c>
      <c r="L90" s="99" t="s">
        <v>991</v>
      </c>
      <c r="M90" s="99" t="s">
        <v>37</v>
      </c>
      <c r="N90" s="99" t="s">
        <v>1025</v>
      </c>
      <c r="O90" s="99" t="s">
        <v>37</v>
      </c>
      <c r="P90" s="99" t="s">
        <v>37</v>
      </c>
      <c r="Q90" s="99" t="s">
        <v>37</v>
      </c>
      <c r="R90" s="99" t="s">
        <v>37</v>
      </c>
      <c r="S90" s="99" t="s">
        <v>1103</v>
      </c>
      <c r="T90" s="99" t="s">
        <v>1027</v>
      </c>
      <c r="U90" s="99" t="s">
        <v>1027</v>
      </c>
      <c r="V90" s="99" t="s">
        <v>1029</v>
      </c>
      <c r="W90" s="99" t="s">
        <v>1107</v>
      </c>
      <c r="X90" s="99" t="s">
        <v>1032</v>
      </c>
      <c r="Y90" s="99" t="s">
        <v>1283</v>
      </c>
      <c r="Z90" s="99" t="s">
        <v>112</v>
      </c>
      <c r="AA90" s="99" t="s">
        <v>1165</v>
      </c>
      <c r="AB90" s="99" t="s">
        <v>1170</v>
      </c>
      <c r="AC90" s="99" t="s">
        <v>1175</v>
      </c>
      <c r="AD90" s="99" t="s">
        <v>1155</v>
      </c>
      <c r="AE90" s="99" t="s">
        <v>1154</v>
      </c>
      <c r="AF90" s="99" t="s">
        <v>1154</v>
      </c>
      <c r="AG90" s="99" t="s">
        <v>1155</v>
      </c>
      <c r="AH90" s="99" t="s">
        <v>1155</v>
      </c>
      <c r="AI90" s="99" t="s">
        <v>1155</v>
      </c>
      <c r="AJ90" s="99" t="s">
        <v>1031</v>
      </c>
      <c r="AK90" s="99" t="s">
        <v>1031</v>
      </c>
      <c r="AL90" s="99" t="s">
        <v>1031</v>
      </c>
      <c r="AM90" s="99" t="s">
        <v>1155</v>
      </c>
      <c r="AN90" s="99" t="s">
        <v>1031</v>
      </c>
      <c r="AO90" s="99" t="s">
        <v>1031</v>
      </c>
      <c r="AP90" s="99" t="s">
        <v>1031</v>
      </c>
      <c r="AQ90" s="99" t="s">
        <v>1031</v>
      </c>
      <c r="AR90" s="99" t="s">
        <v>1031</v>
      </c>
    </row>
    <row r="91" spans="1:44">
      <c r="A91" s="99" t="s">
        <v>1035</v>
      </c>
      <c r="B91" s="99" t="s">
        <v>1150</v>
      </c>
      <c r="C91" s="99" t="s">
        <v>992</v>
      </c>
      <c r="D91" s="99">
        <v>2</v>
      </c>
      <c r="E91" s="99" t="s">
        <v>90</v>
      </c>
      <c r="F91" s="99" t="s">
        <v>1241</v>
      </c>
      <c r="G91" s="99" t="s">
        <v>1098</v>
      </c>
      <c r="H91" s="99" t="s">
        <v>1003</v>
      </c>
      <c r="I91" s="99" t="s">
        <v>163</v>
      </c>
      <c r="J91" s="99" t="s">
        <v>183</v>
      </c>
      <c r="K91" s="99" t="s">
        <v>1186</v>
      </c>
      <c r="L91" s="99" t="s">
        <v>991</v>
      </c>
      <c r="M91" s="99" t="s">
        <v>40</v>
      </c>
      <c r="O91" s="99" t="s">
        <v>1159</v>
      </c>
      <c r="P91" s="99" t="s">
        <v>37</v>
      </c>
      <c r="Q91" s="99" t="s">
        <v>1159</v>
      </c>
      <c r="R91" s="99" t="s">
        <v>37</v>
      </c>
      <c r="S91" s="99" t="s">
        <v>1103</v>
      </c>
      <c r="T91" s="99" t="s">
        <v>1026</v>
      </c>
      <c r="U91" s="99" t="s">
        <v>1026</v>
      </c>
      <c r="V91" s="99" t="s">
        <v>1031</v>
      </c>
      <c r="W91" s="99" t="s">
        <v>1109</v>
      </c>
      <c r="X91" s="99" t="s">
        <v>1032</v>
      </c>
      <c r="Y91" s="99" t="s">
        <v>408</v>
      </c>
      <c r="Z91" s="99" t="s">
        <v>487</v>
      </c>
      <c r="AA91" s="99" t="s">
        <v>1163</v>
      </c>
      <c r="AB91" s="99" t="s">
        <v>1170</v>
      </c>
      <c r="AC91" s="99" t="s">
        <v>1174</v>
      </c>
      <c r="AD91" s="99" t="s">
        <v>1154</v>
      </c>
      <c r="AE91" s="99" t="s">
        <v>1159</v>
      </c>
      <c r="AF91" s="99" t="s">
        <v>1155</v>
      </c>
      <c r="AG91" s="99" t="s">
        <v>1155</v>
      </c>
      <c r="AH91" s="99" t="s">
        <v>1159</v>
      </c>
      <c r="AI91" s="99" t="s">
        <v>1155</v>
      </c>
      <c r="AJ91" s="99" t="s">
        <v>1155</v>
      </c>
      <c r="AK91" s="99" t="s">
        <v>1151</v>
      </c>
      <c r="AL91" s="99" t="s">
        <v>1155</v>
      </c>
      <c r="AM91" s="99" t="s">
        <v>1031</v>
      </c>
      <c r="AN91" s="99" t="s">
        <v>1155</v>
      </c>
      <c r="AO91" s="99" t="s">
        <v>1155</v>
      </c>
      <c r="AP91" s="99" t="s">
        <v>1031</v>
      </c>
      <c r="AQ91" s="99" t="s">
        <v>1155</v>
      </c>
      <c r="AR91" s="99" t="s">
        <v>1155</v>
      </c>
    </row>
    <row r="92" spans="1:44">
      <c r="A92" s="99" t="s">
        <v>1035</v>
      </c>
      <c r="B92" s="99" t="s">
        <v>1146</v>
      </c>
      <c r="C92" s="99" t="s">
        <v>992</v>
      </c>
      <c r="D92" s="99">
        <v>1</v>
      </c>
      <c r="E92" s="99" t="s">
        <v>142</v>
      </c>
      <c r="F92" s="99" t="s">
        <v>1284</v>
      </c>
      <c r="G92" s="99" t="s">
        <v>1100</v>
      </c>
      <c r="H92" s="99" t="s">
        <v>1005</v>
      </c>
      <c r="I92" s="99" t="s">
        <v>37</v>
      </c>
      <c r="K92" s="99" t="s">
        <v>1101</v>
      </c>
      <c r="L92" s="99" t="s">
        <v>1159</v>
      </c>
      <c r="M92" s="99" t="s">
        <v>40</v>
      </c>
      <c r="O92" s="99" t="s">
        <v>40</v>
      </c>
      <c r="P92" s="99" t="s">
        <v>40</v>
      </c>
      <c r="Q92" s="99" t="s">
        <v>37</v>
      </c>
      <c r="R92" s="99" t="s">
        <v>40</v>
      </c>
      <c r="S92" s="99" t="s">
        <v>40</v>
      </c>
      <c r="T92" s="99" t="s">
        <v>1160</v>
      </c>
      <c r="U92" s="99" t="s">
        <v>1160</v>
      </c>
      <c r="V92" s="99" t="s">
        <v>1031</v>
      </c>
      <c r="W92" s="99" t="s">
        <v>1159</v>
      </c>
      <c r="X92" s="99" t="s">
        <v>1151</v>
      </c>
      <c r="Y92" s="99" t="s">
        <v>1285</v>
      </c>
      <c r="Z92" s="99" t="s">
        <v>1152</v>
      </c>
      <c r="AA92" s="99" t="s">
        <v>1165</v>
      </c>
      <c r="AB92" s="99" t="s">
        <v>1171</v>
      </c>
      <c r="AC92" s="99" t="s">
        <v>1176</v>
      </c>
      <c r="AD92" s="99" t="s">
        <v>1159</v>
      </c>
      <c r="AE92" s="99" t="s">
        <v>1159</v>
      </c>
      <c r="AF92" s="99" t="s">
        <v>1031</v>
      </c>
      <c r="AG92" s="99" t="s">
        <v>1151</v>
      </c>
      <c r="AH92" s="99" t="s">
        <v>1155</v>
      </c>
      <c r="AI92" s="99" t="s">
        <v>1151</v>
      </c>
      <c r="AJ92" s="99" t="s">
        <v>1031</v>
      </c>
      <c r="AK92" s="99" t="s">
        <v>1159</v>
      </c>
      <c r="AL92" s="99" t="s">
        <v>1151</v>
      </c>
      <c r="AM92" s="99" t="s">
        <v>1151</v>
      </c>
      <c r="AN92" s="99" t="s">
        <v>1031</v>
      </c>
      <c r="AO92" s="99" t="s">
        <v>1151</v>
      </c>
      <c r="AP92" s="99" t="s">
        <v>1151</v>
      </c>
      <c r="AQ92" s="99" t="s">
        <v>1151</v>
      </c>
      <c r="AR92" s="99" t="s">
        <v>1159</v>
      </c>
    </row>
    <row r="93" spans="1:44">
      <c r="A93" s="99" t="s">
        <v>1035</v>
      </c>
      <c r="B93" s="99" t="s">
        <v>1150</v>
      </c>
      <c r="C93" s="99" t="s">
        <v>991</v>
      </c>
      <c r="D93" s="99">
        <v>3</v>
      </c>
      <c r="E93" s="99" t="s">
        <v>1189</v>
      </c>
      <c r="F93" s="99" t="s">
        <v>1185</v>
      </c>
      <c r="G93" s="99" t="s">
        <v>1098</v>
      </c>
      <c r="H93" s="99" t="s">
        <v>1004</v>
      </c>
      <c r="I93" s="99" t="s">
        <v>37</v>
      </c>
      <c r="K93" s="99" t="s">
        <v>38</v>
      </c>
      <c r="L93" s="99" t="s">
        <v>991</v>
      </c>
      <c r="M93" s="99" t="s">
        <v>37</v>
      </c>
      <c r="N93" s="99" t="s">
        <v>138</v>
      </c>
      <c r="O93" s="99" t="s">
        <v>37</v>
      </c>
      <c r="P93" s="99" t="s">
        <v>37</v>
      </c>
      <c r="Q93" s="99" t="s">
        <v>37</v>
      </c>
      <c r="R93" s="99" t="s">
        <v>37</v>
      </c>
      <c r="S93" s="99" t="s">
        <v>37</v>
      </c>
      <c r="T93" s="99" t="s">
        <v>1026</v>
      </c>
      <c r="U93" s="99" t="s">
        <v>1026</v>
      </c>
      <c r="V93" s="99" t="s">
        <v>1032</v>
      </c>
      <c r="W93" s="99" t="s">
        <v>1107</v>
      </c>
      <c r="X93" s="99" t="s">
        <v>1031</v>
      </c>
      <c r="Y93" s="99" t="s">
        <v>151</v>
      </c>
      <c r="Z93" s="99" t="s">
        <v>1259</v>
      </c>
      <c r="AA93" s="99" t="s">
        <v>1163</v>
      </c>
      <c r="AB93" s="99" t="s">
        <v>1168</v>
      </c>
      <c r="AC93" s="99" t="s">
        <v>1173</v>
      </c>
      <c r="AD93" s="99" t="s">
        <v>1155</v>
      </c>
      <c r="AE93" s="99" t="s">
        <v>1155</v>
      </c>
      <c r="AF93" s="99" t="s">
        <v>1155</v>
      </c>
      <c r="AG93" s="99" t="s">
        <v>1155</v>
      </c>
      <c r="AH93" s="99" t="s">
        <v>1031</v>
      </c>
      <c r="AI93" s="99" t="s">
        <v>1031</v>
      </c>
      <c r="AJ93" s="99" t="s">
        <v>1155</v>
      </c>
      <c r="AK93" s="99" t="s">
        <v>1031</v>
      </c>
      <c r="AL93" s="99" t="s">
        <v>1155</v>
      </c>
      <c r="AM93" s="99" t="s">
        <v>1031</v>
      </c>
      <c r="AN93" s="99" t="s">
        <v>1155</v>
      </c>
      <c r="AO93" s="99" t="s">
        <v>1155</v>
      </c>
      <c r="AP93" s="99" t="s">
        <v>1155</v>
      </c>
      <c r="AQ93" s="99" t="s">
        <v>1031</v>
      </c>
      <c r="AR93" s="99" t="s">
        <v>1155</v>
      </c>
    </row>
    <row r="94" spans="1:44">
      <c r="A94" s="99" t="s">
        <v>1035</v>
      </c>
      <c r="B94" s="99" t="s">
        <v>1145</v>
      </c>
      <c r="C94" s="99" t="s">
        <v>993</v>
      </c>
      <c r="D94" s="99">
        <v>0</v>
      </c>
      <c r="E94" s="99" t="s">
        <v>90</v>
      </c>
      <c r="F94" s="99" t="s">
        <v>1195</v>
      </c>
      <c r="G94" s="99" t="s">
        <v>1159</v>
      </c>
      <c r="H94" s="99" t="s">
        <v>1005</v>
      </c>
      <c r="I94" s="99" t="s">
        <v>37</v>
      </c>
      <c r="K94" s="99" t="s">
        <v>1101</v>
      </c>
      <c r="L94" s="99" t="s">
        <v>992</v>
      </c>
      <c r="M94" s="99" t="s">
        <v>40</v>
      </c>
      <c r="O94" s="99" t="s">
        <v>40</v>
      </c>
      <c r="P94" s="99" t="s">
        <v>40</v>
      </c>
      <c r="Q94" s="99" t="s">
        <v>37</v>
      </c>
      <c r="R94" s="99" t="s">
        <v>40</v>
      </c>
      <c r="S94" s="99" t="s">
        <v>40</v>
      </c>
      <c r="T94" s="99" t="s">
        <v>40</v>
      </c>
      <c r="U94" s="99" t="s">
        <v>40</v>
      </c>
      <c r="V94" s="99" t="s">
        <v>1031</v>
      </c>
      <c r="W94" s="99" t="s">
        <v>1109</v>
      </c>
      <c r="X94" s="99" t="s">
        <v>1151</v>
      </c>
      <c r="Y94" s="99" t="s">
        <v>1286</v>
      </c>
      <c r="Z94" s="99" t="s">
        <v>1152</v>
      </c>
      <c r="AA94" s="99" t="s">
        <v>1165</v>
      </c>
      <c r="AB94" s="99" t="s">
        <v>1170</v>
      </c>
      <c r="AC94" s="99" t="s">
        <v>1175</v>
      </c>
      <c r="AD94" s="99" t="s">
        <v>1031</v>
      </c>
      <c r="AE94" s="99" t="s">
        <v>1151</v>
      </c>
      <c r="AF94" s="99" t="s">
        <v>1151</v>
      </c>
      <c r="AG94" s="99" t="s">
        <v>1151</v>
      </c>
      <c r="AH94" s="99" t="s">
        <v>1031</v>
      </c>
      <c r="AI94" s="99" t="s">
        <v>1151</v>
      </c>
      <c r="AJ94" s="99" t="s">
        <v>1151</v>
      </c>
      <c r="AK94" s="99" t="s">
        <v>1151</v>
      </c>
      <c r="AL94" s="99" t="s">
        <v>1031</v>
      </c>
      <c r="AM94" s="99" t="s">
        <v>1151</v>
      </c>
      <c r="AN94" s="99" t="s">
        <v>1155</v>
      </c>
      <c r="AO94" s="99" t="s">
        <v>1159</v>
      </c>
      <c r="AP94" s="99" t="s">
        <v>1159</v>
      </c>
      <c r="AQ94" s="99" t="s">
        <v>1159</v>
      </c>
      <c r="AR94" s="99" t="s">
        <v>1151</v>
      </c>
    </row>
    <row r="95" spans="1:44">
      <c r="A95" s="99" t="s">
        <v>1035</v>
      </c>
      <c r="B95" s="99" t="s">
        <v>1147</v>
      </c>
      <c r="C95" s="99" t="s">
        <v>991</v>
      </c>
      <c r="D95" s="99" t="s">
        <v>70</v>
      </c>
      <c r="E95" s="99" t="s">
        <v>90</v>
      </c>
      <c r="F95" s="99" t="s">
        <v>1185</v>
      </c>
      <c r="G95" s="99" t="s">
        <v>1098</v>
      </c>
      <c r="H95" s="99" t="s">
        <v>1003</v>
      </c>
      <c r="I95" s="99" t="s">
        <v>37</v>
      </c>
      <c r="K95" s="99" t="s">
        <v>1186</v>
      </c>
      <c r="L95" s="99" t="s">
        <v>991</v>
      </c>
      <c r="M95" s="99" t="s">
        <v>37</v>
      </c>
      <c r="N95" s="99" t="s">
        <v>1025</v>
      </c>
      <c r="O95" s="99" t="s">
        <v>37</v>
      </c>
      <c r="P95" s="99" t="s">
        <v>37</v>
      </c>
      <c r="Q95" s="99" t="s">
        <v>37</v>
      </c>
      <c r="R95" s="99" t="s">
        <v>37</v>
      </c>
      <c r="S95" s="99" t="s">
        <v>37</v>
      </c>
      <c r="T95" s="99" t="s">
        <v>1027</v>
      </c>
      <c r="U95" s="99" t="s">
        <v>1027</v>
      </c>
      <c r="V95" s="99" t="s">
        <v>1029</v>
      </c>
      <c r="W95" s="99" t="s">
        <v>1106</v>
      </c>
      <c r="X95" s="99" t="s">
        <v>1029</v>
      </c>
      <c r="Y95" s="99" t="s">
        <v>1152</v>
      </c>
      <c r="Z95" s="99" t="s">
        <v>429</v>
      </c>
      <c r="AA95" s="99" t="s">
        <v>1163</v>
      </c>
      <c r="AB95" s="99" t="s">
        <v>1167</v>
      </c>
      <c r="AC95" s="99" t="s">
        <v>1172</v>
      </c>
      <c r="AD95" s="99" t="s">
        <v>1154</v>
      </c>
      <c r="AE95" s="99" t="s">
        <v>1154</v>
      </c>
      <c r="AF95" s="99" t="s">
        <v>1154</v>
      </c>
      <c r="AG95" s="99" t="s">
        <v>1154</v>
      </c>
      <c r="AH95" s="99" t="s">
        <v>1154</v>
      </c>
      <c r="AI95" s="99" t="s">
        <v>1154</v>
      </c>
      <c r="AJ95" s="99" t="s">
        <v>1154</v>
      </c>
      <c r="AK95" s="99" t="s">
        <v>1154</v>
      </c>
      <c r="AL95" s="99" t="s">
        <v>1154</v>
      </c>
      <c r="AM95" s="99" t="s">
        <v>1154</v>
      </c>
      <c r="AN95" s="99" t="s">
        <v>1154</v>
      </c>
      <c r="AO95" s="99" t="s">
        <v>1154</v>
      </c>
      <c r="AP95" s="99" t="s">
        <v>1154</v>
      </c>
      <c r="AQ95" s="99" t="s">
        <v>1154</v>
      </c>
      <c r="AR95" s="99" t="s">
        <v>1154</v>
      </c>
    </row>
    <row r="96" spans="1:44">
      <c r="A96" s="99" t="s">
        <v>1035</v>
      </c>
      <c r="B96" s="99" t="s">
        <v>1145</v>
      </c>
      <c r="C96" s="99" t="s">
        <v>991</v>
      </c>
      <c r="D96" s="99">
        <v>1</v>
      </c>
      <c r="E96" s="99" t="s">
        <v>1217</v>
      </c>
      <c r="F96" s="99" t="s">
        <v>1225</v>
      </c>
      <c r="G96" s="99" t="s">
        <v>1098</v>
      </c>
      <c r="H96" s="99" t="s">
        <v>1004</v>
      </c>
      <c r="I96" s="99" t="s">
        <v>37</v>
      </c>
      <c r="K96" s="99" t="s">
        <v>1186</v>
      </c>
      <c r="L96" s="99" t="s">
        <v>989</v>
      </c>
      <c r="M96" s="99" t="s">
        <v>37</v>
      </c>
      <c r="N96" s="99" t="s">
        <v>1025</v>
      </c>
      <c r="O96" s="99" t="s">
        <v>1159</v>
      </c>
      <c r="P96" s="99" t="s">
        <v>37</v>
      </c>
      <c r="Q96" s="99" t="s">
        <v>37</v>
      </c>
      <c r="R96" s="99" t="s">
        <v>37</v>
      </c>
      <c r="S96" s="99" t="s">
        <v>37</v>
      </c>
      <c r="T96" s="99" t="s">
        <v>1027</v>
      </c>
      <c r="U96" s="99" t="s">
        <v>1027</v>
      </c>
      <c r="V96" s="99" t="s">
        <v>1029</v>
      </c>
      <c r="W96" s="99" t="s">
        <v>1106</v>
      </c>
      <c r="X96" s="99" t="s">
        <v>1029</v>
      </c>
      <c r="Y96" s="99" t="s">
        <v>151</v>
      </c>
      <c r="Z96" s="99" t="s">
        <v>1201</v>
      </c>
      <c r="AA96" s="99" t="s">
        <v>1163</v>
      </c>
      <c r="AB96" s="99" t="s">
        <v>1167</v>
      </c>
      <c r="AC96" s="99" t="s">
        <v>1173</v>
      </c>
      <c r="AD96" s="99" t="s">
        <v>1155</v>
      </c>
      <c r="AE96" s="99" t="s">
        <v>1155</v>
      </c>
      <c r="AF96" s="99" t="s">
        <v>1154</v>
      </c>
      <c r="AG96" s="99" t="s">
        <v>1154</v>
      </c>
      <c r="AH96" s="99" t="s">
        <v>1154</v>
      </c>
      <c r="AI96" s="99" t="s">
        <v>1154</v>
      </c>
      <c r="AJ96" s="99" t="s">
        <v>1154</v>
      </c>
      <c r="AK96" s="99" t="s">
        <v>1154</v>
      </c>
      <c r="AL96" s="99" t="s">
        <v>1154</v>
      </c>
      <c r="AM96" s="99" t="s">
        <v>1031</v>
      </c>
      <c r="AN96" s="99" t="s">
        <v>1155</v>
      </c>
      <c r="AO96" s="99" t="s">
        <v>1154</v>
      </c>
      <c r="AP96" s="99" t="s">
        <v>1154</v>
      </c>
      <c r="AQ96" s="99" t="s">
        <v>1154</v>
      </c>
      <c r="AR96" s="99" t="s">
        <v>1154</v>
      </c>
    </row>
    <row r="97" spans="1:44">
      <c r="A97" s="99" t="s">
        <v>1184</v>
      </c>
      <c r="B97" s="99" t="s">
        <v>1147</v>
      </c>
      <c r="C97" s="99" t="s">
        <v>992</v>
      </c>
      <c r="D97" s="99">
        <v>1</v>
      </c>
      <c r="E97" s="99" t="s">
        <v>90</v>
      </c>
      <c r="F97" s="99" t="s">
        <v>1287</v>
      </c>
      <c r="G97" s="99" t="s">
        <v>1100</v>
      </c>
      <c r="H97" s="99" t="s">
        <v>1002</v>
      </c>
      <c r="I97" s="99" t="s">
        <v>37</v>
      </c>
      <c r="K97" s="99" t="s">
        <v>38</v>
      </c>
      <c r="L97" s="99" t="s">
        <v>989</v>
      </c>
      <c r="M97" s="99" t="s">
        <v>40</v>
      </c>
      <c r="O97" s="99" t="s">
        <v>40</v>
      </c>
      <c r="P97" s="99" t="s">
        <v>37</v>
      </c>
      <c r="Q97" s="99" t="s">
        <v>37</v>
      </c>
      <c r="R97" s="99" t="s">
        <v>37</v>
      </c>
      <c r="S97" s="99" t="s">
        <v>40</v>
      </c>
      <c r="T97" s="99" t="s">
        <v>40</v>
      </c>
      <c r="U97" s="99" t="s">
        <v>40</v>
      </c>
      <c r="V97" s="99" t="s">
        <v>1031</v>
      </c>
      <c r="W97" s="99" t="s">
        <v>1159</v>
      </c>
      <c r="X97" s="99" t="s">
        <v>1151</v>
      </c>
      <c r="Y97" s="99" t="s">
        <v>1288</v>
      </c>
      <c r="Z97" s="99" t="s">
        <v>251</v>
      </c>
      <c r="AA97" s="99" t="s">
        <v>1164</v>
      </c>
      <c r="AB97" s="99" t="s">
        <v>1169</v>
      </c>
      <c r="AC97" s="99" t="s">
        <v>1175</v>
      </c>
      <c r="AD97" s="99" t="s">
        <v>1031</v>
      </c>
      <c r="AE97" s="99" t="s">
        <v>1151</v>
      </c>
      <c r="AF97" s="99" t="s">
        <v>1031</v>
      </c>
      <c r="AG97" s="99" t="s">
        <v>1151</v>
      </c>
      <c r="AH97" s="99" t="s">
        <v>1155</v>
      </c>
      <c r="AI97" s="99" t="s">
        <v>1151</v>
      </c>
      <c r="AJ97" s="99" t="s">
        <v>1151</v>
      </c>
      <c r="AK97" s="99" t="s">
        <v>1151</v>
      </c>
      <c r="AL97" s="99" t="s">
        <v>1151</v>
      </c>
      <c r="AM97" s="99" t="s">
        <v>1151</v>
      </c>
      <c r="AN97" s="99" t="s">
        <v>1151</v>
      </c>
      <c r="AO97" s="99" t="s">
        <v>1151</v>
      </c>
      <c r="AP97" s="99" t="s">
        <v>1151</v>
      </c>
      <c r="AQ97" s="99" t="s">
        <v>1151</v>
      </c>
      <c r="AR97" s="99" t="s">
        <v>1151</v>
      </c>
    </row>
    <row r="98" spans="1:44">
      <c r="A98" s="99" t="s">
        <v>1184</v>
      </c>
      <c r="B98" s="99" t="s">
        <v>1150</v>
      </c>
      <c r="C98" s="99" t="s">
        <v>989</v>
      </c>
      <c r="D98" s="99" t="s">
        <v>70</v>
      </c>
      <c r="E98" s="99" t="s">
        <v>1197</v>
      </c>
      <c r="F98" s="99" t="s">
        <v>1110</v>
      </c>
      <c r="G98" s="99" t="s">
        <v>1098</v>
      </c>
      <c r="H98" s="99" t="s">
        <v>1001</v>
      </c>
      <c r="I98" s="99" t="s">
        <v>163</v>
      </c>
      <c r="J98" s="99" t="s">
        <v>164</v>
      </c>
      <c r="K98" s="99" t="s">
        <v>1186</v>
      </c>
      <c r="L98" s="99" t="s">
        <v>990</v>
      </c>
      <c r="M98" s="99" t="s">
        <v>1159</v>
      </c>
      <c r="O98" s="99" t="s">
        <v>1159</v>
      </c>
      <c r="P98" s="99" t="s">
        <v>37</v>
      </c>
      <c r="Q98" s="99" t="s">
        <v>37</v>
      </c>
      <c r="R98" s="99" t="s">
        <v>37</v>
      </c>
      <c r="S98" s="99" t="s">
        <v>37</v>
      </c>
      <c r="T98" s="99" t="s">
        <v>1027</v>
      </c>
      <c r="U98" s="99" t="s">
        <v>1027</v>
      </c>
      <c r="V98" s="99" t="s">
        <v>1029</v>
      </c>
      <c r="W98" s="99" t="s">
        <v>1159</v>
      </c>
      <c r="X98" s="99" t="s">
        <v>1029</v>
      </c>
      <c r="Y98" s="99" t="s">
        <v>143</v>
      </c>
      <c r="Z98" s="99" t="s">
        <v>1289</v>
      </c>
      <c r="AA98" s="99" t="s">
        <v>1162</v>
      </c>
      <c r="AB98" s="99" t="s">
        <v>1167</v>
      </c>
      <c r="AC98" s="99" t="s">
        <v>1172</v>
      </c>
      <c r="AD98" s="99" t="s">
        <v>1154</v>
      </c>
      <c r="AE98" s="99" t="s">
        <v>1154</v>
      </c>
      <c r="AF98" s="99" t="s">
        <v>1154</v>
      </c>
      <c r="AG98" s="99" t="s">
        <v>1154</v>
      </c>
      <c r="AH98" s="99" t="s">
        <v>1154</v>
      </c>
      <c r="AI98" s="99" t="s">
        <v>1154</v>
      </c>
      <c r="AJ98" s="99" t="s">
        <v>1154</v>
      </c>
      <c r="AK98" s="99" t="s">
        <v>1154</v>
      </c>
      <c r="AL98" s="99" t="s">
        <v>1154</v>
      </c>
      <c r="AM98" s="99" t="s">
        <v>1154</v>
      </c>
      <c r="AN98" s="99" t="s">
        <v>1154</v>
      </c>
      <c r="AO98" s="99" t="s">
        <v>1154</v>
      </c>
      <c r="AP98" s="99" t="s">
        <v>1154</v>
      </c>
      <c r="AQ98" s="99" t="s">
        <v>1154</v>
      </c>
      <c r="AR98" s="99" t="s">
        <v>1154</v>
      </c>
    </row>
    <row r="99" spans="1:44">
      <c r="A99" s="99" t="s">
        <v>1184</v>
      </c>
      <c r="B99" s="99" t="s">
        <v>1147</v>
      </c>
      <c r="C99" s="99" t="s">
        <v>989</v>
      </c>
      <c r="D99" s="99">
        <v>1</v>
      </c>
      <c r="E99" s="99" t="s">
        <v>90</v>
      </c>
      <c r="F99" s="99" t="s">
        <v>1245</v>
      </c>
      <c r="G99" s="99" t="s">
        <v>1098</v>
      </c>
      <c r="H99" s="99" t="s">
        <v>1002</v>
      </c>
      <c r="I99" s="99" t="s">
        <v>37</v>
      </c>
      <c r="K99" s="99" t="s">
        <v>1290</v>
      </c>
      <c r="L99" s="99" t="s">
        <v>991</v>
      </c>
      <c r="M99" s="99" t="s">
        <v>37</v>
      </c>
      <c r="N99" s="99" t="s">
        <v>138</v>
      </c>
      <c r="O99" s="99" t="s">
        <v>37</v>
      </c>
      <c r="P99" s="99" t="s">
        <v>37</v>
      </c>
      <c r="Q99" s="99" t="s">
        <v>37</v>
      </c>
      <c r="R99" s="99" t="s">
        <v>40</v>
      </c>
      <c r="S99" s="99" t="s">
        <v>40</v>
      </c>
      <c r="T99" s="99" t="s">
        <v>1160</v>
      </c>
      <c r="U99" s="99" t="s">
        <v>1026</v>
      </c>
      <c r="V99" s="99" t="s">
        <v>1032</v>
      </c>
      <c r="W99" s="99" t="s">
        <v>1106</v>
      </c>
      <c r="X99" s="99" t="s">
        <v>1032</v>
      </c>
      <c r="Y99" s="99" t="s">
        <v>293</v>
      </c>
      <c r="Z99" s="99" t="s">
        <v>1291</v>
      </c>
      <c r="AA99" s="99" t="s">
        <v>1163</v>
      </c>
      <c r="AB99" s="99" t="s">
        <v>1167</v>
      </c>
      <c r="AC99" s="99" t="s">
        <v>1172</v>
      </c>
      <c r="AD99" s="99" t="s">
        <v>1155</v>
      </c>
      <c r="AE99" s="99" t="s">
        <v>1155</v>
      </c>
      <c r="AF99" s="99" t="s">
        <v>1031</v>
      </c>
      <c r="AG99" s="99" t="s">
        <v>1155</v>
      </c>
      <c r="AH99" s="99" t="s">
        <v>1154</v>
      </c>
      <c r="AI99" s="99" t="s">
        <v>1155</v>
      </c>
      <c r="AJ99" s="99" t="s">
        <v>1031</v>
      </c>
      <c r="AK99" s="99" t="s">
        <v>1031</v>
      </c>
      <c r="AL99" s="99" t="s">
        <v>1155</v>
      </c>
      <c r="AM99" s="99" t="s">
        <v>1155</v>
      </c>
      <c r="AN99" s="99" t="s">
        <v>1154</v>
      </c>
      <c r="AO99" s="99" t="s">
        <v>1031</v>
      </c>
      <c r="AP99" s="99" t="s">
        <v>1151</v>
      </c>
      <c r="AQ99" s="99" t="s">
        <v>1031</v>
      </c>
      <c r="AR99" s="99" t="s">
        <v>1155</v>
      </c>
    </row>
    <row r="100" spans="1:44">
      <c r="A100" s="99" t="s">
        <v>1035</v>
      </c>
      <c r="B100" s="99" t="s">
        <v>1150</v>
      </c>
      <c r="C100" s="99" t="s">
        <v>989</v>
      </c>
      <c r="D100" s="99" t="s">
        <v>70</v>
      </c>
      <c r="E100" s="99" t="s">
        <v>1189</v>
      </c>
      <c r="F100" s="99" t="s">
        <v>1185</v>
      </c>
      <c r="G100" s="99" t="s">
        <v>1292</v>
      </c>
      <c r="H100" s="99" t="s">
        <v>1002</v>
      </c>
      <c r="I100" s="99" t="s">
        <v>163</v>
      </c>
      <c r="J100" s="99" t="s">
        <v>203</v>
      </c>
      <c r="K100" s="99" t="s">
        <v>38</v>
      </c>
      <c r="L100" s="99" t="s">
        <v>990</v>
      </c>
      <c r="M100" s="99" t="s">
        <v>37</v>
      </c>
      <c r="N100" s="99" t="s">
        <v>138</v>
      </c>
      <c r="O100" s="99" t="s">
        <v>37</v>
      </c>
      <c r="P100" s="99" t="s">
        <v>37</v>
      </c>
      <c r="Q100" s="99" t="s">
        <v>37</v>
      </c>
      <c r="R100" s="99" t="s">
        <v>37</v>
      </c>
      <c r="S100" s="99" t="s">
        <v>1103</v>
      </c>
      <c r="T100" s="99" t="s">
        <v>1026</v>
      </c>
      <c r="U100" s="99" t="s">
        <v>1026</v>
      </c>
      <c r="V100" s="99" t="s">
        <v>1031</v>
      </c>
      <c r="W100" s="99" t="s">
        <v>1107</v>
      </c>
      <c r="X100" s="99" t="s">
        <v>1032</v>
      </c>
      <c r="Y100" s="99" t="s">
        <v>1293</v>
      </c>
      <c r="Z100" s="99" t="s">
        <v>251</v>
      </c>
      <c r="AA100" s="99" t="s">
        <v>1163</v>
      </c>
      <c r="AB100" s="99" t="s">
        <v>1167</v>
      </c>
      <c r="AC100" s="99" t="s">
        <v>1175</v>
      </c>
      <c r="AD100" s="99" t="s">
        <v>1154</v>
      </c>
      <c r="AE100" s="99" t="s">
        <v>1154</v>
      </c>
      <c r="AF100" s="99" t="s">
        <v>1154</v>
      </c>
      <c r="AG100" s="99" t="s">
        <v>1155</v>
      </c>
      <c r="AH100" s="99" t="s">
        <v>1154</v>
      </c>
      <c r="AI100" s="99" t="s">
        <v>1154</v>
      </c>
      <c r="AJ100" s="99" t="s">
        <v>1154</v>
      </c>
      <c r="AK100" s="99" t="s">
        <v>1031</v>
      </c>
      <c r="AL100" s="99" t="s">
        <v>1154</v>
      </c>
      <c r="AM100" s="99" t="s">
        <v>1154</v>
      </c>
      <c r="AN100" s="99" t="s">
        <v>1154</v>
      </c>
      <c r="AO100" s="99" t="s">
        <v>1154</v>
      </c>
      <c r="AP100" s="99" t="s">
        <v>1151</v>
      </c>
      <c r="AQ100" s="99" t="s">
        <v>1151</v>
      </c>
      <c r="AR100" s="99" t="s">
        <v>1154</v>
      </c>
    </row>
    <row r="101" spans="1:44">
      <c r="A101" s="99" t="s">
        <v>1184</v>
      </c>
      <c r="B101" s="99" t="s">
        <v>1148</v>
      </c>
      <c r="C101" s="99" t="s">
        <v>990</v>
      </c>
      <c r="D101" s="99">
        <v>1</v>
      </c>
      <c r="E101" s="99" t="s">
        <v>142</v>
      </c>
      <c r="F101" s="99" t="s">
        <v>1110</v>
      </c>
      <c r="G101" s="99" t="s">
        <v>1159</v>
      </c>
      <c r="H101" s="99" t="s">
        <v>1001</v>
      </c>
      <c r="I101" s="99" t="s">
        <v>37</v>
      </c>
      <c r="K101" s="99" t="s">
        <v>1210</v>
      </c>
      <c r="L101" s="99" t="s">
        <v>1159</v>
      </c>
      <c r="M101" s="99" t="s">
        <v>1159</v>
      </c>
      <c r="O101" s="99" t="s">
        <v>1159</v>
      </c>
      <c r="P101" s="99" t="s">
        <v>1159</v>
      </c>
      <c r="Q101" s="99" t="s">
        <v>40</v>
      </c>
      <c r="R101" s="99" t="s">
        <v>37</v>
      </c>
      <c r="S101" s="99" t="s">
        <v>1159</v>
      </c>
      <c r="T101" s="99" t="s">
        <v>1160</v>
      </c>
      <c r="U101" s="99" t="s">
        <v>1160</v>
      </c>
      <c r="V101" s="99" t="s">
        <v>1031</v>
      </c>
      <c r="W101" s="99" t="s">
        <v>1159</v>
      </c>
      <c r="X101" s="99" t="s">
        <v>1151</v>
      </c>
      <c r="Y101" s="99" t="s">
        <v>1214</v>
      </c>
      <c r="Z101" s="99" t="s">
        <v>831</v>
      </c>
      <c r="AA101" s="99" t="s">
        <v>1163</v>
      </c>
      <c r="AB101" s="99" t="s">
        <v>1168</v>
      </c>
      <c r="AC101" s="99" t="s">
        <v>1173</v>
      </c>
      <c r="AD101" s="99" t="s">
        <v>1031</v>
      </c>
      <c r="AE101" s="99" t="s">
        <v>1031</v>
      </c>
      <c r="AF101" s="99" t="s">
        <v>1031</v>
      </c>
      <c r="AG101" s="99" t="s">
        <v>1031</v>
      </c>
      <c r="AH101" s="99" t="s">
        <v>1151</v>
      </c>
      <c r="AI101" s="99" t="s">
        <v>1151</v>
      </c>
      <c r="AJ101" s="99" t="s">
        <v>1159</v>
      </c>
      <c r="AK101" s="99" t="s">
        <v>1159</v>
      </c>
      <c r="AL101" s="99" t="s">
        <v>1159</v>
      </c>
      <c r="AM101" s="99" t="s">
        <v>1159</v>
      </c>
      <c r="AN101" s="99" t="s">
        <v>1159</v>
      </c>
      <c r="AO101" s="99" t="s">
        <v>1159</v>
      </c>
      <c r="AP101" s="99" t="s">
        <v>1159</v>
      </c>
      <c r="AQ101" s="99" t="s">
        <v>1159</v>
      </c>
      <c r="AR101" s="99" t="s">
        <v>1159</v>
      </c>
    </row>
    <row r="102" spans="1:44">
      <c r="A102" s="99" t="s">
        <v>1184</v>
      </c>
      <c r="B102" s="99" t="s">
        <v>1150</v>
      </c>
      <c r="C102" s="99" t="s">
        <v>991</v>
      </c>
      <c r="D102" s="99" t="s">
        <v>70</v>
      </c>
      <c r="E102" s="99" t="s">
        <v>1189</v>
      </c>
      <c r="F102" s="99" t="s">
        <v>1294</v>
      </c>
      <c r="G102" s="99" t="s">
        <v>1098</v>
      </c>
      <c r="H102" s="99" t="s">
        <v>1004</v>
      </c>
      <c r="I102" s="99" t="s">
        <v>37</v>
      </c>
      <c r="K102" s="99" t="s">
        <v>1186</v>
      </c>
      <c r="L102" s="99" t="s">
        <v>991</v>
      </c>
      <c r="M102" s="99" t="s">
        <v>37</v>
      </c>
      <c r="N102" s="99" t="s">
        <v>1295</v>
      </c>
      <c r="O102" s="99" t="s">
        <v>1159</v>
      </c>
      <c r="P102" s="99" t="s">
        <v>37</v>
      </c>
      <c r="Q102" s="99" t="s">
        <v>37</v>
      </c>
      <c r="R102" s="99" t="s">
        <v>37</v>
      </c>
      <c r="S102" s="99" t="s">
        <v>37</v>
      </c>
      <c r="T102" s="99" t="s">
        <v>1026</v>
      </c>
      <c r="U102" s="99" t="s">
        <v>1026</v>
      </c>
      <c r="V102" s="99" t="s">
        <v>1032</v>
      </c>
      <c r="W102" s="99" t="s">
        <v>1159</v>
      </c>
      <c r="X102" s="99" t="s">
        <v>1032</v>
      </c>
      <c r="Y102" s="99" t="s">
        <v>1296</v>
      </c>
      <c r="Z102" s="99" t="s">
        <v>126</v>
      </c>
      <c r="AA102" s="99" t="s">
        <v>1163</v>
      </c>
      <c r="AB102" s="99" t="s">
        <v>1169</v>
      </c>
      <c r="AC102" s="99" t="s">
        <v>1173</v>
      </c>
      <c r="AD102" s="99" t="s">
        <v>1155</v>
      </c>
      <c r="AE102" s="99" t="s">
        <v>1031</v>
      </c>
      <c r="AF102" s="99" t="s">
        <v>1155</v>
      </c>
      <c r="AG102" s="99" t="s">
        <v>1155</v>
      </c>
      <c r="AH102" s="99" t="s">
        <v>1155</v>
      </c>
      <c r="AI102" s="99" t="s">
        <v>1031</v>
      </c>
      <c r="AJ102" s="99" t="s">
        <v>1031</v>
      </c>
      <c r="AK102" s="99" t="s">
        <v>1155</v>
      </c>
      <c r="AL102" s="99" t="s">
        <v>1155</v>
      </c>
      <c r="AM102" s="99" t="s">
        <v>1031</v>
      </c>
      <c r="AN102" s="99" t="s">
        <v>1155</v>
      </c>
      <c r="AO102" s="99" t="s">
        <v>1031</v>
      </c>
      <c r="AP102" s="99" t="s">
        <v>1155</v>
      </c>
      <c r="AQ102" s="99" t="s">
        <v>1031</v>
      </c>
      <c r="AR102" s="99" t="s">
        <v>1155</v>
      </c>
    </row>
    <row r="103" spans="1:44">
      <c r="A103" s="99" t="s">
        <v>1035</v>
      </c>
      <c r="B103" s="99" t="s">
        <v>1149</v>
      </c>
      <c r="C103" s="99" t="s">
        <v>989</v>
      </c>
      <c r="D103" s="99" t="s">
        <v>70</v>
      </c>
      <c r="E103" s="99" t="s">
        <v>90</v>
      </c>
      <c r="F103" s="99" t="s">
        <v>1198</v>
      </c>
      <c r="G103" s="99" t="s">
        <v>1098</v>
      </c>
      <c r="H103" s="99" t="s">
        <v>1003</v>
      </c>
      <c r="I103" s="99" t="s">
        <v>163</v>
      </c>
      <c r="J103" s="99" t="s">
        <v>164</v>
      </c>
      <c r="K103" s="99" t="s">
        <v>38</v>
      </c>
      <c r="L103" s="99" t="s">
        <v>989</v>
      </c>
      <c r="M103" s="99" t="s">
        <v>40</v>
      </c>
      <c r="O103" s="99" t="s">
        <v>40</v>
      </c>
      <c r="P103" s="99" t="s">
        <v>37</v>
      </c>
      <c r="Q103" s="99" t="s">
        <v>37</v>
      </c>
      <c r="R103" s="99" t="s">
        <v>37</v>
      </c>
      <c r="S103" s="99" t="s">
        <v>1159</v>
      </c>
      <c r="T103" s="99" t="s">
        <v>1160</v>
      </c>
      <c r="U103" s="99" t="s">
        <v>1160</v>
      </c>
      <c r="V103" s="99" t="s">
        <v>1031</v>
      </c>
      <c r="W103" s="99" t="s">
        <v>1159</v>
      </c>
      <c r="X103" s="99" t="s">
        <v>1031</v>
      </c>
      <c r="Y103" s="99" t="s">
        <v>211</v>
      </c>
      <c r="Z103" s="99" t="s">
        <v>1152</v>
      </c>
      <c r="AA103" s="99" t="s">
        <v>1166</v>
      </c>
      <c r="AB103" s="99" t="s">
        <v>1168</v>
      </c>
      <c r="AC103" s="99" t="s">
        <v>1175</v>
      </c>
      <c r="AD103" s="99" t="s">
        <v>1154</v>
      </c>
      <c r="AE103" s="99" t="s">
        <v>1159</v>
      </c>
      <c r="AF103" s="99" t="s">
        <v>1155</v>
      </c>
      <c r="AG103" s="99" t="s">
        <v>1031</v>
      </c>
      <c r="AH103" s="99" t="s">
        <v>1031</v>
      </c>
      <c r="AI103" s="99" t="s">
        <v>1151</v>
      </c>
      <c r="AJ103" s="99" t="s">
        <v>1151</v>
      </c>
      <c r="AK103" s="99" t="s">
        <v>1031</v>
      </c>
      <c r="AL103" s="99" t="s">
        <v>1155</v>
      </c>
      <c r="AM103" s="99" t="s">
        <v>1031</v>
      </c>
      <c r="AN103" s="99" t="s">
        <v>1031</v>
      </c>
      <c r="AO103" s="99" t="s">
        <v>1155</v>
      </c>
      <c r="AP103" s="99" t="s">
        <v>1031</v>
      </c>
      <c r="AQ103" s="99" t="s">
        <v>1031</v>
      </c>
      <c r="AR103" s="99" t="s">
        <v>1155</v>
      </c>
    </row>
    <row r="104" spans="1:44">
      <c r="A104" s="99" t="s">
        <v>1035</v>
      </c>
      <c r="B104" s="99" t="s">
        <v>1150</v>
      </c>
      <c r="C104" s="99" t="s">
        <v>991</v>
      </c>
      <c r="D104" s="99" t="s">
        <v>70</v>
      </c>
      <c r="E104" s="99" t="s">
        <v>142</v>
      </c>
      <c r="F104" s="99" t="s">
        <v>995</v>
      </c>
      <c r="G104" s="99" t="s">
        <v>1100</v>
      </c>
      <c r="H104" s="99" t="s">
        <v>1004</v>
      </c>
      <c r="I104" s="99" t="s">
        <v>37</v>
      </c>
      <c r="K104" s="99" t="s">
        <v>1101</v>
      </c>
      <c r="L104" s="99" t="s">
        <v>1159</v>
      </c>
      <c r="M104" s="99" t="s">
        <v>1159</v>
      </c>
      <c r="O104" s="99" t="s">
        <v>1159</v>
      </c>
      <c r="P104" s="99" t="s">
        <v>37</v>
      </c>
      <c r="Q104" s="99" t="s">
        <v>37</v>
      </c>
      <c r="R104" s="99" t="s">
        <v>37</v>
      </c>
      <c r="S104" s="99" t="s">
        <v>1159</v>
      </c>
      <c r="T104" s="99" t="s">
        <v>1160</v>
      </c>
      <c r="U104" s="99" t="s">
        <v>40</v>
      </c>
      <c r="V104" s="99" t="s">
        <v>1029</v>
      </c>
      <c r="W104" s="99" t="s">
        <v>1159</v>
      </c>
      <c r="X104" s="99" t="s">
        <v>1159</v>
      </c>
      <c r="Y104" s="99" t="s">
        <v>1193</v>
      </c>
      <c r="Z104" s="99" t="s">
        <v>1183</v>
      </c>
      <c r="AA104" s="99" t="s">
        <v>1163</v>
      </c>
      <c r="AB104" s="99" t="s">
        <v>1169</v>
      </c>
      <c r="AC104" s="99" t="s">
        <v>1176</v>
      </c>
      <c r="AD104" s="99" t="s">
        <v>1159</v>
      </c>
      <c r="AE104" s="99" t="s">
        <v>1159</v>
      </c>
      <c r="AF104" s="99" t="s">
        <v>1031</v>
      </c>
      <c r="AG104" s="99" t="s">
        <v>1159</v>
      </c>
      <c r="AH104" s="99" t="s">
        <v>1154</v>
      </c>
      <c r="AI104" s="99" t="s">
        <v>1159</v>
      </c>
      <c r="AJ104" s="99" t="s">
        <v>1159</v>
      </c>
      <c r="AK104" s="99" t="s">
        <v>1159</v>
      </c>
      <c r="AL104" s="99" t="s">
        <v>1159</v>
      </c>
      <c r="AM104" s="99" t="s">
        <v>1031</v>
      </c>
      <c r="AN104" s="99" t="s">
        <v>1031</v>
      </c>
      <c r="AO104" s="99" t="s">
        <v>1159</v>
      </c>
      <c r="AP104" s="99" t="s">
        <v>1159</v>
      </c>
      <c r="AQ104" s="99" t="s">
        <v>1159</v>
      </c>
      <c r="AR104" s="99" t="s">
        <v>1159</v>
      </c>
    </row>
    <row r="105" spans="1:44">
      <c r="A105" s="99" t="s">
        <v>1184</v>
      </c>
      <c r="B105" s="99" t="s">
        <v>1147</v>
      </c>
      <c r="C105" s="99" t="s">
        <v>991</v>
      </c>
      <c r="D105" s="99">
        <v>1</v>
      </c>
      <c r="E105" s="99" t="s">
        <v>90</v>
      </c>
      <c r="F105" s="99" t="s">
        <v>1225</v>
      </c>
      <c r="G105" s="99" t="s">
        <v>1098</v>
      </c>
      <c r="H105" s="99" t="s">
        <v>1002</v>
      </c>
      <c r="I105" s="99" t="s">
        <v>37</v>
      </c>
      <c r="K105" s="99" t="s">
        <v>1186</v>
      </c>
      <c r="L105" s="99" t="s">
        <v>991</v>
      </c>
      <c r="M105" s="99" t="s">
        <v>37</v>
      </c>
      <c r="N105" s="99" t="s">
        <v>1025</v>
      </c>
      <c r="O105" s="99" t="s">
        <v>37</v>
      </c>
      <c r="P105" s="99" t="s">
        <v>37</v>
      </c>
      <c r="Q105" s="99" t="s">
        <v>37</v>
      </c>
      <c r="R105" s="99" t="s">
        <v>37</v>
      </c>
      <c r="S105" s="99" t="s">
        <v>37</v>
      </c>
      <c r="T105" s="99" t="s">
        <v>1160</v>
      </c>
      <c r="U105" s="99" t="s">
        <v>1160</v>
      </c>
      <c r="V105" s="99" t="s">
        <v>1029</v>
      </c>
      <c r="W105" s="99" t="s">
        <v>1159</v>
      </c>
      <c r="X105" s="99" t="s">
        <v>1159</v>
      </c>
      <c r="Y105" s="99" t="s">
        <v>1152</v>
      </c>
      <c r="Z105" s="99" t="s">
        <v>1153</v>
      </c>
      <c r="AA105" s="99" t="s">
        <v>1163</v>
      </c>
      <c r="AB105" s="99" t="s">
        <v>1168</v>
      </c>
      <c r="AC105" s="99" t="s">
        <v>1173</v>
      </c>
      <c r="AD105" s="99" t="s">
        <v>1154</v>
      </c>
      <c r="AE105" s="99" t="s">
        <v>1154</v>
      </c>
      <c r="AF105" s="99" t="s">
        <v>1154</v>
      </c>
      <c r="AG105" s="99" t="s">
        <v>1155</v>
      </c>
      <c r="AH105" s="99" t="s">
        <v>1155</v>
      </c>
      <c r="AI105" s="99" t="s">
        <v>1155</v>
      </c>
      <c r="AJ105" s="99" t="s">
        <v>1155</v>
      </c>
      <c r="AK105" s="99" t="s">
        <v>1155</v>
      </c>
      <c r="AL105" s="99" t="s">
        <v>1155</v>
      </c>
      <c r="AM105" s="99" t="s">
        <v>1155</v>
      </c>
      <c r="AN105" s="99" t="s">
        <v>1155</v>
      </c>
      <c r="AO105" s="99" t="s">
        <v>1155</v>
      </c>
      <c r="AP105" s="99" t="s">
        <v>1155</v>
      </c>
      <c r="AQ105" s="99" t="s">
        <v>1155</v>
      </c>
      <c r="AR105" s="99" t="s">
        <v>1155</v>
      </c>
    </row>
    <row r="106" spans="1:44">
      <c r="A106" s="99" t="s">
        <v>1035</v>
      </c>
      <c r="B106" s="99" t="s">
        <v>1144</v>
      </c>
      <c r="C106" s="99" t="s">
        <v>993</v>
      </c>
      <c r="D106" s="99">
        <v>0</v>
      </c>
      <c r="E106" s="99" t="s">
        <v>1217</v>
      </c>
      <c r="F106" s="99" t="s">
        <v>995</v>
      </c>
      <c r="G106" s="99" t="s">
        <v>1098</v>
      </c>
      <c r="H106" s="99" t="s">
        <v>1005</v>
      </c>
      <c r="I106" s="99" t="s">
        <v>163</v>
      </c>
      <c r="J106" s="99" t="s">
        <v>164</v>
      </c>
      <c r="K106" s="99" t="s">
        <v>1210</v>
      </c>
      <c r="L106" s="99" t="s">
        <v>990</v>
      </c>
      <c r="M106" s="99" t="s">
        <v>40</v>
      </c>
      <c r="O106" s="99" t="s">
        <v>40</v>
      </c>
      <c r="P106" s="99" t="s">
        <v>40</v>
      </c>
      <c r="Q106" s="99" t="s">
        <v>37</v>
      </c>
      <c r="R106" s="99" t="s">
        <v>40</v>
      </c>
      <c r="S106" s="99" t="s">
        <v>40</v>
      </c>
      <c r="T106" s="99" t="s">
        <v>40</v>
      </c>
      <c r="U106" s="99" t="s">
        <v>40</v>
      </c>
      <c r="V106" s="99" t="s">
        <v>1151</v>
      </c>
      <c r="W106" s="99" t="s">
        <v>1109</v>
      </c>
      <c r="X106" s="99" t="s">
        <v>1031</v>
      </c>
      <c r="Y106" s="99" t="s">
        <v>765</v>
      </c>
      <c r="Z106" s="99" t="s">
        <v>873</v>
      </c>
      <c r="AA106" s="99" t="s">
        <v>1164</v>
      </c>
      <c r="AB106" s="99" t="s">
        <v>1169</v>
      </c>
      <c r="AC106" s="99" t="s">
        <v>1174</v>
      </c>
      <c r="AD106" s="99" t="s">
        <v>1154</v>
      </c>
      <c r="AE106" s="99" t="s">
        <v>1151</v>
      </c>
      <c r="AF106" s="99" t="s">
        <v>1155</v>
      </c>
      <c r="AG106" s="99" t="s">
        <v>1155</v>
      </c>
      <c r="AH106" s="99" t="s">
        <v>1155</v>
      </c>
      <c r="AI106" s="99" t="s">
        <v>1154</v>
      </c>
      <c r="AJ106" s="99" t="s">
        <v>1154</v>
      </c>
      <c r="AK106" s="99" t="s">
        <v>1155</v>
      </c>
      <c r="AL106" s="99" t="s">
        <v>1155</v>
      </c>
      <c r="AM106" s="99" t="s">
        <v>1031</v>
      </c>
      <c r="AN106" s="99" t="s">
        <v>1155</v>
      </c>
      <c r="AO106" s="99" t="s">
        <v>1155</v>
      </c>
      <c r="AP106" s="99" t="s">
        <v>1031</v>
      </c>
      <c r="AQ106" s="99" t="s">
        <v>1031</v>
      </c>
      <c r="AR106" s="99" t="s">
        <v>1155</v>
      </c>
    </row>
    <row r="107" spans="1:44">
      <c r="A107" s="99" t="s">
        <v>1184</v>
      </c>
      <c r="B107" s="99" t="s">
        <v>1143</v>
      </c>
      <c r="C107" s="99" t="s">
        <v>989</v>
      </c>
      <c r="D107" s="99">
        <v>1</v>
      </c>
      <c r="E107" s="99" t="s">
        <v>1197</v>
      </c>
      <c r="F107" s="99" t="s">
        <v>1265</v>
      </c>
      <c r="G107" s="99" t="s">
        <v>1098</v>
      </c>
      <c r="H107" s="99" t="s">
        <v>1002</v>
      </c>
      <c r="I107" s="99" t="s">
        <v>40</v>
      </c>
      <c r="K107" s="99" t="s">
        <v>1186</v>
      </c>
      <c r="L107" s="99" t="s">
        <v>991</v>
      </c>
      <c r="M107" s="99" t="s">
        <v>37</v>
      </c>
      <c r="N107" s="99" t="s">
        <v>138</v>
      </c>
      <c r="O107" s="99" t="s">
        <v>37</v>
      </c>
      <c r="P107" s="99" t="s">
        <v>37</v>
      </c>
      <c r="Q107" s="99" t="s">
        <v>37</v>
      </c>
      <c r="R107" s="99" t="s">
        <v>37</v>
      </c>
      <c r="S107" s="99" t="s">
        <v>1103</v>
      </c>
      <c r="T107" s="99" t="s">
        <v>1026</v>
      </c>
      <c r="U107" s="99" t="s">
        <v>1026</v>
      </c>
      <c r="V107" s="99" t="s">
        <v>1032</v>
      </c>
      <c r="W107" s="99" t="s">
        <v>1108</v>
      </c>
      <c r="X107" s="99" t="s">
        <v>1029</v>
      </c>
      <c r="Y107" s="99" t="s">
        <v>105</v>
      </c>
      <c r="Z107" s="99" t="s">
        <v>891</v>
      </c>
      <c r="AA107" s="99" t="s">
        <v>1164</v>
      </c>
      <c r="AB107" s="99" t="s">
        <v>1169</v>
      </c>
      <c r="AC107" s="99" t="s">
        <v>1174</v>
      </c>
      <c r="AD107" s="99" t="s">
        <v>1155</v>
      </c>
      <c r="AE107" s="99" t="s">
        <v>1155</v>
      </c>
      <c r="AF107" s="99" t="s">
        <v>1155</v>
      </c>
      <c r="AG107" s="99" t="s">
        <v>1154</v>
      </c>
      <c r="AH107" s="99" t="s">
        <v>1155</v>
      </c>
      <c r="AI107" s="99" t="s">
        <v>1031</v>
      </c>
      <c r="AJ107" s="99" t="s">
        <v>1031</v>
      </c>
      <c r="AK107" s="99" t="s">
        <v>1155</v>
      </c>
      <c r="AL107" s="99" t="s">
        <v>1155</v>
      </c>
      <c r="AM107" s="99" t="s">
        <v>1031</v>
      </c>
      <c r="AN107" s="99" t="s">
        <v>1031</v>
      </c>
      <c r="AO107" s="99" t="s">
        <v>1155</v>
      </c>
      <c r="AP107" s="99" t="s">
        <v>1031</v>
      </c>
      <c r="AQ107" s="99" t="s">
        <v>1154</v>
      </c>
      <c r="AR107" s="99" t="s">
        <v>1154</v>
      </c>
    </row>
    <row r="108" spans="1:44">
      <c r="A108" s="99" t="s">
        <v>1184</v>
      </c>
      <c r="B108" s="99" t="s">
        <v>1146</v>
      </c>
      <c r="C108" s="99" t="s">
        <v>990</v>
      </c>
      <c r="D108" s="99">
        <v>1</v>
      </c>
      <c r="E108" s="99" t="s">
        <v>34</v>
      </c>
      <c r="F108" s="99" t="s">
        <v>1287</v>
      </c>
      <c r="G108" s="99" t="s">
        <v>1099</v>
      </c>
      <c r="H108" s="99" t="s">
        <v>1005</v>
      </c>
      <c r="I108" s="99" t="s">
        <v>37</v>
      </c>
      <c r="K108" s="99" t="s">
        <v>1210</v>
      </c>
      <c r="L108" s="99" t="s">
        <v>991</v>
      </c>
      <c r="M108" s="99" t="s">
        <v>40</v>
      </c>
      <c r="O108" s="99" t="s">
        <v>40</v>
      </c>
      <c r="P108" s="99" t="s">
        <v>37</v>
      </c>
      <c r="Q108" s="99" t="s">
        <v>40</v>
      </c>
      <c r="R108" s="99" t="s">
        <v>37</v>
      </c>
      <c r="S108" s="99" t="s">
        <v>40</v>
      </c>
      <c r="T108" s="99" t="s">
        <v>1160</v>
      </c>
      <c r="U108" s="99" t="s">
        <v>1026</v>
      </c>
      <c r="V108" s="99" t="s">
        <v>1031</v>
      </c>
      <c r="W108" s="99" t="s">
        <v>1109</v>
      </c>
      <c r="X108" s="99" t="s">
        <v>1151</v>
      </c>
      <c r="Y108" s="99" t="s">
        <v>750</v>
      </c>
      <c r="Z108" s="99" t="s">
        <v>431</v>
      </c>
      <c r="AA108" s="99" t="s">
        <v>1163</v>
      </c>
      <c r="AB108" s="99" t="s">
        <v>1169</v>
      </c>
      <c r="AC108" s="99" t="s">
        <v>1175</v>
      </c>
      <c r="AD108" s="99" t="s">
        <v>1155</v>
      </c>
      <c r="AE108" s="99" t="s">
        <v>1151</v>
      </c>
      <c r="AF108" s="99" t="s">
        <v>1154</v>
      </c>
      <c r="AG108" s="99" t="s">
        <v>1151</v>
      </c>
      <c r="AH108" s="99" t="s">
        <v>1151</v>
      </c>
      <c r="AI108" s="99" t="s">
        <v>1151</v>
      </c>
      <c r="AJ108" s="99" t="s">
        <v>1031</v>
      </c>
      <c r="AK108" s="99" t="s">
        <v>1155</v>
      </c>
      <c r="AL108" s="99" t="s">
        <v>1155</v>
      </c>
      <c r="AM108" s="99" t="s">
        <v>1151</v>
      </c>
      <c r="AN108" s="99" t="s">
        <v>1155</v>
      </c>
      <c r="AO108" s="99" t="s">
        <v>1155</v>
      </c>
      <c r="AP108" s="99" t="s">
        <v>1155</v>
      </c>
      <c r="AQ108" s="99" t="s">
        <v>1031</v>
      </c>
      <c r="AR108" s="99" t="s">
        <v>1031</v>
      </c>
    </row>
    <row r="109" spans="1:44">
      <c r="A109" s="99" t="s">
        <v>1184</v>
      </c>
      <c r="B109" s="99" t="s">
        <v>1146</v>
      </c>
      <c r="C109" s="99" t="s">
        <v>992</v>
      </c>
      <c r="D109" s="99">
        <v>1</v>
      </c>
      <c r="E109" s="99" t="s">
        <v>90</v>
      </c>
      <c r="F109" s="99" t="s">
        <v>1297</v>
      </c>
      <c r="G109" s="99" t="s">
        <v>1098</v>
      </c>
      <c r="H109" s="99" t="s">
        <v>1005</v>
      </c>
      <c r="I109" s="99" t="s">
        <v>37</v>
      </c>
      <c r="K109" s="99" t="s">
        <v>1186</v>
      </c>
      <c r="L109" s="99" t="s">
        <v>992</v>
      </c>
      <c r="M109" s="99" t="s">
        <v>37</v>
      </c>
      <c r="N109" s="99" t="s">
        <v>1025</v>
      </c>
      <c r="O109" s="99" t="s">
        <v>40</v>
      </c>
      <c r="P109" s="99" t="s">
        <v>37</v>
      </c>
      <c r="Q109" s="99" t="s">
        <v>37</v>
      </c>
      <c r="R109" s="99" t="s">
        <v>37</v>
      </c>
      <c r="S109" s="99" t="s">
        <v>1103</v>
      </c>
      <c r="T109" s="99" t="s">
        <v>1026</v>
      </c>
      <c r="U109" s="99" t="s">
        <v>1026</v>
      </c>
      <c r="V109" s="99" t="s">
        <v>1031</v>
      </c>
      <c r="W109" s="99" t="s">
        <v>1105</v>
      </c>
      <c r="X109" s="99" t="s">
        <v>1032</v>
      </c>
      <c r="Y109" s="99" t="s">
        <v>1298</v>
      </c>
      <c r="Z109" s="99" t="s">
        <v>212</v>
      </c>
      <c r="AA109" s="99" t="s">
        <v>1163</v>
      </c>
      <c r="AB109" s="99" t="s">
        <v>1167</v>
      </c>
      <c r="AC109" s="99" t="s">
        <v>1173</v>
      </c>
      <c r="AD109" s="99" t="s">
        <v>1155</v>
      </c>
      <c r="AE109" s="99" t="s">
        <v>1031</v>
      </c>
      <c r="AF109" s="99" t="s">
        <v>1155</v>
      </c>
      <c r="AG109" s="99" t="s">
        <v>1155</v>
      </c>
      <c r="AH109" s="99" t="s">
        <v>1031</v>
      </c>
      <c r="AI109" s="99" t="s">
        <v>1031</v>
      </c>
      <c r="AJ109" s="99" t="s">
        <v>1031</v>
      </c>
      <c r="AK109" s="99" t="s">
        <v>1031</v>
      </c>
      <c r="AL109" s="99" t="s">
        <v>1155</v>
      </c>
      <c r="AM109" s="99" t="s">
        <v>1031</v>
      </c>
      <c r="AN109" s="99" t="s">
        <v>1155</v>
      </c>
      <c r="AO109" s="99" t="s">
        <v>1155</v>
      </c>
      <c r="AP109" s="99" t="s">
        <v>1031</v>
      </c>
      <c r="AQ109" s="99" t="s">
        <v>1031</v>
      </c>
      <c r="AR109" s="99" t="s">
        <v>1155</v>
      </c>
    </row>
    <row r="110" spans="1:44">
      <c r="A110" s="99" t="s">
        <v>1184</v>
      </c>
      <c r="B110" s="99" t="s">
        <v>1149</v>
      </c>
      <c r="C110" s="99" t="s">
        <v>990</v>
      </c>
      <c r="D110" s="99">
        <v>2</v>
      </c>
      <c r="E110" s="99" t="s">
        <v>90</v>
      </c>
      <c r="F110" s="99" t="s">
        <v>1273</v>
      </c>
      <c r="G110" s="99" t="s">
        <v>1099</v>
      </c>
      <c r="H110" s="99" t="s">
        <v>1005</v>
      </c>
      <c r="I110" s="99" t="s">
        <v>37</v>
      </c>
      <c r="K110" s="99" t="s">
        <v>38</v>
      </c>
      <c r="L110" s="99" t="s">
        <v>991</v>
      </c>
      <c r="M110" s="99" t="s">
        <v>40</v>
      </c>
      <c r="O110" s="99" t="s">
        <v>40</v>
      </c>
      <c r="P110" s="99" t="s">
        <v>37</v>
      </c>
      <c r="Q110" s="99" t="s">
        <v>37</v>
      </c>
      <c r="R110" s="99" t="s">
        <v>37</v>
      </c>
      <c r="S110" s="99" t="s">
        <v>37</v>
      </c>
      <c r="T110" s="99" t="s">
        <v>1160</v>
      </c>
      <c r="U110" s="99" t="s">
        <v>1026</v>
      </c>
      <c r="V110" s="99" t="s">
        <v>1031</v>
      </c>
      <c r="W110" s="99" t="s">
        <v>1159</v>
      </c>
      <c r="X110" s="99" t="s">
        <v>1031</v>
      </c>
      <c r="Y110" s="99" t="s">
        <v>849</v>
      </c>
      <c r="Z110" s="99" t="s">
        <v>212</v>
      </c>
      <c r="AA110" s="99" t="s">
        <v>1163</v>
      </c>
      <c r="AB110" s="99" t="s">
        <v>1168</v>
      </c>
      <c r="AC110" s="99" t="s">
        <v>1173</v>
      </c>
      <c r="AD110" s="99" t="s">
        <v>1154</v>
      </c>
      <c r="AE110" s="99" t="s">
        <v>1155</v>
      </c>
      <c r="AF110" s="99" t="s">
        <v>1155</v>
      </c>
      <c r="AG110" s="99" t="s">
        <v>1154</v>
      </c>
      <c r="AH110" s="99" t="s">
        <v>1154</v>
      </c>
      <c r="AI110" s="99" t="s">
        <v>1031</v>
      </c>
      <c r="AJ110" s="99" t="s">
        <v>1031</v>
      </c>
      <c r="AK110" s="99" t="s">
        <v>1151</v>
      </c>
      <c r="AL110" s="99" t="s">
        <v>1155</v>
      </c>
      <c r="AM110" s="99" t="s">
        <v>1155</v>
      </c>
      <c r="AN110" s="99" t="s">
        <v>1155</v>
      </c>
      <c r="AO110" s="99" t="s">
        <v>1155</v>
      </c>
      <c r="AP110" s="99" t="s">
        <v>1155</v>
      </c>
      <c r="AQ110" s="99" t="s">
        <v>1151</v>
      </c>
      <c r="AR110" s="99" t="s">
        <v>1151</v>
      </c>
    </row>
    <row r="111" spans="1:44">
      <c r="A111" s="99" t="s">
        <v>1035</v>
      </c>
      <c r="B111" s="99" t="s">
        <v>1150</v>
      </c>
      <c r="C111" s="99" t="s">
        <v>989</v>
      </c>
      <c r="D111" s="99">
        <v>1</v>
      </c>
      <c r="E111" s="99" t="s">
        <v>90</v>
      </c>
      <c r="F111" s="99" t="s">
        <v>995</v>
      </c>
      <c r="G111" s="99" t="s">
        <v>1100</v>
      </c>
      <c r="H111" s="99" t="s">
        <v>1005</v>
      </c>
      <c r="I111" s="99" t="s">
        <v>37</v>
      </c>
      <c r="K111" s="99" t="s">
        <v>1181</v>
      </c>
      <c r="L111" s="99" t="s">
        <v>989</v>
      </c>
      <c r="M111" s="99" t="s">
        <v>40</v>
      </c>
      <c r="O111" s="99" t="s">
        <v>40</v>
      </c>
      <c r="P111" s="99" t="s">
        <v>37</v>
      </c>
      <c r="Q111" s="99" t="s">
        <v>37</v>
      </c>
      <c r="R111" s="99" t="s">
        <v>37</v>
      </c>
      <c r="S111" s="99" t="s">
        <v>40</v>
      </c>
      <c r="T111" s="99" t="s">
        <v>1160</v>
      </c>
      <c r="U111" s="99" t="s">
        <v>1160</v>
      </c>
      <c r="V111" s="99" t="s">
        <v>1032</v>
      </c>
      <c r="W111" s="99" t="s">
        <v>1159</v>
      </c>
      <c r="X111" s="99" t="s">
        <v>1032</v>
      </c>
      <c r="Y111" s="99" t="s">
        <v>687</v>
      </c>
      <c r="Z111" s="99" t="s">
        <v>1262</v>
      </c>
      <c r="AA111" s="99" t="s">
        <v>1166</v>
      </c>
      <c r="AB111" s="99" t="s">
        <v>1168</v>
      </c>
      <c r="AC111" s="99" t="s">
        <v>1173</v>
      </c>
      <c r="AD111" s="99" t="s">
        <v>1154</v>
      </c>
      <c r="AE111" s="99" t="s">
        <v>1031</v>
      </c>
      <c r="AF111" s="99" t="s">
        <v>1155</v>
      </c>
      <c r="AG111" s="99" t="s">
        <v>1155</v>
      </c>
      <c r="AH111" s="99" t="s">
        <v>1154</v>
      </c>
      <c r="AI111" s="99" t="s">
        <v>1031</v>
      </c>
      <c r="AJ111" s="99" t="s">
        <v>1031</v>
      </c>
      <c r="AK111" s="99" t="s">
        <v>1031</v>
      </c>
      <c r="AL111" s="99" t="s">
        <v>1154</v>
      </c>
      <c r="AM111" s="99" t="s">
        <v>1031</v>
      </c>
      <c r="AN111" s="99" t="s">
        <v>1155</v>
      </c>
      <c r="AO111" s="99" t="s">
        <v>1154</v>
      </c>
      <c r="AP111" s="99" t="s">
        <v>1151</v>
      </c>
      <c r="AQ111" s="99" t="s">
        <v>1155</v>
      </c>
      <c r="AR111" s="99" t="s">
        <v>1154</v>
      </c>
    </row>
    <row r="112" spans="1:44">
      <c r="A112" s="99" t="s">
        <v>1035</v>
      </c>
      <c r="B112" s="99" t="s">
        <v>1150</v>
      </c>
      <c r="C112" s="99" t="s">
        <v>990</v>
      </c>
      <c r="D112" s="99" t="s">
        <v>70</v>
      </c>
      <c r="E112" s="99" t="s">
        <v>1189</v>
      </c>
      <c r="F112" s="99" t="s">
        <v>1110</v>
      </c>
      <c r="G112" s="99" t="s">
        <v>1159</v>
      </c>
      <c r="H112" s="99" t="s">
        <v>1004</v>
      </c>
      <c r="I112" s="99" t="s">
        <v>37</v>
      </c>
      <c r="K112" s="99" t="s">
        <v>38</v>
      </c>
      <c r="L112" s="99" t="s">
        <v>1159</v>
      </c>
      <c r="M112" s="99" t="s">
        <v>1159</v>
      </c>
      <c r="O112" s="99" t="s">
        <v>1159</v>
      </c>
      <c r="P112" s="99" t="s">
        <v>37</v>
      </c>
      <c r="Q112" s="99" t="s">
        <v>37</v>
      </c>
      <c r="R112" s="99" t="s">
        <v>37</v>
      </c>
      <c r="S112" s="99" t="s">
        <v>37</v>
      </c>
      <c r="T112" s="99" t="s">
        <v>1160</v>
      </c>
      <c r="U112" s="99" t="s">
        <v>1160</v>
      </c>
      <c r="V112" s="99" t="s">
        <v>1031</v>
      </c>
      <c r="W112" s="99" t="s">
        <v>1159</v>
      </c>
      <c r="X112" s="99" t="s">
        <v>1159</v>
      </c>
      <c r="Y112" s="99" t="s">
        <v>1152</v>
      </c>
      <c r="Z112" s="99" t="s">
        <v>126</v>
      </c>
      <c r="AA112" s="99" t="s">
        <v>1163</v>
      </c>
      <c r="AB112" s="99" t="s">
        <v>1170</v>
      </c>
      <c r="AC112" s="99" t="s">
        <v>1173</v>
      </c>
      <c r="AD112" s="99" t="s">
        <v>1159</v>
      </c>
      <c r="AE112" s="99" t="s">
        <v>1159</v>
      </c>
      <c r="AF112" s="99" t="s">
        <v>1159</v>
      </c>
      <c r="AG112" s="99" t="s">
        <v>1159</v>
      </c>
      <c r="AH112" s="99" t="s">
        <v>1159</v>
      </c>
      <c r="AI112" s="99" t="s">
        <v>1159</v>
      </c>
      <c r="AJ112" s="99" t="s">
        <v>1159</v>
      </c>
      <c r="AK112" s="99" t="s">
        <v>1159</v>
      </c>
      <c r="AL112" s="99" t="s">
        <v>1159</v>
      </c>
      <c r="AM112" s="99" t="s">
        <v>1031</v>
      </c>
      <c r="AN112" s="99" t="s">
        <v>1031</v>
      </c>
      <c r="AO112" s="99" t="s">
        <v>1155</v>
      </c>
      <c r="AP112" s="99" t="s">
        <v>1155</v>
      </c>
      <c r="AQ112" s="99" t="s">
        <v>1159</v>
      </c>
      <c r="AR112" s="99" t="s">
        <v>1159</v>
      </c>
    </row>
    <row r="113" spans="1:44">
      <c r="A113" s="99" t="s">
        <v>1035</v>
      </c>
      <c r="B113" s="99" t="s">
        <v>1150</v>
      </c>
      <c r="C113" s="99" t="s">
        <v>991</v>
      </c>
      <c r="D113" s="99" t="s">
        <v>70</v>
      </c>
      <c r="E113" s="99" t="s">
        <v>90</v>
      </c>
      <c r="F113" s="99" t="s">
        <v>1110</v>
      </c>
      <c r="G113" s="99" t="s">
        <v>1098</v>
      </c>
      <c r="H113" s="99" t="s">
        <v>1004</v>
      </c>
      <c r="I113" s="99" t="s">
        <v>37</v>
      </c>
      <c r="K113" s="99" t="s">
        <v>1210</v>
      </c>
      <c r="L113" s="99" t="s">
        <v>991</v>
      </c>
      <c r="M113" s="99" t="s">
        <v>37</v>
      </c>
      <c r="N113" s="99" t="s">
        <v>1025</v>
      </c>
      <c r="O113" s="99" t="s">
        <v>1159</v>
      </c>
      <c r="P113" s="99" t="s">
        <v>37</v>
      </c>
      <c r="Q113" s="99" t="s">
        <v>37</v>
      </c>
      <c r="R113" s="99" t="s">
        <v>37</v>
      </c>
      <c r="S113" s="99" t="s">
        <v>37</v>
      </c>
      <c r="T113" s="99" t="s">
        <v>1027</v>
      </c>
      <c r="U113" s="99" t="s">
        <v>1027</v>
      </c>
      <c r="V113" s="99" t="s">
        <v>1031</v>
      </c>
      <c r="W113" s="99" t="s">
        <v>1159</v>
      </c>
      <c r="X113" s="99" t="s">
        <v>1159</v>
      </c>
      <c r="Y113" s="99" t="s">
        <v>1152</v>
      </c>
      <c r="Z113" s="99" t="s">
        <v>1207</v>
      </c>
      <c r="AA113" s="99" t="s">
        <v>1165</v>
      </c>
      <c r="AB113" s="99" t="s">
        <v>1167</v>
      </c>
      <c r="AC113" s="99" t="s">
        <v>1174</v>
      </c>
      <c r="AD113" s="99" t="s">
        <v>1154</v>
      </c>
      <c r="AE113" s="99" t="s">
        <v>1155</v>
      </c>
      <c r="AF113" s="99" t="s">
        <v>1154</v>
      </c>
      <c r="AG113" s="99" t="s">
        <v>1154</v>
      </c>
      <c r="AH113" s="99" t="s">
        <v>1159</v>
      </c>
      <c r="AI113" s="99" t="s">
        <v>1155</v>
      </c>
      <c r="AJ113" s="99" t="s">
        <v>1155</v>
      </c>
      <c r="AK113" s="99" t="s">
        <v>1154</v>
      </c>
      <c r="AL113" s="99" t="s">
        <v>1154</v>
      </c>
      <c r="AM113" s="99" t="s">
        <v>1155</v>
      </c>
      <c r="AN113" s="99" t="s">
        <v>1155</v>
      </c>
      <c r="AO113" s="99" t="s">
        <v>1155</v>
      </c>
      <c r="AP113" s="99" t="s">
        <v>1155</v>
      </c>
      <c r="AQ113" s="99" t="s">
        <v>1155</v>
      </c>
      <c r="AR113" s="99" t="s">
        <v>1154</v>
      </c>
    </row>
    <row r="114" spans="1:44">
      <c r="A114" s="99" t="s">
        <v>1035</v>
      </c>
      <c r="B114" s="99" t="s">
        <v>1147</v>
      </c>
      <c r="C114" s="99" t="s">
        <v>991</v>
      </c>
      <c r="D114" s="99">
        <v>1</v>
      </c>
      <c r="E114" s="99" t="s">
        <v>34</v>
      </c>
      <c r="F114" s="99" t="s">
        <v>1110</v>
      </c>
      <c r="G114" s="99" t="s">
        <v>1159</v>
      </c>
      <c r="H114" s="99" t="s">
        <v>1002</v>
      </c>
      <c r="I114" s="99" t="s">
        <v>163</v>
      </c>
      <c r="J114" s="99" t="s">
        <v>192</v>
      </c>
      <c r="K114" s="99" t="s">
        <v>1186</v>
      </c>
      <c r="L114" s="99" t="s">
        <v>990</v>
      </c>
      <c r="M114" s="99" t="s">
        <v>37</v>
      </c>
      <c r="N114" s="100" t="s">
        <v>1299</v>
      </c>
      <c r="O114" s="99" t="s">
        <v>37</v>
      </c>
      <c r="P114" s="99" t="s">
        <v>37</v>
      </c>
      <c r="Q114" s="99" t="s">
        <v>37</v>
      </c>
      <c r="R114" s="99" t="s">
        <v>37</v>
      </c>
      <c r="S114" s="99" t="s">
        <v>40</v>
      </c>
      <c r="T114" s="99" t="s">
        <v>1026</v>
      </c>
      <c r="U114" s="99" t="s">
        <v>1026</v>
      </c>
      <c r="V114" s="99" t="s">
        <v>1031</v>
      </c>
      <c r="W114" s="99" t="s">
        <v>1109</v>
      </c>
      <c r="X114" s="99" t="s">
        <v>1031</v>
      </c>
      <c r="Y114" s="99" t="s">
        <v>849</v>
      </c>
      <c r="Z114" s="99" t="s">
        <v>1196</v>
      </c>
      <c r="AA114" s="99" t="s">
        <v>1166</v>
      </c>
      <c r="AB114" s="99" t="s">
        <v>1169</v>
      </c>
      <c r="AC114" s="99" t="s">
        <v>1173</v>
      </c>
      <c r="AD114" s="99" t="s">
        <v>1154</v>
      </c>
      <c r="AE114" s="99" t="s">
        <v>1031</v>
      </c>
      <c r="AF114" s="99" t="s">
        <v>1155</v>
      </c>
      <c r="AG114" s="99" t="s">
        <v>1031</v>
      </c>
      <c r="AH114" s="99" t="s">
        <v>1155</v>
      </c>
      <c r="AI114" s="99" t="s">
        <v>1155</v>
      </c>
      <c r="AJ114" s="99" t="s">
        <v>1154</v>
      </c>
      <c r="AK114" s="99" t="s">
        <v>1031</v>
      </c>
      <c r="AL114" s="99" t="s">
        <v>1155</v>
      </c>
      <c r="AM114" s="99" t="s">
        <v>1155</v>
      </c>
      <c r="AN114" s="99" t="s">
        <v>1154</v>
      </c>
      <c r="AO114" s="99" t="s">
        <v>1154</v>
      </c>
      <c r="AP114" s="99" t="s">
        <v>1031</v>
      </c>
      <c r="AQ114" s="99" t="s">
        <v>1154</v>
      </c>
      <c r="AR114" s="99" t="s">
        <v>1154</v>
      </c>
    </row>
    <row r="115" spans="1:44">
      <c r="A115" s="99" t="s">
        <v>1184</v>
      </c>
      <c r="B115" s="99" t="s">
        <v>1149</v>
      </c>
      <c r="C115" s="99" t="s">
        <v>991</v>
      </c>
      <c r="D115" s="99">
        <v>2</v>
      </c>
      <c r="E115" s="99" t="s">
        <v>90</v>
      </c>
      <c r="F115" s="99" t="s">
        <v>1219</v>
      </c>
      <c r="G115" s="99" t="s">
        <v>1099</v>
      </c>
      <c r="H115" s="99" t="s">
        <v>1003</v>
      </c>
      <c r="I115" s="99" t="s">
        <v>37</v>
      </c>
      <c r="K115" s="99" t="s">
        <v>1181</v>
      </c>
      <c r="L115" s="99" t="s">
        <v>1159</v>
      </c>
      <c r="M115" s="99" t="s">
        <v>1159</v>
      </c>
      <c r="O115" s="99" t="s">
        <v>37</v>
      </c>
      <c r="P115" s="99" t="s">
        <v>37</v>
      </c>
      <c r="Q115" s="99" t="s">
        <v>37</v>
      </c>
      <c r="R115" s="99" t="s">
        <v>37</v>
      </c>
      <c r="S115" s="99" t="s">
        <v>37</v>
      </c>
      <c r="T115" s="99" t="s">
        <v>1160</v>
      </c>
      <c r="U115" s="99" t="s">
        <v>1160</v>
      </c>
      <c r="V115" s="99" t="s">
        <v>1031</v>
      </c>
      <c r="W115" s="99" t="s">
        <v>1159</v>
      </c>
      <c r="X115" s="99" t="s">
        <v>1031</v>
      </c>
      <c r="Y115" s="99" t="s">
        <v>1152</v>
      </c>
      <c r="Z115" s="99" t="s">
        <v>1152</v>
      </c>
      <c r="AA115" s="99" t="s">
        <v>1163</v>
      </c>
      <c r="AB115" s="99" t="s">
        <v>1168</v>
      </c>
      <c r="AC115" s="99" t="s">
        <v>1174</v>
      </c>
      <c r="AD115" s="99" t="s">
        <v>1154</v>
      </c>
      <c r="AE115" s="99" t="s">
        <v>1154</v>
      </c>
      <c r="AF115" s="99" t="s">
        <v>1154</v>
      </c>
      <c r="AG115" s="99" t="s">
        <v>1031</v>
      </c>
      <c r="AH115" s="99" t="s">
        <v>1154</v>
      </c>
      <c r="AI115" s="99" t="s">
        <v>1155</v>
      </c>
      <c r="AJ115" s="99" t="s">
        <v>1155</v>
      </c>
      <c r="AK115" s="99" t="s">
        <v>1031</v>
      </c>
      <c r="AL115" s="99" t="s">
        <v>1031</v>
      </c>
      <c r="AM115" s="99" t="s">
        <v>1155</v>
      </c>
      <c r="AN115" s="99" t="s">
        <v>1155</v>
      </c>
      <c r="AO115" s="99" t="s">
        <v>1155</v>
      </c>
      <c r="AP115" s="99" t="s">
        <v>1031</v>
      </c>
      <c r="AQ115" s="99" t="s">
        <v>1031</v>
      </c>
      <c r="AR115" s="99" t="s">
        <v>1031</v>
      </c>
    </row>
    <row r="116" spans="1:44">
      <c r="A116" s="99" t="s">
        <v>1184</v>
      </c>
      <c r="B116" s="99" t="s">
        <v>1148</v>
      </c>
      <c r="C116" s="99" t="s">
        <v>989</v>
      </c>
      <c r="D116" s="99">
        <v>2</v>
      </c>
      <c r="E116" s="99" t="s">
        <v>34</v>
      </c>
      <c r="F116" s="99" t="s">
        <v>1110</v>
      </c>
      <c r="G116" s="99" t="s">
        <v>1098</v>
      </c>
      <c r="H116" s="99" t="s">
        <v>1002</v>
      </c>
      <c r="I116" s="99" t="s">
        <v>37</v>
      </c>
      <c r="J116" s="99" t="s">
        <v>183</v>
      </c>
      <c r="K116" s="99" t="s">
        <v>38</v>
      </c>
      <c r="L116" s="99" t="s">
        <v>989</v>
      </c>
      <c r="M116" s="99" t="s">
        <v>37</v>
      </c>
      <c r="N116" s="99" t="s">
        <v>1025</v>
      </c>
      <c r="O116" s="99" t="s">
        <v>37</v>
      </c>
      <c r="P116" s="99" t="s">
        <v>37</v>
      </c>
      <c r="Q116" s="99" t="s">
        <v>37</v>
      </c>
      <c r="R116" s="99" t="s">
        <v>40</v>
      </c>
      <c r="S116" s="99" t="s">
        <v>1103</v>
      </c>
      <c r="T116" s="99" t="s">
        <v>1160</v>
      </c>
      <c r="U116" s="99" t="s">
        <v>1160</v>
      </c>
      <c r="V116" s="99" t="s">
        <v>1031</v>
      </c>
      <c r="W116" s="99" t="s">
        <v>1159</v>
      </c>
      <c r="X116" s="99" t="s">
        <v>1159</v>
      </c>
      <c r="Y116" s="99" t="s">
        <v>536</v>
      </c>
      <c r="Z116" s="99" t="s">
        <v>154</v>
      </c>
      <c r="AA116" s="99" t="s">
        <v>1164</v>
      </c>
      <c r="AB116" s="99" t="s">
        <v>1168</v>
      </c>
      <c r="AC116" s="99" t="s">
        <v>1175</v>
      </c>
      <c r="AD116" s="99" t="s">
        <v>1031</v>
      </c>
      <c r="AE116" s="99" t="s">
        <v>1155</v>
      </c>
      <c r="AF116" s="99" t="s">
        <v>1151</v>
      </c>
      <c r="AG116" s="99" t="s">
        <v>1031</v>
      </c>
      <c r="AH116" s="99" t="s">
        <v>1151</v>
      </c>
      <c r="AI116" s="99" t="s">
        <v>1151</v>
      </c>
      <c r="AJ116" s="99" t="s">
        <v>1031</v>
      </c>
      <c r="AK116" s="99" t="s">
        <v>1031</v>
      </c>
      <c r="AL116" s="99" t="s">
        <v>1031</v>
      </c>
      <c r="AM116" s="99" t="s">
        <v>1159</v>
      </c>
      <c r="AN116" s="99" t="s">
        <v>1159</v>
      </c>
      <c r="AO116" s="99" t="s">
        <v>1151</v>
      </c>
      <c r="AP116" s="99" t="s">
        <v>1151</v>
      </c>
      <c r="AQ116" s="99" t="s">
        <v>1155</v>
      </c>
      <c r="AR116" s="99" t="s">
        <v>1031</v>
      </c>
    </row>
    <row r="117" spans="1:44">
      <c r="A117" s="99" t="s">
        <v>1035</v>
      </c>
      <c r="B117" s="99" t="s">
        <v>1146</v>
      </c>
      <c r="C117" s="99" t="s">
        <v>990</v>
      </c>
      <c r="D117" s="99">
        <v>1</v>
      </c>
      <c r="E117" s="99" t="s">
        <v>90</v>
      </c>
      <c r="F117" s="99" t="s">
        <v>1200</v>
      </c>
      <c r="G117" s="99" t="s">
        <v>1098</v>
      </c>
      <c r="H117" s="99" t="s">
        <v>1002</v>
      </c>
      <c r="I117" s="99" t="s">
        <v>37</v>
      </c>
      <c r="K117" s="99" t="s">
        <v>38</v>
      </c>
      <c r="L117" s="99" t="s">
        <v>992</v>
      </c>
      <c r="M117" s="99" t="s">
        <v>40</v>
      </c>
      <c r="O117" s="99" t="s">
        <v>40</v>
      </c>
      <c r="P117" s="99" t="s">
        <v>37</v>
      </c>
      <c r="Q117" s="99" t="s">
        <v>37</v>
      </c>
      <c r="R117" s="99" t="s">
        <v>37</v>
      </c>
      <c r="S117" s="99" t="s">
        <v>40</v>
      </c>
      <c r="T117" s="99" t="s">
        <v>1160</v>
      </c>
      <c r="U117" s="99" t="s">
        <v>1026</v>
      </c>
      <c r="V117" s="99" t="s">
        <v>1031</v>
      </c>
      <c r="W117" s="99" t="s">
        <v>1109</v>
      </c>
      <c r="X117" s="99" t="s">
        <v>1031</v>
      </c>
      <c r="Y117" s="99" t="s">
        <v>241</v>
      </c>
      <c r="Z117" s="99" t="s">
        <v>1250</v>
      </c>
      <c r="AA117" s="99" t="s">
        <v>1163</v>
      </c>
      <c r="AB117" s="99" t="s">
        <v>1167</v>
      </c>
      <c r="AC117" s="99" t="s">
        <v>1172</v>
      </c>
      <c r="AD117" s="99" t="s">
        <v>1155</v>
      </c>
      <c r="AE117" s="99" t="s">
        <v>1155</v>
      </c>
      <c r="AF117" s="99" t="s">
        <v>1155</v>
      </c>
      <c r="AG117" s="99" t="s">
        <v>1031</v>
      </c>
      <c r="AH117" s="99" t="s">
        <v>1154</v>
      </c>
      <c r="AI117" s="99" t="s">
        <v>1151</v>
      </c>
      <c r="AJ117" s="99" t="s">
        <v>1151</v>
      </c>
      <c r="AK117" s="99" t="s">
        <v>1151</v>
      </c>
      <c r="AL117" s="99" t="s">
        <v>1155</v>
      </c>
      <c r="AM117" s="99" t="s">
        <v>1154</v>
      </c>
      <c r="AN117" s="99" t="s">
        <v>1154</v>
      </c>
      <c r="AO117" s="99" t="s">
        <v>1151</v>
      </c>
      <c r="AP117" s="99" t="s">
        <v>1155</v>
      </c>
      <c r="AQ117" s="99" t="s">
        <v>1031</v>
      </c>
      <c r="AR117" s="99" t="s">
        <v>1031</v>
      </c>
    </row>
    <row r="118" spans="1:44">
      <c r="A118" s="99" t="s">
        <v>1035</v>
      </c>
      <c r="B118" s="99" t="s">
        <v>1145</v>
      </c>
      <c r="C118" s="99" t="s">
        <v>992</v>
      </c>
      <c r="D118" s="99">
        <v>1</v>
      </c>
      <c r="E118" s="99" t="s">
        <v>90</v>
      </c>
      <c r="F118" s="99" t="s">
        <v>1241</v>
      </c>
      <c r="G118" s="99" t="s">
        <v>1099</v>
      </c>
      <c r="H118" s="99" t="s">
        <v>1002</v>
      </c>
      <c r="I118" s="99" t="s">
        <v>163</v>
      </c>
      <c r="J118" s="99" t="s">
        <v>203</v>
      </c>
      <c r="K118" s="99" t="s">
        <v>38</v>
      </c>
      <c r="L118" s="99" t="s">
        <v>992</v>
      </c>
      <c r="M118" s="99" t="s">
        <v>40</v>
      </c>
      <c r="O118" s="99" t="s">
        <v>40</v>
      </c>
      <c r="P118" s="99" t="s">
        <v>37</v>
      </c>
      <c r="Q118" s="99" t="s">
        <v>1159</v>
      </c>
      <c r="R118" s="99" t="s">
        <v>37</v>
      </c>
      <c r="S118" s="99" t="s">
        <v>40</v>
      </c>
      <c r="T118" s="99" t="s">
        <v>40</v>
      </c>
      <c r="U118" s="99" t="s">
        <v>40</v>
      </c>
      <c r="V118" s="99" t="s">
        <v>1031</v>
      </c>
      <c r="W118" s="99" t="s">
        <v>1109</v>
      </c>
      <c r="X118" s="99" t="s">
        <v>1031</v>
      </c>
      <c r="Y118" s="99" t="s">
        <v>603</v>
      </c>
      <c r="Z118" s="99" t="s">
        <v>429</v>
      </c>
      <c r="AA118" s="99" t="s">
        <v>1163</v>
      </c>
      <c r="AB118" s="99" t="s">
        <v>1168</v>
      </c>
      <c r="AC118" s="99" t="s">
        <v>1174</v>
      </c>
      <c r="AD118" s="99" t="s">
        <v>1155</v>
      </c>
      <c r="AE118" s="99" t="s">
        <v>1031</v>
      </c>
      <c r="AF118" s="99" t="s">
        <v>1031</v>
      </c>
      <c r="AG118" s="99" t="s">
        <v>1155</v>
      </c>
      <c r="AH118" s="99" t="s">
        <v>1031</v>
      </c>
      <c r="AI118" s="99" t="s">
        <v>1151</v>
      </c>
      <c r="AJ118" s="99" t="s">
        <v>1031</v>
      </c>
      <c r="AK118" s="99" t="s">
        <v>1151</v>
      </c>
      <c r="AL118" s="99" t="s">
        <v>1154</v>
      </c>
      <c r="AM118" s="99" t="s">
        <v>1151</v>
      </c>
      <c r="AN118" s="99" t="s">
        <v>1154</v>
      </c>
      <c r="AO118" s="99" t="s">
        <v>1154</v>
      </c>
      <c r="AP118" s="99" t="s">
        <v>1151</v>
      </c>
      <c r="AQ118" s="99" t="s">
        <v>1031</v>
      </c>
      <c r="AR118" s="99" t="s">
        <v>1154</v>
      </c>
    </row>
    <row r="119" spans="1:44">
      <c r="A119" s="99" t="s">
        <v>1035</v>
      </c>
      <c r="B119" s="99" t="s">
        <v>1146</v>
      </c>
      <c r="C119" s="99" t="s">
        <v>990</v>
      </c>
      <c r="D119" s="99">
        <v>1</v>
      </c>
      <c r="E119" s="99" t="s">
        <v>34</v>
      </c>
      <c r="F119" s="99" t="s">
        <v>1247</v>
      </c>
      <c r="G119" s="99" t="s">
        <v>1099</v>
      </c>
      <c r="H119" s="99" t="s">
        <v>1002</v>
      </c>
      <c r="I119" s="99" t="s">
        <v>163</v>
      </c>
      <c r="J119" s="99" t="s">
        <v>183</v>
      </c>
      <c r="K119" s="99" t="s">
        <v>1181</v>
      </c>
      <c r="L119" s="99" t="s">
        <v>989</v>
      </c>
      <c r="M119" s="99" t="s">
        <v>40</v>
      </c>
      <c r="O119" s="99" t="s">
        <v>40</v>
      </c>
      <c r="P119" s="99" t="s">
        <v>37</v>
      </c>
      <c r="Q119" s="99" t="s">
        <v>1159</v>
      </c>
      <c r="R119" s="99" t="s">
        <v>37</v>
      </c>
      <c r="S119" s="99" t="s">
        <v>40</v>
      </c>
      <c r="T119" s="99" t="s">
        <v>1026</v>
      </c>
      <c r="U119" s="99" t="s">
        <v>1026</v>
      </c>
      <c r="V119" s="99" t="s">
        <v>1031</v>
      </c>
      <c r="W119" s="99" t="s">
        <v>1109</v>
      </c>
      <c r="X119" s="99" t="s">
        <v>1031</v>
      </c>
      <c r="Y119" s="99" t="s">
        <v>143</v>
      </c>
      <c r="Z119" s="99" t="s">
        <v>1300</v>
      </c>
      <c r="AA119" s="99" t="s">
        <v>1163</v>
      </c>
      <c r="AB119" s="99" t="s">
        <v>1168</v>
      </c>
      <c r="AC119" s="99" t="s">
        <v>1174</v>
      </c>
      <c r="AD119" s="99" t="s">
        <v>1155</v>
      </c>
      <c r="AE119" s="99" t="s">
        <v>1031</v>
      </c>
      <c r="AF119" s="99" t="s">
        <v>1155</v>
      </c>
      <c r="AG119" s="99" t="s">
        <v>1155</v>
      </c>
      <c r="AH119" s="99" t="s">
        <v>1031</v>
      </c>
      <c r="AI119" s="99" t="s">
        <v>1155</v>
      </c>
      <c r="AJ119" s="99" t="s">
        <v>1031</v>
      </c>
      <c r="AK119" s="99" t="s">
        <v>1155</v>
      </c>
      <c r="AL119" s="99" t="s">
        <v>1155</v>
      </c>
      <c r="AM119" s="99" t="s">
        <v>1031</v>
      </c>
      <c r="AN119" s="99" t="s">
        <v>1031</v>
      </c>
      <c r="AO119" s="99" t="s">
        <v>1155</v>
      </c>
      <c r="AP119" s="99" t="s">
        <v>1031</v>
      </c>
      <c r="AQ119" s="99" t="s">
        <v>1031</v>
      </c>
      <c r="AR119" s="99" t="s">
        <v>1155</v>
      </c>
    </row>
  </sheetData>
  <hyperlinks>
    <hyperlink ref="N114" r:id="rId1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P1" workbookViewId="0">
      <selection activeCell="E6" sqref="E6"/>
    </sheetView>
  </sheetViews>
  <sheetFormatPr defaultRowHeight="12.75"/>
  <cols>
    <col min="1" max="1" width="18.42578125" customWidth="1"/>
  </cols>
  <sheetData>
    <row r="1" spans="1:10" ht="38.25">
      <c r="A1" s="7" t="s">
        <v>1022</v>
      </c>
      <c r="B1" s="7" t="s">
        <v>1018</v>
      </c>
      <c r="C1" s="7" t="s">
        <v>1019</v>
      </c>
      <c r="D1" s="8" t="s">
        <v>1005</v>
      </c>
      <c r="E1" s="8" t="s">
        <v>1002</v>
      </c>
      <c r="F1" s="8" t="s">
        <v>1001</v>
      </c>
      <c r="G1" s="8" t="s">
        <v>1003</v>
      </c>
      <c r="H1" s="8" t="s">
        <v>1004</v>
      </c>
      <c r="I1" s="8" t="s">
        <v>994</v>
      </c>
      <c r="J1" s="8" t="s">
        <v>1021</v>
      </c>
    </row>
    <row r="2" spans="1:10" ht="38.25">
      <c r="A2" s="10" t="s">
        <v>11</v>
      </c>
      <c r="B2" s="11" t="s">
        <v>953</v>
      </c>
      <c r="C2" s="11" t="s">
        <v>948</v>
      </c>
      <c r="D2" s="11">
        <v>1</v>
      </c>
      <c r="E2" s="11">
        <v>15</v>
      </c>
      <c r="F2" s="11">
        <v>11</v>
      </c>
      <c r="G2" s="11">
        <v>3</v>
      </c>
      <c r="H2" s="11">
        <v>5</v>
      </c>
      <c r="I2" s="11">
        <v>11</v>
      </c>
      <c r="J2" s="50">
        <v>46</v>
      </c>
    </row>
    <row r="3" spans="1:10" ht="38.25">
      <c r="A3" s="10" t="s">
        <v>11</v>
      </c>
      <c r="B3" s="11" t="s">
        <v>953</v>
      </c>
      <c r="C3" s="11" t="s">
        <v>949</v>
      </c>
      <c r="D3" s="11">
        <v>1</v>
      </c>
      <c r="E3" s="11">
        <v>11</v>
      </c>
      <c r="F3" s="11">
        <v>2</v>
      </c>
      <c r="G3" s="11"/>
      <c r="H3" s="11"/>
      <c r="I3" s="11">
        <v>4</v>
      </c>
      <c r="J3" s="50">
        <v>18</v>
      </c>
    </row>
    <row r="4" spans="1:10" ht="38.25">
      <c r="A4" s="10" t="s">
        <v>11</v>
      </c>
      <c r="B4" s="11" t="s">
        <v>952</v>
      </c>
      <c r="C4" s="11" t="s">
        <v>948</v>
      </c>
      <c r="D4" s="11">
        <v>11</v>
      </c>
      <c r="E4" s="11">
        <v>23</v>
      </c>
      <c r="F4" s="11">
        <v>12</v>
      </c>
      <c r="G4" s="11">
        <v>3</v>
      </c>
      <c r="H4" s="11">
        <v>6</v>
      </c>
      <c r="I4" s="11">
        <v>12</v>
      </c>
      <c r="J4" s="50">
        <v>67</v>
      </c>
    </row>
    <row r="5" spans="1:10" ht="38.25">
      <c r="A5" s="10" t="s">
        <v>11</v>
      </c>
      <c r="B5" s="11" t="s">
        <v>952</v>
      </c>
      <c r="C5" s="11" t="s">
        <v>949</v>
      </c>
      <c r="D5" s="11">
        <v>5</v>
      </c>
      <c r="E5" s="11">
        <v>7</v>
      </c>
      <c r="F5" s="11">
        <v>1</v>
      </c>
      <c r="G5" s="11">
        <v>1</v>
      </c>
      <c r="H5" s="11"/>
      <c r="I5" s="11">
        <v>2</v>
      </c>
      <c r="J5" s="50">
        <v>16</v>
      </c>
    </row>
    <row r="6" spans="1:10" ht="15">
      <c r="A6" s="30" t="s">
        <v>1020</v>
      </c>
      <c r="B6" s="11"/>
      <c r="C6" s="11"/>
      <c r="D6" s="11">
        <f t="shared" ref="D6:J6" si="0">SUM(D2:D5)</f>
        <v>18</v>
      </c>
      <c r="E6" s="11">
        <f t="shared" si="0"/>
        <v>56</v>
      </c>
      <c r="F6" s="11">
        <f t="shared" si="0"/>
        <v>26</v>
      </c>
      <c r="G6" s="11">
        <f t="shared" si="0"/>
        <v>7</v>
      </c>
      <c r="H6" s="11">
        <f t="shared" si="0"/>
        <v>11</v>
      </c>
      <c r="I6" s="11">
        <f t="shared" si="0"/>
        <v>29</v>
      </c>
      <c r="J6" s="50">
        <f t="shared" si="0"/>
        <v>147</v>
      </c>
    </row>
    <row r="7" spans="1:10" ht="15">
      <c r="A7" s="33"/>
      <c r="B7" s="11" t="s">
        <v>953</v>
      </c>
      <c r="C7" s="11"/>
      <c r="D7" s="61">
        <f>(D2+D3)/$J7</f>
        <v>3.125E-2</v>
      </c>
      <c r="E7" s="61">
        <f>(E2+E3)/$J7</f>
        <v>0.40625</v>
      </c>
      <c r="F7" s="61">
        <f t="shared" ref="F7:I7" si="1">(F2+F3)/$J7</f>
        <v>0.203125</v>
      </c>
      <c r="G7" s="61">
        <f t="shared" si="1"/>
        <v>4.6875E-2</v>
      </c>
      <c r="H7" s="61">
        <f t="shared" si="1"/>
        <v>7.8125E-2</v>
      </c>
      <c r="I7" s="61">
        <f t="shared" si="1"/>
        <v>0.234375</v>
      </c>
      <c r="J7" s="60">
        <v>64</v>
      </c>
    </row>
    <row r="8" spans="1:10" ht="15">
      <c r="A8" s="33"/>
      <c r="B8" s="11" t="s">
        <v>952</v>
      </c>
      <c r="C8" s="11"/>
      <c r="D8" s="61">
        <f>(D3+D4)/$J8</f>
        <v>0.14457831325301204</v>
      </c>
      <c r="E8" s="61">
        <f t="shared" ref="E8:I8" si="2">(E3+E4)/$J8</f>
        <v>0.40963855421686746</v>
      </c>
      <c r="F8" s="61">
        <f t="shared" si="2"/>
        <v>0.16867469879518071</v>
      </c>
      <c r="G8" s="61">
        <f t="shared" si="2"/>
        <v>3.614457831325301E-2</v>
      </c>
      <c r="H8" s="61">
        <f t="shared" si="2"/>
        <v>7.2289156626506021E-2</v>
      </c>
      <c r="I8" s="61">
        <f t="shared" si="2"/>
        <v>0.19277108433734941</v>
      </c>
      <c r="J8" s="60">
        <v>83</v>
      </c>
    </row>
    <row r="9" spans="1:10" ht="15">
      <c r="A9" s="33"/>
      <c r="B9" s="11" t="s">
        <v>953</v>
      </c>
      <c r="C9" s="11"/>
      <c r="D9" s="11">
        <f>D2+D3</f>
        <v>2</v>
      </c>
      <c r="E9" s="11">
        <f t="shared" ref="E9:I9" si="3">E2+E3</f>
        <v>26</v>
      </c>
      <c r="F9" s="11">
        <f t="shared" si="3"/>
        <v>13</v>
      </c>
      <c r="G9" s="11">
        <f t="shared" si="3"/>
        <v>3</v>
      </c>
      <c r="H9" s="11">
        <f t="shared" si="3"/>
        <v>5</v>
      </c>
      <c r="I9" s="11">
        <f t="shared" si="3"/>
        <v>15</v>
      </c>
      <c r="J9" s="60">
        <f t="shared" ref="J9:J10" si="4">SUM(D9:I9)</f>
        <v>64</v>
      </c>
    </row>
    <row r="10" spans="1:10" ht="15">
      <c r="A10" s="33"/>
      <c r="B10" s="11" t="s">
        <v>952</v>
      </c>
      <c r="C10" s="11"/>
      <c r="D10" s="11">
        <f>D4+D5</f>
        <v>16</v>
      </c>
      <c r="E10" s="11">
        <f t="shared" ref="E10:I10" si="5">E4+E5</f>
        <v>30</v>
      </c>
      <c r="F10" s="11">
        <f t="shared" si="5"/>
        <v>13</v>
      </c>
      <c r="G10" s="11">
        <f t="shared" si="5"/>
        <v>4</v>
      </c>
      <c r="H10" s="11">
        <f t="shared" si="5"/>
        <v>6</v>
      </c>
      <c r="I10" s="11">
        <f t="shared" si="5"/>
        <v>14</v>
      </c>
      <c r="J10" s="60">
        <f t="shared" si="4"/>
        <v>83</v>
      </c>
    </row>
    <row r="11" spans="1:10" ht="15">
      <c r="A11" s="33"/>
      <c r="B11" s="18"/>
      <c r="C11" s="18"/>
      <c r="D11" s="18"/>
      <c r="E11" s="18"/>
      <c r="F11" s="18"/>
      <c r="G11" s="18"/>
      <c r="H11" s="18"/>
      <c r="I11" s="18"/>
      <c r="J11" s="60"/>
    </row>
    <row r="13" spans="1:10">
      <c r="A13" s="56" t="s">
        <v>1040</v>
      </c>
      <c r="B13" s="57" t="s">
        <v>1021</v>
      </c>
      <c r="D13" t="s">
        <v>1044</v>
      </c>
      <c r="E13" t="s">
        <v>1048</v>
      </c>
    </row>
    <row r="14" spans="1:10">
      <c r="A14" s="40" t="s">
        <v>1035</v>
      </c>
      <c r="B14" s="40">
        <f>J2+J3</f>
        <v>64</v>
      </c>
    </row>
    <row r="15" spans="1:10">
      <c r="A15" s="40" t="s">
        <v>1036</v>
      </c>
      <c r="B15" s="40">
        <f>J4+J5</f>
        <v>83</v>
      </c>
    </row>
    <row r="17" spans="1:2">
      <c r="A17" s="41" t="s">
        <v>1043</v>
      </c>
      <c r="B17" s="41" t="s">
        <v>1021</v>
      </c>
    </row>
    <row r="18" spans="1:2">
      <c r="A18" s="40" t="s">
        <v>1037</v>
      </c>
      <c r="B18" s="40">
        <f>J2+J4</f>
        <v>113</v>
      </c>
    </row>
    <row r="19" spans="1:2">
      <c r="A19" s="40" t="s">
        <v>1038</v>
      </c>
      <c r="B19" s="40">
        <f>J3+J5</f>
        <v>34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6" sqref="E6"/>
    </sheetView>
  </sheetViews>
  <sheetFormatPr defaultRowHeight="12.75"/>
  <cols>
    <col min="3" max="3" width="11.5703125" bestFit="1" customWidth="1"/>
    <col min="4" max="4" width="13.140625" customWidth="1"/>
  </cols>
  <sheetData>
    <row r="1" spans="1:8">
      <c r="A1" t="s">
        <v>12</v>
      </c>
    </row>
    <row r="2" spans="1:8" ht="38.25">
      <c r="A2" s="7" t="s">
        <v>1018</v>
      </c>
      <c r="B2" s="7" t="s">
        <v>1019</v>
      </c>
      <c r="C2" s="8" t="s">
        <v>37</v>
      </c>
      <c r="D2" s="8" t="s">
        <v>163</v>
      </c>
      <c r="E2" s="8" t="s">
        <v>40</v>
      </c>
      <c r="F2" s="8" t="s">
        <v>994</v>
      </c>
      <c r="G2" s="8" t="s">
        <v>1021</v>
      </c>
    </row>
    <row r="3" spans="1:8" ht="15">
      <c r="A3" s="11" t="s">
        <v>953</v>
      </c>
      <c r="B3" s="11" t="s">
        <v>948</v>
      </c>
      <c r="C3" s="11">
        <v>22</v>
      </c>
      <c r="D3" s="11">
        <v>10</v>
      </c>
      <c r="E3" s="11">
        <v>3</v>
      </c>
      <c r="F3" s="11">
        <v>11</v>
      </c>
      <c r="G3" s="50">
        <f>SUM(C3:F3)</f>
        <v>46</v>
      </c>
    </row>
    <row r="4" spans="1:8" ht="15">
      <c r="A4" s="11" t="s">
        <v>953</v>
      </c>
      <c r="B4" s="11" t="s">
        <v>949</v>
      </c>
      <c r="C4" s="11">
        <v>10</v>
      </c>
      <c r="D4" s="11">
        <v>3</v>
      </c>
      <c r="E4" s="11">
        <v>1</v>
      </c>
      <c r="F4" s="11">
        <v>4</v>
      </c>
      <c r="G4" s="50">
        <f t="shared" ref="G4:G6" si="0">SUM(C4:F4)</f>
        <v>18</v>
      </c>
    </row>
    <row r="5" spans="1:8" ht="15">
      <c r="A5" s="11" t="s">
        <v>952</v>
      </c>
      <c r="B5" s="11" t="s">
        <v>948</v>
      </c>
      <c r="C5" s="11">
        <v>41</v>
      </c>
      <c r="D5" s="11">
        <v>11</v>
      </c>
      <c r="E5" s="11">
        <v>3</v>
      </c>
      <c r="F5" s="11">
        <v>12</v>
      </c>
      <c r="G5" s="50">
        <f t="shared" si="0"/>
        <v>67</v>
      </c>
    </row>
    <row r="6" spans="1:8" ht="15">
      <c r="A6" s="11" t="s">
        <v>952</v>
      </c>
      <c r="B6" s="11" t="s">
        <v>949</v>
      </c>
      <c r="C6" s="11">
        <v>11</v>
      </c>
      <c r="D6" s="11">
        <v>3</v>
      </c>
      <c r="E6" s="11"/>
      <c r="F6" s="11">
        <v>2</v>
      </c>
      <c r="G6" s="50">
        <f t="shared" si="0"/>
        <v>16</v>
      </c>
    </row>
    <row r="7" spans="1:8" ht="15">
      <c r="A7" s="11"/>
      <c r="B7" s="11"/>
      <c r="C7" s="11">
        <f>SUM(C3:C6)</f>
        <v>84</v>
      </c>
      <c r="D7" s="36">
        <f>SUM(D3:D6)</f>
        <v>27</v>
      </c>
      <c r="E7" s="11">
        <f>SUM(E3:E6)</f>
        <v>7</v>
      </c>
      <c r="F7" s="11">
        <f>SUM(F3:F6)</f>
        <v>29</v>
      </c>
      <c r="G7" s="50">
        <f>SUM(G3:G6)</f>
        <v>147</v>
      </c>
    </row>
    <row r="8" spans="1:8" ht="15">
      <c r="A8" s="18"/>
      <c r="B8" s="18" t="s">
        <v>953</v>
      </c>
      <c r="C8" s="18">
        <f>C3+C4</f>
        <v>32</v>
      </c>
      <c r="D8" s="18">
        <f t="shared" ref="D8:F8" si="1">D3+D4</f>
        <v>13</v>
      </c>
      <c r="E8" s="18">
        <f t="shared" si="1"/>
        <v>4</v>
      </c>
      <c r="F8" s="18">
        <f t="shared" si="1"/>
        <v>15</v>
      </c>
      <c r="G8" s="60">
        <f>SUM(C8:F8)</f>
        <v>64</v>
      </c>
    </row>
    <row r="9" spans="1:8" ht="15">
      <c r="A9" s="18"/>
      <c r="B9" s="18" t="s">
        <v>952</v>
      </c>
      <c r="C9" s="18">
        <f>C5+C6</f>
        <v>52</v>
      </c>
      <c r="D9" s="18">
        <f t="shared" ref="D9:F9" si="2">D5+D6</f>
        <v>14</v>
      </c>
      <c r="E9" s="18">
        <f t="shared" si="2"/>
        <v>3</v>
      </c>
      <c r="F9" s="18">
        <f t="shared" si="2"/>
        <v>14</v>
      </c>
      <c r="G9" s="60">
        <f>SUM(C9:F9)</f>
        <v>83</v>
      </c>
      <c r="H9" s="54">
        <f>G9+G8</f>
        <v>147</v>
      </c>
    </row>
    <row r="10" spans="1:8" ht="15">
      <c r="A10" s="18"/>
      <c r="B10" s="18" t="s">
        <v>953</v>
      </c>
      <c r="C10" s="62">
        <f>C8/$G10</f>
        <v>0.5</v>
      </c>
      <c r="D10" s="62">
        <f t="shared" ref="D10:F10" si="3">D8/$G10</f>
        <v>0.203125</v>
      </c>
      <c r="E10" s="62">
        <f t="shared" si="3"/>
        <v>6.25E-2</v>
      </c>
      <c r="F10" s="62">
        <f t="shared" si="3"/>
        <v>0.234375</v>
      </c>
      <c r="G10" s="60">
        <v>64</v>
      </c>
    </row>
    <row r="11" spans="1:8" ht="15">
      <c r="A11" s="18"/>
      <c r="B11" s="18" t="s">
        <v>952</v>
      </c>
      <c r="C11" s="62">
        <f>C9/$G9</f>
        <v>0.62650602409638556</v>
      </c>
      <c r="D11" s="62">
        <f t="shared" ref="D11:F11" si="4">D9/$G9</f>
        <v>0.16867469879518071</v>
      </c>
      <c r="E11" s="62">
        <f t="shared" si="4"/>
        <v>3.614457831325301E-2</v>
      </c>
      <c r="F11" s="62">
        <f t="shared" si="4"/>
        <v>0.16867469879518071</v>
      </c>
      <c r="G11" s="60">
        <v>83</v>
      </c>
    </row>
    <row r="14" spans="1:8">
      <c r="A14" t="s">
        <v>953</v>
      </c>
      <c r="B14">
        <f>G3+G4</f>
        <v>64</v>
      </c>
    </row>
    <row r="15" spans="1:8">
      <c r="A15" t="s">
        <v>952</v>
      </c>
      <c r="B15">
        <f>G6+G5</f>
        <v>83</v>
      </c>
    </row>
    <row r="17" spans="1:2">
      <c r="A17" t="s">
        <v>1044</v>
      </c>
      <c r="B17" t="s">
        <v>1054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6" sqref="E6"/>
    </sheetView>
  </sheetViews>
  <sheetFormatPr defaultRowHeight="12.75"/>
  <sheetData>
    <row r="1" spans="1:7">
      <c r="A1" t="s">
        <v>1006</v>
      </c>
    </row>
    <row r="2" spans="1:7" ht="38.25">
      <c r="A2" s="7" t="s">
        <v>1018</v>
      </c>
      <c r="B2" s="7" t="s">
        <v>1019</v>
      </c>
      <c r="C2" s="8" t="s">
        <v>203</v>
      </c>
      <c r="D2" s="8" t="s">
        <v>183</v>
      </c>
      <c r="E2" s="8" t="s">
        <v>164</v>
      </c>
      <c r="F2" s="8" t="s">
        <v>192</v>
      </c>
      <c r="G2" s="8" t="s">
        <v>1021</v>
      </c>
    </row>
    <row r="3" spans="1:7">
      <c r="A3" s="11" t="s">
        <v>953</v>
      </c>
      <c r="B3" s="11" t="s">
        <v>948</v>
      </c>
      <c r="C3" s="11">
        <v>2</v>
      </c>
      <c r="D3" s="11">
        <v>6</v>
      </c>
      <c r="E3" s="11"/>
      <c r="F3" s="11">
        <v>2</v>
      </c>
      <c r="G3" s="51">
        <f>SUM(C3:F3)</f>
        <v>10</v>
      </c>
    </row>
    <row r="4" spans="1:7">
      <c r="A4" s="11" t="s">
        <v>953</v>
      </c>
      <c r="B4" s="11" t="s">
        <v>949</v>
      </c>
      <c r="C4" s="11"/>
      <c r="D4" s="11">
        <v>1</v>
      </c>
      <c r="E4" s="11">
        <v>2</v>
      </c>
      <c r="F4" s="11"/>
      <c r="G4" s="51">
        <f>SUM(C4:F4)</f>
        <v>3</v>
      </c>
    </row>
    <row r="5" spans="1:7">
      <c r="A5" s="11" t="s">
        <v>952</v>
      </c>
      <c r="B5" s="11" t="s">
        <v>948</v>
      </c>
      <c r="C5" s="11">
        <v>1</v>
      </c>
      <c r="D5" s="11">
        <v>2</v>
      </c>
      <c r="E5" s="11">
        <v>5</v>
      </c>
      <c r="F5" s="11">
        <v>3</v>
      </c>
      <c r="G5" s="51">
        <f>SUM(C5:F5)</f>
        <v>11</v>
      </c>
    </row>
    <row r="6" spans="1:7">
      <c r="A6" s="11" t="s">
        <v>952</v>
      </c>
      <c r="B6" s="11" t="s">
        <v>949</v>
      </c>
      <c r="C6" s="11"/>
      <c r="D6" s="11">
        <v>2</v>
      </c>
      <c r="E6" s="11">
        <v>1</v>
      </c>
      <c r="F6" s="11"/>
      <c r="G6" s="51">
        <f>SUM(C6:F6)</f>
        <v>3</v>
      </c>
    </row>
    <row r="7" spans="1:7">
      <c r="A7" s="11"/>
      <c r="B7" s="11"/>
      <c r="C7" s="11">
        <f>SUM(C3:C6)</f>
        <v>3</v>
      </c>
      <c r="D7" s="11">
        <f>SUM(D3:D6)</f>
        <v>11</v>
      </c>
      <c r="E7" s="11">
        <f>SUM(E3:E6)</f>
        <v>8</v>
      </c>
      <c r="F7" s="11">
        <f>SUM(F3:F6)</f>
        <v>5</v>
      </c>
      <c r="G7" s="52">
        <f>SUM(G3:G6)</f>
        <v>27</v>
      </c>
    </row>
    <row r="8" spans="1:7">
      <c r="B8" s="55" t="s">
        <v>953</v>
      </c>
      <c r="C8" s="44">
        <f>C3+C4</f>
        <v>2</v>
      </c>
      <c r="D8" s="44">
        <f t="shared" ref="D8:F8" si="0">D3+D4</f>
        <v>7</v>
      </c>
      <c r="E8" s="44">
        <f t="shared" si="0"/>
        <v>2</v>
      </c>
      <c r="F8" s="44">
        <f t="shared" si="0"/>
        <v>2</v>
      </c>
    </row>
    <row r="9" spans="1:7">
      <c r="B9" s="55" t="s">
        <v>952</v>
      </c>
      <c r="C9" s="44">
        <f>C5+C6</f>
        <v>1</v>
      </c>
      <c r="D9" s="44">
        <f t="shared" ref="D9:F9" si="1">D5+D6</f>
        <v>4</v>
      </c>
      <c r="E9" s="44">
        <f t="shared" si="1"/>
        <v>6</v>
      </c>
      <c r="F9" s="44">
        <f t="shared" si="1"/>
        <v>3</v>
      </c>
    </row>
    <row r="10" spans="1:7">
      <c r="B10" s="55" t="s">
        <v>1046</v>
      </c>
      <c r="C10" s="65">
        <f>(C8+C9)/27</f>
        <v>0.1111111111111111</v>
      </c>
      <c r="D10" s="65">
        <f t="shared" ref="D10:F10" si="2">(D8+D9)/27</f>
        <v>0.40740740740740738</v>
      </c>
      <c r="E10" s="65">
        <f t="shared" si="2"/>
        <v>0.29629629629629628</v>
      </c>
      <c r="F10" s="65">
        <f t="shared" si="2"/>
        <v>0.18518518518518517</v>
      </c>
    </row>
    <row r="17" spans="1:2">
      <c r="A17" t="s">
        <v>1049</v>
      </c>
      <c r="B17" t="s">
        <v>1050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6" sqref="E6"/>
    </sheetView>
  </sheetViews>
  <sheetFormatPr defaultRowHeight="12.75"/>
  <cols>
    <col min="1" max="1" width="10.42578125" customWidth="1"/>
    <col min="4" max="4" width="10.42578125" customWidth="1"/>
  </cols>
  <sheetData>
    <row r="1" spans="1:8">
      <c r="A1" t="s">
        <v>14</v>
      </c>
    </row>
    <row r="2" spans="1:8" ht="25.5">
      <c r="A2" s="7" t="s">
        <v>1018</v>
      </c>
      <c r="B2" s="7" t="s">
        <v>1019</v>
      </c>
      <c r="C2" s="8" t="s">
        <v>104</v>
      </c>
      <c r="D2" s="8" t="s">
        <v>95</v>
      </c>
      <c r="E2" s="8" t="s">
        <v>38</v>
      </c>
      <c r="F2" s="8" t="s">
        <v>1023</v>
      </c>
      <c r="G2" s="8" t="s">
        <v>1021</v>
      </c>
    </row>
    <row r="3" spans="1:8" ht="15">
      <c r="A3" s="11" t="s">
        <v>953</v>
      </c>
      <c r="B3" s="11" t="s">
        <v>948</v>
      </c>
      <c r="C3" s="11">
        <v>19</v>
      </c>
      <c r="D3" s="11">
        <v>20</v>
      </c>
      <c r="E3" s="11">
        <v>32</v>
      </c>
      <c r="F3" s="11">
        <v>10</v>
      </c>
      <c r="G3" s="42">
        <f>SUM(C3:F3)</f>
        <v>81</v>
      </c>
    </row>
    <row r="4" spans="1:8" ht="15">
      <c r="A4" s="11" t="s">
        <v>953</v>
      </c>
      <c r="B4" s="11" t="s">
        <v>949</v>
      </c>
      <c r="C4" s="11">
        <v>5</v>
      </c>
      <c r="D4" s="11">
        <v>4</v>
      </c>
      <c r="E4" s="11">
        <v>13</v>
      </c>
      <c r="F4" s="11">
        <v>4</v>
      </c>
      <c r="G4" s="42">
        <f>SUM(C4:F4)</f>
        <v>26</v>
      </c>
      <c r="H4" s="59">
        <f>G3+G4</f>
        <v>107</v>
      </c>
    </row>
    <row r="5" spans="1:8" ht="15">
      <c r="A5" s="11" t="s">
        <v>952</v>
      </c>
      <c r="B5" s="11" t="s">
        <v>948</v>
      </c>
      <c r="C5" s="11">
        <v>28</v>
      </c>
      <c r="D5" s="11">
        <v>27</v>
      </c>
      <c r="E5" s="11">
        <v>47</v>
      </c>
      <c r="F5" s="11">
        <v>12</v>
      </c>
      <c r="G5" s="42">
        <f>SUM(C5:F5)</f>
        <v>114</v>
      </c>
    </row>
    <row r="6" spans="1:8" ht="15">
      <c r="A6" s="11" t="s">
        <v>952</v>
      </c>
      <c r="B6" s="11" t="s">
        <v>949</v>
      </c>
      <c r="C6" s="11">
        <v>3</v>
      </c>
      <c r="D6" s="11">
        <v>6</v>
      </c>
      <c r="E6" s="11">
        <v>13</v>
      </c>
      <c r="F6" s="11">
        <v>2</v>
      </c>
      <c r="G6" s="42">
        <f>SUM(C6:F6)</f>
        <v>24</v>
      </c>
      <c r="H6" s="59">
        <f>G5+G6</f>
        <v>138</v>
      </c>
    </row>
    <row r="7" spans="1:8" ht="15">
      <c r="A7" s="11"/>
      <c r="B7" s="11"/>
      <c r="C7" s="11">
        <f>SUM(C3:C6)</f>
        <v>55</v>
      </c>
      <c r="D7" s="11">
        <f t="shared" ref="D7:F7" si="0">SUM(D3:D6)</f>
        <v>57</v>
      </c>
      <c r="E7" s="11">
        <f t="shared" si="0"/>
        <v>105</v>
      </c>
      <c r="F7" s="11">
        <f t="shared" si="0"/>
        <v>28</v>
      </c>
      <c r="G7" s="42">
        <f>SUM(G3:G6)</f>
        <v>245</v>
      </c>
      <c r="H7" s="59"/>
    </row>
    <row r="8" spans="1:8">
      <c r="B8" s="55" t="s">
        <v>953</v>
      </c>
      <c r="C8" s="66">
        <f>(C3+C4)/107</f>
        <v>0.22429906542056074</v>
      </c>
      <c r="D8" s="66">
        <f t="shared" ref="D8:F8" si="1">(D3+D4)/107</f>
        <v>0.22429906542056074</v>
      </c>
      <c r="E8" s="66">
        <f t="shared" si="1"/>
        <v>0.42056074766355139</v>
      </c>
      <c r="F8" s="66">
        <f t="shared" si="1"/>
        <v>0.13084112149532709</v>
      </c>
      <c r="G8" s="63">
        <f>SUM(C8:F8)</f>
        <v>1</v>
      </c>
    </row>
    <row r="9" spans="1:8">
      <c r="B9" s="55" t="s">
        <v>952</v>
      </c>
      <c r="C9" s="66">
        <f>(C5+C6)/138</f>
        <v>0.22463768115942029</v>
      </c>
      <c r="D9" s="66">
        <f t="shared" ref="D9:F9" si="2">(D5+D6)/138</f>
        <v>0.2391304347826087</v>
      </c>
      <c r="E9" s="66">
        <f t="shared" si="2"/>
        <v>0.43478260869565216</v>
      </c>
      <c r="F9" s="66">
        <f t="shared" si="2"/>
        <v>0.10144927536231885</v>
      </c>
      <c r="G9" s="63">
        <f>SUM(C9:F9)</f>
        <v>1</v>
      </c>
    </row>
    <row r="10" spans="1:8">
      <c r="B10" s="55" t="s">
        <v>1046</v>
      </c>
      <c r="C10" s="66">
        <f>(C8+C9)/245</f>
        <v>1.8323948839999227E-3</v>
      </c>
      <c r="D10" s="66">
        <f t="shared" ref="D10:F10" si="3">(D8+D9)/245</f>
        <v>1.8915489804210996E-3</v>
      </c>
      <c r="E10" s="66">
        <f t="shared" si="3"/>
        <v>3.4911973728947083E-3</v>
      </c>
      <c r="F10" s="66">
        <f t="shared" si="3"/>
        <v>9.4812406880671809E-4</v>
      </c>
    </row>
    <row r="18" spans="1:2">
      <c r="A18" t="s">
        <v>1051</v>
      </c>
      <c r="B18" t="s">
        <v>1052</v>
      </c>
    </row>
    <row r="19" spans="1:2">
      <c r="B19" t="s">
        <v>1053</v>
      </c>
    </row>
    <row r="20" spans="1:2">
      <c r="B20" t="s">
        <v>1067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20" sqref="B20"/>
    </sheetView>
  </sheetViews>
  <sheetFormatPr defaultRowHeight="12.75"/>
  <sheetData>
    <row r="1" spans="1:9">
      <c r="A1" t="s">
        <v>15</v>
      </c>
    </row>
    <row r="2" spans="1:9" ht="38.25">
      <c r="A2" s="7" t="s">
        <v>1018</v>
      </c>
      <c r="B2" s="7" t="s">
        <v>1019</v>
      </c>
      <c r="C2" s="8" t="s">
        <v>992</v>
      </c>
      <c r="D2" s="8" t="s">
        <v>990</v>
      </c>
      <c r="E2" s="8" t="s">
        <v>989</v>
      </c>
      <c r="F2" s="8" t="s">
        <v>991</v>
      </c>
      <c r="G2" s="8" t="s">
        <v>1023</v>
      </c>
      <c r="H2" s="8" t="s">
        <v>1021</v>
      </c>
    </row>
    <row r="3" spans="1:9">
      <c r="A3" s="11" t="s">
        <v>953</v>
      </c>
      <c r="B3" s="11" t="s">
        <v>948</v>
      </c>
      <c r="C3" s="11"/>
      <c r="D3" s="11">
        <v>7</v>
      </c>
      <c r="E3" s="11">
        <v>16</v>
      </c>
      <c r="F3" s="11">
        <v>12</v>
      </c>
      <c r="G3" s="11">
        <v>11</v>
      </c>
      <c r="H3" s="11">
        <f>SUM(D3:G3)</f>
        <v>46</v>
      </c>
    </row>
    <row r="4" spans="1:9">
      <c r="A4" s="11" t="s">
        <v>953</v>
      </c>
      <c r="B4" s="11" t="s">
        <v>949</v>
      </c>
      <c r="C4" s="11">
        <v>4</v>
      </c>
      <c r="D4" s="11">
        <v>4</v>
      </c>
      <c r="E4" s="11">
        <v>3</v>
      </c>
      <c r="F4" s="11">
        <v>2</v>
      </c>
      <c r="G4" s="11">
        <v>5</v>
      </c>
      <c r="H4" s="11">
        <f>SUM(C4:G4)</f>
        <v>18</v>
      </c>
      <c r="I4" s="59">
        <v>64</v>
      </c>
    </row>
    <row r="5" spans="1:9">
      <c r="A5" s="11" t="s">
        <v>952</v>
      </c>
      <c r="B5" s="11" t="s">
        <v>948</v>
      </c>
      <c r="C5" s="11">
        <v>2</v>
      </c>
      <c r="D5" s="11">
        <v>14</v>
      </c>
      <c r="E5" s="11">
        <v>22</v>
      </c>
      <c r="F5" s="11">
        <v>17</v>
      </c>
      <c r="G5" s="11">
        <v>12</v>
      </c>
      <c r="H5" s="11">
        <f>SUM(C5:G5)</f>
        <v>67</v>
      </c>
    </row>
    <row r="6" spans="1:9">
      <c r="A6" s="11" t="s">
        <v>952</v>
      </c>
      <c r="B6" s="11" t="s">
        <v>949</v>
      </c>
      <c r="C6" s="11">
        <v>2</v>
      </c>
      <c r="D6" s="11">
        <v>2</v>
      </c>
      <c r="E6" s="11">
        <v>6</v>
      </c>
      <c r="F6" s="11">
        <v>4</v>
      </c>
      <c r="G6" s="11">
        <v>2</v>
      </c>
      <c r="H6" s="11">
        <f>SUM(C6:G6)</f>
        <v>16</v>
      </c>
      <c r="I6" s="59">
        <v>83</v>
      </c>
    </row>
    <row r="7" spans="1:9">
      <c r="A7" s="30"/>
      <c r="B7" s="30"/>
      <c r="C7" s="11">
        <f>SUM(C3:C6)</f>
        <v>8</v>
      </c>
      <c r="D7" s="11">
        <f>SUM(D3:D6)</f>
        <v>27</v>
      </c>
      <c r="E7" s="11">
        <f>SUM(E3:E6)</f>
        <v>47</v>
      </c>
      <c r="F7" s="11">
        <f t="shared" ref="F7:G7" si="0">SUM(F3:F6)</f>
        <v>35</v>
      </c>
      <c r="G7" s="11">
        <f t="shared" si="0"/>
        <v>30</v>
      </c>
      <c r="H7" s="11">
        <f>SUM(H3:H6)</f>
        <v>147</v>
      </c>
    </row>
    <row r="8" spans="1:9">
      <c r="B8" s="55" t="s">
        <v>953</v>
      </c>
      <c r="C8" s="66">
        <f>(C3+C4)/64</f>
        <v>6.25E-2</v>
      </c>
      <c r="D8" s="66">
        <f t="shared" ref="D8:G8" si="1">(D3+D4)/64</f>
        <v>0.171875</v>
      </c>
      <c r="E8" s="66">
        <f t="shared" si="1"/>
        <v>0.296875</v>
      </c>
      <c r="F8" s="66">
        <f t="shared" si="1"/>
        <v>0.21875</v>
      </c>
      <c r="G8" s="66">
        <f t="shared" si="1"/>
        <v>0.25</v>
      </c>
      <c r="H8" s="63">
        <f>SUM(C8:G8)</f>
        <v>1</v>
      </c>
    </row>
    <row r="9" spans="1:9">
      <c r="B9" s="55" t="s">
        <v>952</v>
      </c>
      <c r="C9" s="66">
        <f>(C5+C6)/83</f>
        <v>4.8192771084337352E-2</v>
      </c>
      <c r="D9" s="66">
        <f t="shared" ref="D9:G9" si="2">(D5+D6)/83</f>
        <v>0.19277108433734941</v>
      </c>
      <c r="E9" s="66">
        <f t="shared" si="2"/>
        <v>0.33734939759036142</v>
      </c>
      <c r="F9" s="66">
        <f t="shared" si="2"/>
        <v>0.25301204819277107</v>
      </c>
      <c r="G9" s="66">
        <f t="shared" si="2"/>
        <v>0.16867469879518071</v>
      </c>
      <c r="H9" s="63">
        <f>SUM(C9:G9)</f>
        <v>0.99999999999999989</v>
      </c>
    </row>
    <row r="10" spans="1:9">
      <c r="B10" s="55" t="s">
        <v>1046</v>
      </c>
      <c r="C10" s="66">
        <f>C7/147</f>
        <v>5.4421768707482991E-2</v>
      </c>
      <c r="D10" s="66">
        <f t="shared" ref="D10:G10" si="3">D7/147</f>
        <v>0.18367346938775511</v>
      </c>
      <c r="E10" s="66">
        <f t="shared" si="3"/>
        <v>0.31972789115646261</v>
      </c>
      <c r="F10" s="66">
        <f t="shared" si="3"/>
        <v>0.23809523809523808</v>
      </c>
      <c r="G10" s="66">
        <f t="shared" si="3"/>
        <v>0.20408163265306123</v>
      </c>
      <c r="H10" s="63">
        <f>SUM(C10:G10)</f>
        <v>1</v>
      </c>
    </row>
    <row r="11" spans="1:9">
      <c r="B11" s="55" t="s">
        <v>1046</v>
      </c>
      <c r="C11" s="66">
        <f>C7/117</f>
        <v>6.8376068376068383E-2</v>
      </c>
      <c r="D11" s="66">
        <f t="shared" ref="D11:F11" si="4">D7/117</f>
        <v>0.23076923076923078</v>
      </c>
      <c r="E11" s="66">
        <f t="shared" si="4"/>
        <v>0.40170940170940173</v>
      </c>
      <c r="F11" s="66">
        <f t="shared" si="4"/>
        <v>0.29914529914529914</v>
      </c>
      <c r="G11" s="66" t="s">
        <v>1056</v>
      </c>
      <c r="H11" s="63">
        <f>SUM(C11:F11)</f>
        <v>1</v>
      </c>
    </row>
    <row r="18" spans="1:2">
      <c r="A18" t="s">
        <v>1044</v>
      </c>
      <c r="B18" t="s">
        <v>1057</v>
      </c>
    </row>
    <row r="19" spans="1:2">
      <c r="B19" t="s">
        <v>1058</v>
      </c>
    </row>
    <row r="20" spans="1:2">
      <c r="B20" t="s">
        <v>1059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20" sqref="B20"/>
    </sheetView>
  </sheetViews>
  <sheetFormatPr defaultRowHeight="12.75"/>
  <sheetData>
    <row r="1" spans="1:7">
      <c r="A1" t="s">
        <v>16</v>
      </c>
    </row>
    <row r="2" spans="1:7" ht="38.25">
      <c r="A2" s="7" t="s">
        <v>1018</v>
      </c>
      <c r="B2" s="7" t="s">
        <v>1019</v>
      </c>
      <c r="C2" s="8" t="s">
        <v>40</v>
      </c>
      <c r="D2" s="8" t="s">
        <v>37</v>
      </c>
      <c r="E2" s="8" t="s">
        <v>1023</v>
      </c>
      <c r="F2" s="8" t="s">
        <v>1021</v>
      </c>
    </row>
    <row r="3" spans="1:7">
      <c r="A3" s="11" t="s">
        <v>953</v>
      </c>
      <c r="B3" s="11" t="s">
        <v>948</v>
      </c>
      <c r="C3" s="11">
        <v>28</v>
      </c>
      <c r="D3" s="11">
        <v>15</v>
      </c>
      <c r="E3" s="11">
        <v>3</v>
      </c>
      <c r="F3" s="11">
        <f>SUM(C3:E3)</f>
        <v>46</v>
      </c>
    </row>
    <row r="4" spans="1:7">
      <c r="A4" s="11" t="s">
        <v>953</v>
      </c>
      <c r="B4" s="11" t="s">
        <v>949</v>
      </c>
      <c r="C4" s="11">
        <v>11</v>
      </c>
      <c r="D4" s="11">
        <v>7</v>
      </c>
      <c r="E4" s="11"/>
      <c r="F4" s="11">
        <f t="shared" ref="F4:F6" si="0">SUM(C4:E4)</f>
        <v>18</v>
      </c>
      <c r="G4">
        <v>64</v>
      </c>
    </row>
    <row r="5" spans="1:7">
      <c r="A5" s="11" t="s">
        <v>952</v>
      </c>
      <c r="B5" s="11" t="s">
        <v>948</v>
      </c>
      <c r="C5" s="11">
        <v>39</v>
      </c>
      <c r="D5" s="11">
        <v>23</v>
      </c>
      <c r="E5" s="11">
        <v>5</v>
      </c>
      <c r="F5" s="11">
        <f t="shared" si="0"/>
        <v>67</v>
      </c>
    </row>
    <row r="6" spans="1:7">
      <c r="A6" s="11" t="s">
        <v>952</v>
      </c>
      <c r="B6" s="11" t="s">
        <v>949</v>
      </c>
      <c r="C6" s="11">
        <v>13</v>
      </c>
      <c r="D6" s="11">
        <v>3</v>
      </c>
      <c r="E6" s="11"/>
      <c r="F6" s="11">
        <f t="shared" si="0"/>
        <v>16</v>
      </c>
      <c r="G6">
        <v>83</v>
      </c>
    </row>
    <row r="7" spans="1:7" ht="15">
      <c r="A7" s="11"/>
      <c r="B7" s="11"/>
      <c r="C7" s="42">
        <f>SUM(C3:C6)</f>
        <v>91</v>
      </c>
      <c r="D7" s="43">
        <f t="shared" ref="D7:F7" si="1">SUM(D3:D6)</f>
        <v>48</v>
      </c>
      <c r="E7" s="42">
        <f t="shared" si="1"/>
        <v>8</v>
      </c>
      <c r="F7" s="42">
        <f t="shared" si="1"/>
        <v>147</v>
      </c>
    </row>
    <row r="8" spans="1:7">
      <c r="B8" s="59" t="s">
        <v>953</v>
      </c>
      <c r="C8" s="64">
        <f>(C3+C4)/64</f>
        <v>0.609375</v>
      </c>
      <c r="D8" s="64">
        <f t="shared" ref="D8:E8" si="2">(D3+D4)/64</f>
        <v>0.34375</v>
      </c>
      <c r="E8" s="64">
        <f t="shared" si="2"/>
        <v>4.6875E-2</v>
      </c>
      <c r="F8" s="64">
        <f>SUM(C8:E8)</f>
        <v>1</v>
      </c>
    </row>
    <row r="9" spans="1:7">
      <c r="B9" s="59" t="s">
        <v>952</v>
      </c>
      <c r="C9" s="64">
        <f>(C5+C6)/83</f>
        <v>0.62650602409638556</v>
      </c>
      <c r="D9" s="64">
        <f t="shared" ref="D9:E9" si="3">(D5+D6)/83</f>
        <v>0.31325301204819278</v>
      </c>
      <c r="E9" s="64">
        <f t="shared" si="3"/>
        <v>6.0240963855421686E-2</v>
      </c>
      <c r="F9" s="29"/>
    </row>
    <row r="10" spans="1:7">
      <c r="B10" s="59" t="s">
        <v>1046</v>
      </c>
      <c r="C10" s="64">
        <f>C7/$F7</f>
        <v>0.61904761904761907</v>
      </c>
      <c r="D10" s="64">
        <f t="shared" ref="D10:E10" si="4">D7/$F7</f>
        <v>0.32653061224489793</v>
      </c>
      <c r="E10" s="64">
        <f t="shared" si="4"/>
        <v>5.4421768707482991E-2</v>
      </c>
      <c r="F10" s="29"/>
    </row>
    <row r="11" spans="1:7">
      <c r="B11" s="59"/>
      <c r="C11" s="63"/>
      <c r="D11" s="63"/>
    </row>
    <row r="18" spans="1:1">
      <c r="A18" t="s">
        <v>1044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20" sqref="B20"/>
    </sheetView>
  </sheetViews>
  <sheetFormatPr defaultRowHeight="12.75"/>
  <sheetData>
    <row r="1" spans="1:7">
      <c r="A1" t="s">
        <v>17</v>
      </c>
    </row>
    <row r="2" spans="1:7" ht="38.25">
      <c r="A2" s="7" t="s">
        <v>1018</v>
      </c>
      <c r="B2" s="7" t="s">
        <v>1019</v>
      </c>
      <c r="C2" s="8" t="s">
        <v>74</v>
      </c>
      <c r="D2" s="8" t="s">
        <v>1025</v>
      </c>
      <c r="E2" s="8" t="s">
        <v>138</v>
      </c>
      <c r="F2" s="8" t="s">
        <v>1024</v>
      </c>
      <c r="G2" s="8" t="s">
        <v>1021</v>
      </c>
    </row>
    <row r="3" spans="1:7">
      <c r="A3" s="11" t="s">
        <v>953</v>
      </c>
      <c r="B3" s="11" t="s">
        <v>948</v>
      </c>
      <c r="C3" s="11">
        <v>2</v>
      </c>
      <c r="D3" s="11">
        <v>4</v>
      </c>
      <c r="E3" s="11">
        <v>9</v>
      </c>
      <c r="F3" s="11"/>
      <c r="G3" s="11">
        <f>SUM(C3:F3)</f>
        <v>15</v>
      </c>
    </row>
    <row r="4" spans="1:7">
      <c r="A4" s="11" t="s">
        <v>953</v>
      </c>
      <c r="B4" s="11" t="s">
        <v>949</v>
      </c>
      <c r="C4" s="11">
        <v>3</v>
      </c>
      <c r="D4" s="11"/>
      <c r="E4" s="11">
        <v>4</v>
      </c>
      <c r="F4" s="11"/>
      <c r="G4" s="11">
        <f t="shared" ref="G4:G6" si="0">SUM(C4:F4)</f>
        <v>7</v>
      </c>
    </row>
    <row r="5" spans="1:7">
      <c r="A5" s="11" t="s">
        <v>952</v>
      </c>
      <c r="B5" s="11" t="s">
        <v>948</v>
      </c>
      <c r="C5" s="11">
        <v>5</v>
      </c>
      <c r="D5" s="11">
        <v>8</v>
      </c>
      <c r="E5" s="11">
        <v>8</v>
      </c>
      <c r="F5" s="11">
        <v>2</v>
      </c>
      <c r="G5" s="11">
        <f t="shared" si="0"/>
        <v>23</v>
      </c>
    </row>
    <row r="6" spans="1:7">
      <c r="A6" s="11" t="s">
        <v>952</v>
      </c>
      <c r="B6" s="11" t="s">
        <v>949</v>
      </c>
      <c r="C6" s="11">
        <v>2</v>
      </c>
      <c r="D6" s="11">
        <v>1</v>
      </c>
      <c r="E6" s="11"/>
      <c r="F6" s="11"/>
      <c r="G6" s="11">
        <f t="shared" si="0"/>
        <v>3</v>
      </c>
    </row>
    <row r="7" spans="1:7">
      <c r="A7" s="11"/>
      <c r="B7" s="11"/>
      <c r="C7" s="11">
        <f>SUM(C3:C6)</f>
        <v>12</v>
      </c>
      <c r="D7" s="11">
        <f t="shared" ref="D7:F7" si="1">SUM(D3:D6)</f>
        <v>13</v>
      </c>
      <c r="E7" s="11">
        <f t="shared" si="1"/>
        <v>21</v>
      </c>
      <c r="F7" s="11">
        <f t="shared" si="1"/>
        <v>2</v>
      </c>
      <c r="G7" s="36">
        <f>SUM(G3:G6)</f>
        <v>48</v>
      </c>
    </row>
    <row r="8" spans="1:7">
      <c r="G8">
        <f>2/48*100</f>
        <v>4.1666666666666661</v>
      </c>
    </row>
    <row r="19" spans="1:2">
      <c r="A19" t="s">
        <v>1044</v>
      </c>
      <c r="B19" t="s">
        <v>1060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20" sqref="B20"/>
    </sheetView>
  </sheetViews>
  <sheetFormatPr defaultRowHeight="12.75"/>
  <sheetData>
    <row r="1" spans="1:7">
      <c r="A1" t="s">
        <v>18</v>
      </c>
    </row>
    <row r="2" spans="1:7" ht="38.25">
      <c r="A2" s="8" t="s">
        <v>1018</v>
      </c>
      <c r="B2" s="8" t="s">
        <v>1019</v>
      </c>
      <c r="C2" s="8" t="s">
        <v>40</v>
      </c>
      <c r="D2" s="8" t="s">
        <v>37</v>
      </c>
      <c r="E2" s="8" t="s">
        <v>1023</v>
      </c>
      <c r="F2" s="8" t="s">
        <v>1021</v>
      </c>
    </row>
    <row r="3" spans="1:7">
      <c r="A3" s="11" t="s">
        <v>953</v>
      </c>
      <c r="B3" s="11" t="s">
        <v>948</v>
      </c>
      <c r="C3" s="11">
        <v>25</v>
      </c>
      <c r="D3" s="11">
        <v>17</v>
      </c>
      <c r="E3" s="11">
        <v>4</v>
      </c>
      <c r="F3" s="11">
        <f>SUM(C3:E3)</f>
        <v>46</v>
      </c>
    </row>
    <row r="4" spans="1:7">
      <c r="A4" s="11" t="s">
        <v>953</v>
      </c>
      <c r="B4" s="11" t="s">
        <v>949</v>
      </c>
      <c r="C4" s="11">
        <v>11</v>
      </c>
      <c r="D4" s="11">
        <v>5</v>
      </c>
      <c r="E4" s="11">
        <v>2</v>
      </c>
      <c r="F4" s="11">
        <f t="shared" ref="F4:F6" si="0">SUM(C4:E4)</f>
        <v>18</v>
      </c>
      <c r="G4" s="59">
        <v>64</v>
      </c>
    </row>
    <row r="5" spans="1:7">
      <c r="A5" s="11" t="s">
        <v>952</v>
      </c>
      <c r="B5" s="11" t="s">
        <v>948</v>
      </c>
      <c r="C5" s="11">
        <v>41</v>
      </c>
      <c r="D5" s="11">
        <v>21</v>
      </c>
      <c r="E5" s="11">
        <v>5</v>
      </c>
      <c r="F5" s="11">
        <f t="shared" si="0"/>
        <v>67</v>
      </c>
    </row>
    <row r="6" spans="1:7">
      <c r="A6" s="11" t="s">
        <v>952</v>
      </c>
      <c r="B6" s="11" t="s">
        <v>949</v>
      </c>
      <c r="C6" s="11">
        <v>13</v>
      </c>
      <c r="D6" s="11">
        <v>3</v>
      </c>
      <c r="E6" s="11"/>
      <c r="F6" s="11">
        <f t="shared" si="0"/>
        <v>16</v>
      </c>
      <c r="G6">
        <v>83</v>
      </c>
    </row>
    <row r="7" spans="1:7">
      <c r="A7" s="11"/>
      <c r="B7" s="11"/>
      <c r="C7" s="11">
        <f>SUM(C3:C6)</f>
        <v>90</v>
      </c>
      <c r="D7" s="11">
        <f t="shared" ref="D7:E7" si="1">SUM(D3:D6)</f>
        <v>46</v>
      </c>
      <c r="E7" s="11">
        <f t="shared" si="1"/>
        <v>11</v>
      </c>
      <c r="F7" s="11">
        <f>SUM(F3:F6)</f>
        <v>147</v>
      </c>
    </row>
    <row r="8" spans="1:7">
      <c r="B8" s="55" t="s">
        <v>953</v>
      </c>
      <c r="C8" s="66">
        <f>(C3+C4)/64</f>
        <v>0.5625</v>
      </c>
      <c r="D8" s="66">
        <f t="shared" ref="D8:E8" si="2">(D3+D4)/64</f>
        <v>0.34375</v>
      </c>
      <c r="E8" s="66">
        <f t="shared" si="2"/>
        <v>9.375E-2</v>
      </c>
      <c r="F8" s="63">
        <f>SUM(C8:E8)</f>
        <v>1</v>
      </c>
    </row>
    <row r="9" spans="1:7">
      <c r="B9" s="55" t="s">
        <v>952</v>
      </c>
      <c r="C9" s="66">
        <f>(C5+C6)/83</f>
        <v>0.6506024096385542</v>
      </c>
      <c r="D9" s="66">
        <f t="shared" ref="D9:E9" si="3">(D5+D6)/83</f>
        <v>0.28915662650602408</v>
      </c>
      <c r="E9" s="66">
        <f t="shared" si="3"/>
        <v>6.0240963855421686E-2</v>
      </c>
      <c r="F9" s="63">
        <f>SUM(C9:E9)</f>
        <v>0.99999999999999989</v>
      </c>
    </row>
    <row r="10" spans="1:7">
      <c r="B10" s="55" t="s">
        <v>1046</v>
      </c>
      <c r="C10" s="66">
        <f>C7/147</f>
        <v>0.61224489795918369</v>
      </c>
      <c r="D10" s="66">
        <f t="shared" ref="D10:E10" si="4">D7/147</f>
        <v>0.31292517006802723</v>
      </c>
      <c r="E10" s="66">
        <f t="shared" si="4"/>
        <v>7.4829931972789115E-2</v>
      </c>
      <c r="F10" s="63">
        <f>SUM(C10:E10)</f>
        <v>1</v>
      </c>
    </row>
    <row r="11" spans="1:7">
      <c r="B11" s="40"/>
      <c r="C11" s="66">
        <f>C7/136</f>
        <v>0.66176470588235292</v>
      </c>
      <c r="D11" s="66">
        <f>D7/136</f>
        <v>0.33823529411764708</v>
      </c>
      <c r="E11" s="65">
        <f>SUM(C11:D11)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20" sqref="B20"/>
    </sheetView>
  </sheetViews>
  <sheetFormatPr defaultRowHeight="12.75"/>
  <sheetData>
    <row r="1" spans="1:7">
      <c r="A1" t="s">
        <v>1061</v>
      </c>
    </row>
    <row r="2" spans="1:7" ht="38.25">
      <c r="A2" s="7" t="s">
        <v>1018</v>
      </c>
      <c r="B2" s="7" t="s">
        <v>1019</v>
      </c>
      <c r="C2" s="8" t="s">
        <v>40</v>
      </c>
      <c r="D2" s="8" t="s">
        <v>37</v>
      </c>
      <c r="E2" s="8" t="s">
        <v>1023</v>
      </c>
      <c r="F2" s="8" t="s">
        <v>1021</v>
      </c>
    </row>
    <row r="3" spans="1:7">
      <c r="A3" s="11" t="s">
        <v>953</v>
      </c>
      <c r="B3" s="11" t="s">
        <v>948</v>
      </c>
      <c r="C3" s="11">
        <v>15</v>
      </c>
      <c r="D3" s="11">
        <v>27</v>
      </c>
      <c r="E3" s="11">
        <v>4</v>
      </c>
      <c r="F3" s="11">
        <f>SUM(C3:E3)</f>
        <v>46</v>
      </c>
    </row>
    <row r="4" spans="1:7">
      <c r="A4" s="11" t="s">
        <v>953</v>
      </c>
      <c r="B4" s="11" t="s">
        <v>949</v>
      </c>
      <c r="C4" s="11">
        <v>3</v>
      </c>
      <c r="D4" s="11">
        <v>14</v>
      </c>
      <c r="E4" s="11">
        <v>1</v>
      </c>
      <c r="F4" s="11">
        <f t="shared" ref="F4:F6" si="0">SUM(C4:E4)</f>
        <v>18</v>
      </c>
      <c r="G4" s="59">
        <v>64</v>
      </c>
    </row>
    <row r="5" spans="1:7">
      <c r="A5" s="11" t="s">
        <v>952</v>
      </c>
      <c r="B5" s="11" t="s">
        <v>948</v>
      </c>
      <c r="C5" s="11">
        <v>16</v>
      </c>
      <c r="D5" s="11">
        <v>47</v>
      </c>
      <c r="E5" s="11">
        <v>4</v>
      </c>
      <c r="F5" s="11">
        <f t="shared" si="0"/>
        <v>67</v>
      </c>
      <c r="G5" s="29"/>
    </row>
    <row r="6" spans="1:7">
      <c r="A6" s="11" t="s">
        <v>952</v>
      </c>
      <c r="B6" s="11" t="s">
        <v>949</v>
      </c>
      <c r="C6" s="11">
        <v>5</v>
      </c>
      <c r="D6" s="11">
        <v>11</v>
      </c>
      <c r="E6" s="11"/>
      <c r="F6" s="11">
        <f t="shared" si="0"/>
        <v>16</v>
      </c>
      <c r="G6" s="29">
        <v>83</v>
      </c>
    </row>
    <row r="7" spans="1:7">
      <c r="A7" s="11"/>
      <c r="B7" s="11"/>
      <c r="C7" s="11">
        <f>SUM(C3:C6)</f>
        <v>39</v>
      </c>
      <c r="D7" s="11">
        <f t="shared" ref="D7:E7" si="1">SUM(D3:D6)</f>
        <v>99</v>
      </c>
      <c r="E7" s="11">
        <f t="shared" si="1"/>
        <v>9</v>
      </c>
      <c r="F7" s="11">
        <f>SUM(F3:F6)</f>
        <v>147</v>
      </c>
    </row>
    <row r="8" spans="1:7">
      <c r="B8" s="55" t="s">
        <v>953</v>
      </c>
      <c r="C8" s="66">
        <f>(C3+C4)/64</f>
        <v>0.28125</v>
      </c>
      <c r="D8" s="66">
        <f t="shared" ref="D8:E8" si="2">(D3+D4)/64</f>
        <v>0.640625</v>
      </c>
      <c r="E8" s="66">
        <f t="shared" si="2"/>
        <v>7.8125E-2</v>
      </c>
      <c r="F8" s="64">
        <f>SUM(C8:E8)</f>
        <v>1</v>
      </c>
    </row>
    <row r="9" spans="1:7">
      <c r="B9" s="55" t="s">
        <v>952</v>
      </c>
      <c r="C9" s="66">
        <f>(C5+C6)/83</f>
        <v>0.25301204819277107</v>
      </c>
      <c r="D9" s="66">
        <f t="shared" ref="D9:E9" si="3">(D5+D6)/83</f>
        <v>0.6987951807228916</v>
      </c>
      <c r="E9" s="66">
        <f t="shared" si="3"/>
        <v>4.8192771084337352E-2</v>
      </c>
      <c r="F9" s="64">
        <f>SUM(C9:E9)</f>
        <v>1</v>
      </c>
    </row>
    <row r="10" spans="1:7">
      <c r="B10" s="44" t="s">
        <v>1046</v>
      </c>
      <c r="C10" s="66">
        <f>C7/147</f>
        <v>0.26530612244897961</v>
      </c>
      <c r="D10" s="66">
        <f t="shared" ref="D10:E10" si="4">D7/147</f>
        <v>0.67346938775510201</v>
      </c>
      <c r="E10" s="66">
        <f t="shared" si="4"/>
        <v>6.1224489795918366E-2</v>
      </c>
      <c r="F10" s="64">
        <f>SUM(C10:E10)</f>
        <v>0.99999999999999989</v>
      </c>
    </row>
    <row r="18" spans="1:2">
      <c r="A18" t="s">
        <v>1044</v>
      </c>
      <c r="B18" t="s">
        <v>1062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11" sqref="F11"/>
    </sheetView>
  </sheetViews>
  <sheetFormatPr defaultRowHeight="12.75"/>
  <sheetData>
    <row r="1" spans="1:7">
      <c r="A1" t="s">
        <v>20</v>
      </c>
    </row>
    <row r="2" spans="1:7" ht="38.25">
      <c r="A2" s="7" t="s">
        <v>1018</v>
      </c>
      <c r="B2" s="7" t="s">
        <v>1019</v>
      </c>
      <c r="C2" s="8" t="s">
        <v>40</v>
      </c>
      <c r="D2" s="8" t="s">
        <v>37</v>
      </c>
      <c r="E2" s="8" t="s">
        <v>1023</v>
      </c>
      <c r="F2" s="8" t="s">
        <v>1021</v>
      </c>
    </row>
    <row r="3" spans="1:7">
      <c r="A3" s="11" t="s">
        <v>953</v>
      </c>
      <c r="B3" s="11" t="s">
        <v>948</v>
      </c>
      <c r="C3" s="11">
        <v>5</v>
      </c>
      <c r="D3" s="11">
        <v>38</v>
      </c>
      <c r="E3" s="11">
        <v>3</v>
      </c>
      <c r="F3" s="11">
        <f>SUM(C3:E3)</f>
        <v>46</v>
      </c>
    </row>
    <row r="4" spans="1:7">
      <c r="A4" s="11" t="s">
        <v>953</v>
      </c>
      <c r="B4" s="11" t="s">
        <v>949</v>
      </c>
      <c r="C4" s="11">
        <v>4</v>
      </c>
      <c r="D4" s="11">
        <v>14</v>
      </c>
      <c r="E4" s="11"/>
      <c r="F4" s="11">
        <f t="shared" ref="F4:F6" si="0">SUM(C4:E4)</f>
        <v>18</v>
      </c>
      <c r="G4">
        <f>F3+F4</f>
        <v>64</v>
      </c>
    </row>
    <row r="5" spans="1:7">
      <c r="A5" s="11" t="s">
        <v>952</v>
      </c>
      <c r="B5" s="11" t="s">
        <v>948</v>
      </c>
      <c r="C5" s="11">
        <v>6</v>
      </c>
      <c r="D5" s="11">
        <v>58</v>
      </c>
      <c r="E5" s="11">
        <v>3</v>
      </c>
      <c r="F5" s="11">
        <f t="shared" si="0"/>
        <v>67</v>
      </c>
    </row>
    <row r="6" spans="1:7">
      <c r="A6" s="11" t="s">
        <v>952</v>
      </c>
      <c r="B6" s="11" t="s">
        <v>949</v>
      </c>
      <c r="C6" s="11">
        <v>1</v>
      </c>
      <c r="D6" s="11">
        <v>15</v>
      </c>
      <c r="E6" s="11"/>
      <c r="F6" s="11">
        <f t="shared" si="0"/>
        <v>16</v>
      </c>
      <c r="G6">
        <f>F5+F6</f>
        <v>83</v>
      </c>
    </row>
    <row r="7" spans="1:7">
      <c r="A7" s="11"/>
      <c r="B7" s="11"/>
      <c r="C7" s="11">
        <f>SUM(C3:C6)</f>
        <v>16</v>
      </c>
      <c r="D7" s="11">
        <f t="shared" ref="D7:E7" si="1">SUM(D3:D6)</f>
        <v>125</v>
      </c>
      <c r="E7" s="11">
        <f t="shared" si="1"/>
        <v>6</v>
      </c>
      <c r="F7" s="11">
        <f>SUM(F3:F6)</f>
        <v>147</v>
      </c>
    </row>
    <row r="8" spans="1:7">
      <c r="B8" s="55" t="s">
        <v>953</v>
      </c>
      <c r="C8" s="66">
        <f>(C3+C4)/64</f>
        <v>0.140625</v>
      </c>
      <c r="D8" s="66">
        <f t="shared" ref="D8:E8" si="2">(D3+D4)/64</f>
        <v>0.8125</v>
      </c>
      <c r="E8" s="66">
        <f t="shared" si="2"/>
        <v>4.6875E-2</v>
      </c>
      <c r="F8" s="63">
        <f>SUM(C8:E8)</f>
        <v>1</v>
      </c>
    </row>
    <row r="9" spans="1:7">
      <c r="B9" s="55" t="s">
        <v>952</v>
      </c>
      <c r="C9" s="66">
        <f>(C5+C6)/83</f>
        <v>8.4337349397590355E-2</v>
      </c>
      <c r="D9" s="66">
        <f t="shared" ref="D9:E9" si="3">(D5+D6)/83</f>
        <v>0.87951807228915657</v>
      </c>
      <c r="E9" s="66">
        <f t="shared" si="3"/>
        <v>3.614457831325301E-2</v>
      </c>
      <c r="F9" s="63">
        <f>SUM(C9:E9)</f>
        <v>1</v>
      </c>
    </row>
    <row r="10" spans="1:7">
      <c r="B10" s="55" t="s">
        <v>1046</v>
      </c>
      <c r="C10" s="66">
        <f>C7/147</f>
        <v>0.10884353741496598</v>
      </c>
      <c r="D10" s="66">
        <f t="shared" ref="D10:E10" si="4">D7/147</f>
        <v>0.85034013605442171</v>
      </c>
      <c r="E10" s="66">
        <f t="shared" si="4"/>
        <v>4.0816326530612242E-2</v>
      </c>
      <c r="F10" s="63">
        <f>SUM(C10:E10)</f>
        <v>1</v>
      </c>
    </row>
    <row r="19" spans="1:2">
      <c r="A19" t="s">
        <v>1044</v>
      </c>
      <c r="B19" t="s">
        <v>1063</v>
      </c>
    </row>
    <row r="20" spans="1:2">
      <c r="B20" t="s">
        <v>1064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00"/>
  <sheetViews>
    <sheetView showGridLines="0" zoomScale="90" zoomScaleNormal="90" workbookViewId="0">
      <selection activeCell="A12" sqref="A12"/>
    </sheetView>
  </sheetViews>
  <sheetFormatPr defaultColWidth="42.42578125" defaultRowHeight="12.75"/>
  <cols>
    <col min="1" max="1" width="60.85546875" style="74" customWidth="1"/>
    <col min="2" max="2" width="26.28515625" style="74" customWidth="1"/>
    <col min="3" max="3" width="4.28515625" style="74" bestFit="1" customWidth="1"/>
    <col min="4" max="4" width="27.42578125" style="96" bestFit="1" customWidth="1"/>
    <col min="5" max="5" width="27.7109375" style="96" bestFit="1" customWidth="1"/>
    <col min="6" max="6" width="25.28515625" style="96" bestFit="1" customWidth="1"/>
    <col min="7" max="7" width="26.42578125" style="96" bestFit="1" customWidth="1"/>
    <col min="8" max="8" width="27.85546875" style="96" bestFit="1" customWidth="1"/>
    <col min="9" max="15" width="27.42578125" style="96" bestFit="1" customWidth="1"/>
    <col min="16" max="16384" width="42.42578125" style="74"/>
  </cols>
  <sheetData>
    <row r="1" spans="1:68">
      <c r="A1" s="82" t="s">
        <v>1022</v>
      </c>
      <c r="B1" s="82" t="s">
        <v>1018</v>
      </c>
      <c r="C1" s="82" t="s">
        <v>1019</v>
      </c>
      <c r="D1" s="91" t="s">
        <v>1143</v>
      </c>
      <c r="E1" s="91" t="s">
        <v>1144</v>
      </c>
      <c r="F1" s="91" t="s">
        <v>1145</v>
      </c>
      <c r="G1" s="91" t="s">
        <v>1146</v>
      </c>
      <c r="H1" s="91" t="s">
        <v>1147</v>
      </c>
      <c r="I1" s="91" t="s">
        <v>1148</v>
      </c>
      <c r="J1" s="91" t="s">
        <v>1149</v>
      </c>
      <c r="K1" s="91" t="s">
        <v>1150</v>
      </c>
      <c r="L1" s="91"/>
      <c r="M1" s="91"/>
      <c r="N1" s="91"/>
      <c r="O1" s="91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</row>
    <row r="2" spans="1:68" s="77" customFormat="1" ht="25.5">
      <c r="A2" s="78" t="s">
        <v>1142</v>
      </c>
      <c r="B2" s="79" t="s">
        <v>953</v>
      </c>
      <c r="C2" s="79" t="s">
        <v>948</v>
      </c>
      <c r="D2" s="79">
        <v>4</v>
      </c>
      <c r="E2" s="79">
        <v>1</v>
      </c>
      <c r="F2" s="79">
        <v>3</v>
      </c>
      <c r="G2" s="79">
        <v>7</v>
      </c>
      <c r="H2" s="79">
        <v>6</v>
      </c>
      <c r="I2" s="79">
        <v>2</v>
      </c>
      <c r="J2" s="79">
        <v>7</v>
      </c>
      <c r="K2" s="79">
        <v>21</v>
      </c>
      <c r="L2" s="79"/>
      <c r="M2" s="79"/>
      <c r="N2" s="79"/>
      <c r="O2" s="79"/>
    </row>
    <row r="3" spans="1:68" s="76" customFormat="1" ht="25.5">
      <c r="A3" s="80" t="s">
        <v>1142</v>
      </c>
      <c r="B3" s="81" t="s">
        <v>953</v>
      </c>
      <c r="C3" s="81" t="s">
        <v>949</v>
      </c>
      <c r="D3" s="92">
        <v>0</v>
      </c>
      <c r="E3" s="92">
        <v>2</v>
      </c>
      <c r="F3" s="92">
        <v>1</v>
      </c>
      <c r="G3" s="92">
        <v>1</v>
      </c>
      <c r="H3" s="92">
        <v>0</v>
      </c>
      <c r="I3" s="92">
        <v>3</v>
      </c>
      <c r="J3" s="92">
        <v>2</v>
      </c>
      <c r="K3" s="92">
        <v>4</v>
      </c>
      <c r="L3" s="92"/>
      <c r="M3" s="92"/>
      <c r="N3" s="92"/>
      <c r="O3" s="92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</row>
    <row r="4" spans="1:68" s="77" customFormat="1" ht="25.5">
      <c r="A4" s="78" t="s">
        <v>1142</v>
      </c>
      <c r="B4" s="79" t="s">
        <v>952</v>
      </c>
      <c r="C4" s="79" t="s">
        <v>948</v>
      </c>
      <c r="D4" s="79">
        <v>11</v>
      </c>
      <c r="E4" s="79">
        <v>3</v>
      </c>
      <c r="F4" s="79">
        <v>5</v>
      </c>
      <c r="G4" s="79">
        <v>3</v>
      </c>
      <c r="H4" s="79">
        <v>4</v>
      </c>
      <c r="I4" s="79">
        <v>4</v>
      </c>
      <c r="J4" s="79">
        <v>7</v>
      </c>
      <c r="K4" s="79">
        <v>7</v>
      </c>
      <c r="L4" s="79"/>
      <c r="M4" s="79"/>
      <c r="N4" s="79"/>
      <c r="O4" s="79"/>
    </row>
    <row r="5" spans="1:68" s="76" customFormat="1" ht="25.5">
      <c r="A5" s="80" t="s">
        <v>1142</v>
      </c>
      <c r="B5" s="81" t="s">
        <v>952</v>
      </c>
      <c r="C5" s="81" t="s">
        <v>949</v>
      </c>
      <c r="D5" s="92">
        <v>1</v>
      </c>
      <c r="E5" s="92">
        <v>2</v>
      </c>
      <c r="F5" s="92">
        <v>3</v>
      </c>
      <c r="G5" s="92">
        <v>0</v>
      </c>
      <c r="H5" s="92">
        <v>1</v>
      </c>
      <c r="I5" s="92">
        <v>1</v>
      </c>
      <c r="J5" s="92">
        <v>1</v>
      </c>
      <c r="K5" s="92">
        <v>1</v>
      </c>
      <c r="L5" s="92"/>
      <c r="M5" s="92"/>
      <c r="N5" s="92"/>
      <c r="O5" s="92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</row>
    <row r="6" spans="1:68" s="76" customFormat="1">
      <c r="A6" s="89" t="s">
        <v>1020</v>
      </c>
      <c r="B6" s="97">
        <f>SUM(C6:O6)</f>
        <v>118</v>
      </c>
      <c r="C6" s="90"/>
      <c r="D6" s="89">
        <f t="shared" ref="D6:O6" si="0">SUM(D2:D5)</f>
        <v>16</v>
      </c>
      <c r="E6" s="89">
        <f t="shared" si="0"/>
        <v>8</v>
      </c>
      <c r="F6" s="89">
        <f t="shared" si="0"/>
        <v>12</v>
      </c>
      <c r="G6" s="89">
        <f t="shared" si="0"/>
        <v>11</v>
      </c>
      <c r="H6" s="89">
        <f t="shared" si="0"/>
        <v>11</v>
      </c>
      <c r="I6" s="89">
        <f t="shared" si="0"/>
        <v>10</v>
      </c>
      <c r="J6" s="89">
        <f t="shared" si="0"/>
        <v>17</v>
      </c>
      <c r="K6" s="89">
        <f t="shared" si="0"/>
        <v>33</v>
      </c>
      <c r="L6" s="89">
        <f t="shared" si="0"/>
        <v>0</v>
      </c>
      <c r="M6" s="89">
        <f t="shared" si="0"/>
        <v>0</v>
      </c>
      <c r="N6" s="89">
        <f t="shared" si="0"/>
        <v>0</v>
      </c>
      <c r="O6" s="89">
        <f t="shared" si="0"/>
        <v>0</v>
      </c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</row>
    <row r="7" spans="1:68" s="88" customFormat="1">
      <c r="A7" s="86"/>
      <c r="B7" s="87"/>
      <c r="C7" s="87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</row>
    <row r="8" spans="1:68" ht="25.5">
      <c r="A8" s="85" t="s">
        <v>1022</v>
      </c>
      <c r="B8" s="85" t="s">
        <v>1018</v>
      </c>
      <c r="C8" s="85" t="s">
        <v>1019</v>
      </c>
      <c r="D8" s="94" t="s">
        <v>992</v>
      </c>
      <c r="E8" s="94" t="s">
        <v>990</v>
      </c>
      <c r="F8" s="94" t="s">
        <v>989</v>
      </c>
      <c r="G8" s="94" t="s">
        <v>991</v>
      </c>
      <c r="H8" s="94" t="s">
        <v>993</v>
      </c>
      <c r="I8" s="94"/>
      <c r="J8" s="94"/>
      <c r="K8" s="94"/>
      <c r="L8" s="94"/>
      <c r="M8" s="94"/>
      <c r="N8" s="94"/>
      <c r="O8" s="94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</row>
    <row r="9" spans="1:68" s="77" customFormat="1">
      <c r="A9" s="78" t="s">
        <v>1114</v>
      </c>
      <c r="B9" s="79" t="s">
        <v>953</v>
      </c>
      <c r="C9" s="79" t="s">
        <v>948</v>
      </c>
      <c r="D9" s="79">
        <v>6</v>
      </c>
      <c r="E9" s="79">
        <v>4</v>
      </c>
      <c r="F9" s="79">
        <v>13</v>
      </c>
      <c r="G9" s="79">
        <v>22</v>
      </c>
      <c r="H9" s="79">
        <v>6</v>
      </c>
      <c r="I9" s="79"/>
      <c r="J9" s="79"/>
      <c r="K9" s="79"/>
      <c r="L9" s="79"/>
      <c r="M9" s="79"/>
      <c r="N9" s="79"/>
      <c r="O9" s="79"/>
    </row>
    <row r="10" spans="1:68" s="76" customFormat="1">
      <c r="A10" s="80" t="s">
        <v>1114</v>
      </c>
      <c r="B10" s="81" t="s">
        <v>953</v>
      </c>
      <c r="C10" s="81" t="s">
        <v>949</v>
      </c>
      <c r="D10" s="92">
        <v>1</v>
      </c>
      <c r="E10" s="92">
        <v>3</v>
      </c>
      <c r="F10" s="92">
        <v>6</v>
      </c>
      <c r="G10" s="92">
        <v>2</v>
      </c>
      <c r="H10" s="92">
        <v>1</v>
      </c>
      <c r="I10" s="92"/>
      <c r="J10" s="92"/>
      <c r="K10" s="92"/>
      <c r="L10" s="92"/>
      <c r="M10" s="92"/>
      <c r="N10" s="92"/>
      <c r="O10" s="92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</row>
    <row r="11" spans="1:68" s="77" customFormat="1">
      <c r="A11" s="78" t="s">
        <v>1114</v>
      </c>
      <c r="B11" s="79" t="s">
        <v>952</v>
      </c>
      <c r="C11" s="79" t="s">
        <v>948</v>
      </c>
      <c r="D11" s="79">
        <v>6</v>
      </c>
      <c r="E11" s="79">
        <v>7</v>
      </c>
      <c r="F11" s="79">
        <v>14</v>
      </c>
      <c r="G11" s="79">
        <v>11</v>
      </c>
      <c r="H11" s="79">
        <v>6</v>
      </c>
      <c r="I11" s="79"/>
      <c r="J11" s="79"/>
      <c r="K11" s="79"/>
      <c r="L11" s="79"/>
      <c r="M11" s="79"/>
      <c r="N11" s="79"/>
      <c r="O11" s="79"/>
    </row>
    <row r="12" spans="1:68" s="76" customFormat="1">
      <c r="A12" s="80" t="s">
        <v>1114</v>
      </c>
      <c r="B12" s="81" t="s">
        <v>952</v>
      </c>
      <c r="C12" s="81" t="s">
        <v>949</v>
      </c>
      <c r="D12" s="92">
        <v>2</v>
      </c>
      <c r="E12" s="92">
        <v>2</v>
      </c>
      <c r="F12" s="92">
        <v>2</v>
      </c>
      <c r="G12" s="92">
        <v>1</v>
      </c>
      <c r="H12" s="92">
        <v>3</v>
      </c>
      <c r="I12" s="92"/>
      <c r="J12" s="92"/>
      <c r="K12" s="92"/>
      <c r="L12" s="92"/>
      <c r="M12" s="92"/>
      <c r="N12" s="92"/>
      <c r="O12" s="92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</row>
    <row r="13" spans="1:68" s="76" customFormat="1">
      <c r="A13" s="89" t="s">
        <v>1020</v>
      </c>
      <c r="B13" s="97">
        <f>SUM(C13:O13)</f>
        <v>118</v>
      </c>
      <c r="C13" s="90"/>
      <c r="D13" s="89">
        <f t="shared" ref="D13:O13" si="1">SUM(D9:D12)</f>
        <v>15</v>
      </c>
      <c r="E13" s="89">
        <f t="shared" si="1"/>
        <v>16</v>
      </c>
      <c r="F13" s="89">
        <f t="shared" si="1"/>
        <v>35</v>
      </c>
      <c r="G13" s="89">
        <f t="shared" si="1"/>
        <v>36</v>
      </c>
      <c r="H13" s="89">
        <f t="shared" si="1"/>
        <v>16</v>
      </c>
      <c r="I13" s="89">
        <f t="shared" si="1"/>
        <v>0</v>
      </c>
      <c r="J13" s="89">
        <f t="shared" si="1"/>
        <v>0</v>
      </c>
      <c r="K13" s="89">
        <f t="shared" si="1"/>
        <v>0</v>
      </c>
      <c r="L13" s="89">
        <f t="shared" si="1"/>
        <v>0</v>
      </c>
      <c r="M13" s="89">
        <f t="shared" si="1"/>
        <v>0</v>
      </c>
      <c r="N13" s="89">
        <f t="shared" si="1"/>
        <v>0</v>
      </c>
      <c r="O13" s="89">
        <f t="shared" si="1"/>
        <v>0</v>
      </c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</row>
    <row r="14" spans="1:68" s="88" customFormat="1">
      <c r="A14" s="86"/>
      <c r="B14" s="87"/>
      <c r="C14" s="87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</row>
    <row r="15" spans="1:68">
      <c r="A15" s="82" t="s">
        <v>1022</v>
      </c>
      <c r="B15" s="82" t="s">
        <v>1018</v>
      </c>
      <c r="C15" s="82" t="s">
        <v>1019</v>
      </c>
      <c r="D15" s="91">
        <v>0</v>
      </c>
      <c r="E15" s="91">
        <v>1</v>
      </c>
      <c r="F15" s="91">
        <v>2</v>
      </c>
      <c r="G15" s="91">
        <v>3</v>
      </c>
      <c r="H15" s="91">
        <v>4</v>
      </c>
      <c r="I15" s="91" t="s">
        <v>70</v>
      </c>
      <c r="J15" s="91"/>
      <c r="K15" s="91"/>
      <c r="L15" s="91"/>
      <c r="M15" s="91"/>
      <c r="N15" s="91"/>
      <c r="O15" s="91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</row>
    <row r="16" spans="1:68" s="77" customFormat="1">
      <c r="A16" s="78" t="s">
        <v>1111</v>
      </c>
      <c r="B16" s="79" t="s">
        <v>953</v>
      </c>
      <c r="C16" s="79" t="s">
        <v>948</v>
      </c>
      <c r="D16" s="79">
        <v>5</v>
      </c>
      <c r="E16" s="79">
        <v>23</v>
      </c>
      <c r="F16" s="79">
        <v>4</v>
      </c>
      <c r="G16" s="79">
        <v>2</v>
      </c>
      <c r="H16" s="79">
        <v>1</v>
      </c>
      <c r="I16" s="79">
        <v>16</v>
      </c>
      <c r="J16" s="79"/>
      <c r="K16" s="79"/>
      <c r="L16" s="79"/>
      <c r="M16" s="79"/>
      <c r="N16" s="79"/>
      <c r="O16" s="79"/>
    </row>
    <row r="17" spans="1:68" s="76" customFormat="1">
      <c r="A17" s="80" t="s">
        <v>1111</v>
      </c>
      <c r="B17" s="81" t="s">
        <v>953</v>
      </c>
      <c r="C17" s="81" t="s">
        <v>949</v>
      </c>
      <c r="D17" s="92">
        <v>1</v>
      </c>
      <c r="E17" s="92">
        <v>7</v>
      </c>
      <c r="F17" s="92">
        <v>2</v>
      </c>
      <c r="G17" s="92">
        <v>1</v>
      </c>
      <c r="H17" s="92">
        <v>0</v>
      </c>
      <c r="I17" s="92">
        <v>2</v>
      </c>
      <c r="J17" s="92"/>
      <c r="K17" s="92"/>
      <c r="L17" s="92"/>
      <c r="M17" s="92"/>
      <c r="N17" s="92"/>
      <c r="O17" s="92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</row>
    <row r="18" spans="1:68" s="77" customFormat="1">
      <c r="A18" s="78" t="s">
        <v>1111</v>
      </c>
      <c r="B18" s="79" t="s">
        <v>952</v>
      </c>
      <c r="C18" s="79" t="s">
        <v>948</v>
      </c>
      <c r="D18" s="79">
        <v>8</v>
      </c>
      <c r="E18" s="79">
        <v>20</v>
      </c>
      <c r="F18" s="79">
        <v>8</v>
      </c>
      <c r="G18" s="79">
        <v>0</v>
      </c>
      <c r="H18" s="79">
        <v>1</v>
      </c>
      <c r="I18" s="79">
        <v>7</v>
      </c>
      <c r="J18" s="79"/>
      <c r="K18" s="79"/>
      <c r="L18" s="79"/>
      <c r="M18" s="79"/>
      <c r="N18" s="79"/>
      <c r="O18" s="79"/>
    </row>
    <row r="19" spans="1:68" s="76" customFormat="1">
      <c r="A19" s="80" t="s">
        <v>1111</v>
      </c>
      <c r="B19" s="81" t="s">
        <v>952</v>
      </c>
      <c r="C19" s="81" t="s">
        <v>949</v>
      </c>
      <c r="D19" s="92">
        <v>3</v>
      </c>
      <c r="E19" s="92">
        <v>5</v>
      </c>
      <c r="F19" s="92">
        <v>0</v>
      </c>
      <c r="G19" s="92">
        <v>0</v>
      </c>
      <c r="H19" s="92">
        <v>1</v>
      </c>
      <c r="I19" s="92">
        <v>1</v>
      </c>
      <c r="J19" s="92"/>
      <c r="K19" s="92"/>
      <c r="L19" s="92"/>
      <c r="M19" s="92"/>
      <c r="N19" s="92"/>
      <c r="O19" s="92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</row>
    <row r="20" spans="1:68" s="76" customFormat="1">
      <c r="A20" s="89" t="s">
        <v>1020</v>
      </c>
      <c r="B20" s="97">
        <f>SUM(C20:O20)</f>
        <v>118</v>
      </c>
      <c r="C20" s="90"/>
      <c r="D20" s="89">
        <f t="shared" ref="D20:I20" si="2">SUM(D16:D19)</f>
        <v>17</v>
      </c>
      <c r="E20" s="89">
        <f t="shared" si="2"/>
        <v>55</v>
      </c>
      <c r="F20" s="89">
        <f t="shared" si="2"/>
        <v>14</v>
      </c>
      <c r="G20" s="89">
        <f t="shared" si="2"/>
        <v>3</v>
      </c>
      <c r="H20" s="89">
        <f t="shared" si="2"/>
        <v>3</v>
      </c>
      <c r="I20" s="89">
        <f t="shared" si="2"/>
        <v>26</v>
      </c>
      <c r="J20" s="89">
        <f t="shared" ref="J20:O20" si="3">SUM(J16:J19)</f>
        <v>0</v>
      </c>
      <c r="K20" s="89">
        <f t="shared" si="3"/>
        <v>0</v>
      </c>
      <c r="L20" s="89">
        <f t="shared" si="3"/>
        <v>0</v>
      </c>
      <c r="M20" s="89">
        <f t="shared" si="3"/>
        <v>0</v>
      </c>
      <c r="N20" s="89">
        <f t="shared" si="3"/>
        <v>0</v>
      </c>
      <c r="O20" s="89">
        <f t="shared" si="3"/>
        <v>0</v>
      </c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</row>
    <row r="21" spans="1:68" s="88" customFormat="1">
      <c r="A21" s="86"/>
      <c r="B21" s="87"/>
      <c r="C21" s="87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</row>
    <row r="22" spans="1:68">
      <c r="A22" s="82" t="s">
        <v>1022</v>
      </c>
      <c r="B22" s="82" t="s">
        <v>1018</v>
      </c>
      <c r="C22" s="82" t="s">
        <v>1019</v>
      </c>
      <c r="D22" s="91" t="s">
        <v>90</v>
      </c>
      <c r="E22" s="91" t="s">
        <v>142</v>
      </c>
      <c r="F22" s="91" t="s">
        <v>34</v>
      </c>
      <c r="G22" s="91"/>
      <c r="H22" s="91"/>
      <c r="I22" s="91"/>
      <c r="J22" s="91"/>
      <c r="K22" s="91"/>
      <c r="L22" s="91"/>
      <c r="M22" s="91"/>
      <c r="N22" s="91"/>
      <c r="O22" s="91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</row>
    <row r="23" spans="1:68" s="77" customFormat="1">
      <c r="A23" s="78" t="s">
        <v>1112</v>
      </c>
      <c r="B23" s="79" t="s">
        <v>953</v>
      </c>
      <c r="C23" s="79" t="s">
        <v>948</v>
      </c>
      <c r="D23" s="79">
        <v>35</v>
      </c>
      <c r="E23" s="79">
        <v>28</v>
      </c>
      <c r="F23" s="79">
        <v>17</v>
      </c>
      <c r="G23" s="79"/>
      <c r="H23" s="79"/>
      <c r="I23" s="79"/>
      <c r="J23" s="79"/>
      <c r="K23" s="79"/>
      <c r="L23" s="79"/>
      <c r="M23" s="79"/>
      <c r="N23" s="79"/>
      <c r="O23" s="79"/>
    </row>
    <row r="24" spans="1:68" s="76" customFormat="1">
      <c r="A24" s="80" t="s">
        <v>1112</v>
      </c>
      <c r="B24" s="81" t="s">
        <v>953</v>
      </c>
      <c r="C24" s="81" t="s">
        <v>949</v>
      </c>
      <c r="D24" s="92">
        <v>11</v>
      </c>
      <c r="E24" s="92">
        <v>5</v>
      </c>
      <c r="F24" s="92">
        <v>3</v>
      </c>
      <c r="G24" s="92"/>
      <c r="H24" s="92"/>
      <c r="I24" s="92"/>
      <c r="J24" s="92"/>
      <c r="K24" s="92"/>
      <c r="L24" s="92"/>
      <c r="M24" s="92"/>
      <c r="N24" s="92"/>
      <c r="O24" s="92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</row>
    <row r="25" spans="1:68" s="77" customFormat="1">
      <c r="A25" s="78" t="s">
        <v>1112</v>
      </c>
      <c r="B25" s="79" t="s">
        <v>952</v>
      </c>
      <c r="C25" s="79" t="s">
        <v>948</v>
      </c>
      <c r="D25" s="79">
        <v>32</v>
      </c>
      <c r="E25" s="79">
        <v>17</v>
      </c>
      <c r="F25" s="79">
        <v>17</v>
      </c>
      <c r="G25" s="79"/>
      <c r="H25" s="79"/>
      <c r="I25" s="79"/>
      <c r="J25" s="79"/>
      <c r="K25" s="79"/>
      <c r="L25" s="79"/>
      <c r="M25" s="79"/>
      <c r="N25" s="79"/>
      <c r="O25" s="79"/>
    </row>
    <row r="26" spans="1:68" s="76" customFormat="1">
      <c r="A26" s="80" t="s">
        <v>1112</v>
      </c>
      <c r="B26" s="81" t="s">
        <v>952</v>
      </c>
      <c r="C26" s="81" t="s">
        <v>949</v>
      </c>
      <c r="D26" s="92">
        <v>5</v>
      </c>
      <c r="E26" s="92">
        <v>3</v>
      </c>
      <c r="F26" s="92">
        <v>4</v>
      </c>
      <c r="G26" s="92"/>
      <c r="H26" s="92"/>
      <c r="I26" s="92"/>
      <c r="J26" s="92"/>
      <c r="K26" s="92"/>
      <c r="L26" s="92"/>
      <c r="M26" s="92"/>
      <c r="N26" s="92"/>
      <c r="O26" s="92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</row>
    <row r="27" spans="1:68" s="76" customFormat="1">
      <c r="A27" s="89" t="s">
        <v>1020</v>
      </c>
      <c r="B27" s="97">
        <f>SUM(C27:O27)</f>
        <v>177</v>
      </c>
      <c r="C27" s="90"/>
      <c r="D27" s="89">
        <f t="shared" ref="D27:O27" si="4">SUM(D23:D26)</f>
        <v>83</v>
      </c>
      <c r="E27" s="89">
        <f t="shared" si="4"/>
        <v>53</v>
      </c>
      <c r="F27" s="89">
        <f t="shared" si="4"/>
        <v>41</v>
      </c>
      <c r="G27" s="89">
        <f t="shared" si="4"/>
        <v>0</v>
      </c>
      <c r="H27" s="89">
        <f t="shared" si="4"/>
        <v>0</v>
      </c>
      <c r="I27" s="89">
        <f t="shared" si="4"/>
        <v>0</v>
      </c>
      <c r="J27" s="89">
        <f t="shared" si="4"/>
        <v>0</v>
      </c>
      <c r="K27" s="89">
        <f t="shared" si="4"/>
        <v>0</v>
      </c>
      <c r="L27" s="89">
        <f t="shared" si="4"/>
        <v>0</v>
      </c>
      <c r="M27" s="89">
        <f t="shared" si="4"/>
        <v>0</v>
      </c>
      <c r="N27" s="89">
        <f t="shared" si="4"/>
        <v>0</v>
      </c>
      <c r="O27" s="89">
        <f t="shared" si="4"/>
        <v>0</v>
      </c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</row>
    <row r="28" spans="1:68" s="88" customFormat="1">
      <c r="A28" s="86"/>
      <c r="B28" s="87"/>
      <c r="C28" s="87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</row>
    <row r="29" spans="1:68" ht="38.25">
      <c r="A29" s="82" t="s">
        <v>1022</v>
      </c>
      <c r="B29" s="82" t="s">
        <v>1018</v>
      </c>
      <c r="C29" s="82" t="s">
        <v>1019</v>
      </c>
      <c r="D29" s="91" t="s">
        <v>995</v>
      </c>
      <c r="E29" s="91" t="s">
        <v>996</v>
      </c>
      <c r="F29" s="91" t="s">
        <v>997</v>
      </c>
      <c r="G29" s="91" t="s">
        <v>998</v>
      </c>
      <c r="H29" s="91" t="s">
        <v>999</v>
      </c>
      <c r="I29" s="91" t="s">
        <v>1000</v>
      </c>
      <c r="J29" s="91" t="s">
        <v>1110</v>
      </c>
      <c r="K29" s="91"/>
      <c r="L29" s="91"/>
      <c r="M29" s="91"/>
      <c r="N29" s="91"/>
      <c r="O29" s="91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</row>
    <row r="30" spans="1:68" s="77" customFormat="1">
      <c r="A30" s="78" t="s">
        <v>1115</v>
      </c>
      <c r="B30" s="79" t="s">
        <v>953</v>
      </c>
      <c r="C30" s="79" t="s">
        <v>948</v>
      </c>
      <c r="D30" s="79">
        <v>29</v>
      </c>
      <c r="E30" s="79">
        <v>22</v>
      </c>
      <c r="F30" s="79">
        <v>18</v>
      </c>
      <c r="G30" s="79">
        <v>27</v>
      </c>
      <c r="H30" s="79">
        <v>26</v>
      </c>
      <c r="I30" s="79">
        <v>19</v>
      </c>
      <c r="J30" s="79">
        <v>17</v>
      </c>
      <c r="K30" s="79"/>
      <c r="L30" s="79"/>
      <c r="M30" s="79"/>
      <c r="N30" s="79"/>
      <c r="O30" s="79"/>
    </row>
    <row r="31" spans="1:68" s="76" customFormat="1">
      <c r="A31" s="80" t="s">
        <v>1115</v>
      </c>
      <c r="B31" s="81" t="s">
        <v>953</v>
      </c>
      <c r="C31" s="81" t="s">
        <v>949</v>
      </c>
      <c r="D31" s="92">
        <v>10</v>
      </c>
      <c r="E31" s="92">
        <v>4</v>
      </c>
      <c r="F31" s="92">
        <v>2</v>
      </c>
      <c r="G31" s="92">
        <v>6</v>
      </c>
      <c r="H31" s="92">
        <v>5</v>
      </c>
      <c r="I31" s="92">
        <v>3</v>
      </c>
      <c r="J31" s="92">
        <v>3</v>
      </c>
      <c r="K31" s="92"/>
      <c r="L31" s="92"/>
      <c r="M31" s="92"/>
      <c r="N31" s="92"/>
      <c r="O31" s="92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</row>
    <row r="32" spans="1:68" s="77" customFormat="1">
      <c r="A32" s="78" t="s">
        <v>1115</v>
      </c>
      <c r="B32" s="79" t="s">
        <v>952</v>
      </c>
      <c r="C32" s="79" t="s">
        <v>948</v>
      </c>
      <c r="D32" s="79">
        <v>21</v>
      </c>
      <c r="E32" s="79">
        <v>15</v>
      </c>
      <c r="F32" s="79">
        <v>11</v>
      </c>
      <c r="G32" s="79">
        <v>18</v>
      </c>
      <c r="H32" s="79">
        <v>16</v>
      </c>
      <c r="I32" s="79">
        <v>20</v>
      </c>
      <c r="J32" s="79">
        <v>12</v>
      </c>
      <c r="K32" s="79"/>
      <c r="L32" s="79"/>
      <c r="M32" s="79"/>
      <c r="N32" s="79"/>
      <c r="O32" s="79"/>
    </row>
    <row r="33" spans="1:68" s="76" customFormat="1">
      <c r="A33" s="80" t="s">
        <v>1115</v>
      </c>
      <c r="B33" s="81" t="s">
        <v>952</v>
      </c>
      <c r="C33" s="81" t="s">
        <v>949</v>
      </c>
      <c r="D33" s="92">
        <v>5</v>
      </c>
      <c r="E33" s="92">
        <v>2</v>
      </c>
      <c r="F33" s="92">
        <v>3</v>
      </c>
      <c r="G33" s="92">
        <v>5</v>
      </c>
      <c r="H33" s="92">
        <v>3</v>
      </c>
      <c r="I33" s="92">
        <v>4</v>
      </c>
      <c r="J33" s="92">
        <v>4</v>
      </c>
      <c r="K33" s="92"/>
      <c r="L33" s="92"/>
      <c r="M33" s="92"/>
      <c r="N33" s="92"/>
      <c r="O33" s="92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</row>
    <row r="34" spans="1:68" s="76" customFormat="1">
      <c r="A34" s="89" t="s">
        <v>1020</v>
      </c>
      <c r="B34" s="97">
        <f>SUM(C34:O34)</f>
        <v>330</v>
      </c>
      <c r="C34" s="90"/>
      <c r="D34" s="89">
        <f t="shared" ref="D34:O34" si="5">SUM(D30:D33)</f>
        <v>65</v>
      </c>
      <c r="E34" s="89">
        <f t="shared" si="5"/>
        <v>43</v>
      </c>
      <c r="F34" s="89">
        <f t="shared" si="5"/>
        <v>34</v>
      </c>
      <c r="G34" s="89">
        <f t="shared" si="5"/>
        <v>56</v>
      </c>
      <c r="H34" s="89">
        <f t="shared" si="5"/>
        <v>50</v>
      </c>
      <c r="I34" s="89">
        <f t="shared" si="5"/>
        <v>46</v>
      </c>
      <c r="J34" s="89">
        <f t="shared" si="5"/>
        <v>36</v>
      </c>
      <c r="K34" s="89">
        <f t="shared" si="5"/>
        <v>0</v>
      </c>
      <c r="L34" s="89">
        <f t="shared" si="5"/>
        <v>0</v>
      </c>
      <c r="M34" s="89">
        <f t="shared" si="5"/>
        <v>0</v>
      </c>
      <c r="N34" s="89">
        <f t="shared" si="5"/>
        <v>0</v>
      </c>
      <c r="O34" s="89">
        <f t="shared" si="5"/>
        <v>0</v>
      </c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</row>
    <row r="35" spans="1:68" s="88" customFormat="1">
      <c r="A35" s="86"/>
      <c r="B35" s="87"/>
      <c r="C35" s="87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</row>
    <row r="36" spans="1:68" ht="25.5">
      <c r="A36" s="82" t="s">
        <v>1022</v>
      </c>
      <c r="B36" s="82" t="s">
        <v>1018</v>
      </c>
      <c r="C36" s="82" t="s">
        <v>1019</v>
      </c>
      <c r="D36" s="91" t="s">
        <v>1098</v>
      </c>
      <c r="E36" s="91" t="s">
        <v>1099</v>
      </c>
      <c r="F36" s="91" t="s">
        <v>1100</v>
      </c>
      <c r="G36" s="91" t="s">
        <v>1159</v>
      </c>
      <c r="H36" s="91"/>
      <c r="I36" s="91"/>
      <c r="J36" s="91"/>
      <c r="K36" s="91"/>
      <c r="L36" s="91"/>
      <c r="M36" s="91"/>
      <c r="N36" s="91"/>
      <c r="O36" s="91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</row>
    <row r="37" spans="1:68" s="77" customFormat="1" ht="25.5">
      <c r="A37" s="78" t="s">
        <v>1097</v>
      </c>
      <c r="B37" s="79" t="s">
        <v>953</v>
      </c>
      <c r="C37" s="79" t="s">
        <v>948</v>
      </c>
      <c r="D37" s="79">
        <v>24</v>
      </c>
      <c r="E37" s="79">
        <v>14</v>
      </c>
      <c r="F37" s="79">
        <v>8</v>
      </c>
      <c r="G37" s="79">
        <v>9</v>
      </c>
      <c r="H37" s="79"/>
      <c r="I37" s="79"/>
      <c r="J37" s="79"/>
      <c r="K37" s="79"/>
      <c r="L37" s="79"/>
      <c r="M37" s="79"/>
      <c r="N37" s="79"/>
      <c r="O37" s="79"/>
    </row>
    <row r="38" spans="1:68" s="76" customFormat="1" ht="25.5">
      <c r="A38" s="80" t="s">
        <v>1097</v>
      </c>
      <c r="B38" s="81" t="s">
        <v>953</v>
      </c>
      <c r="C38" s="81" t="s">
        <v>949</v>
      </c>
      <c r="D38" s="92">
        <v>3</v>
      </c>
      <c r="E38" s="92">
        <v>5</v>
      </c>
      <c r="F38" s="92">
        <v>4</v>
      </c>
      <c r="G38" s="92">
        <v>1</v>
      </c>
      <c r="H38" s="92"/>
      <c r="I38" s="92"/>
      <c r="J38" s="92"/>
      <c r="K38" s="92"/>
      <c r="L38" s="92"/>
      <c r="M38" s="92"/>
      <c r="N38" s="92"/>
      <c r="O38" s="92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</row>
    <row r="39" spans="1:68" s="77" customFormat="1" ht="25.5">
      <c r="A39" s="78" t="s">
        <v>1097</v>
      </c>
      <c r="B39" s="79" t="s">
        <v>952</v>
      </c>
      <c r="C39" s="79" t="s">
        <v>948</v>
      </c>
      <c r="D39" s="79">
        <v>30</v>
      </c>
      <c r="E39" s="79">
        <v>11</v>
      </c>
      <c r="F39" s="79">
        <v>0</v>
      </c>
      <c r="G39" s="79">
        <v>3</v>
      </c>
      <c r="H39" s="79"/>
      <c r="I39" s="79"/>
      <c r="J39" s="79"/>
      <c r="K39" s="79"/>
      <c r="L39" s="79"/>
      <c r="M39" s="79"/>
      <c r="N39" s="79"/>
      <c r="O39" s="79"/>
    </row>
    <row r="40" spans="1:68" s="76" customFormat="1" ht="25.5">
      <c r="A40" s="80" t="s">
        <v>1097</v>
      </c>
      <c r="B40" s="81" t="s">
        <v>952</v>
      </c>
      <c r="C40" s="81" t="s">
        <v>949</v>
      </c>
      <c r="D40" s="92">
        <v>4</v>
      </c>
      <c r="E40" s="92">
        <v>0</v>
      </c>
      <c r="F40" s="92">
        <v>2</v>
      </c>
      <c r="G40" s="92">
        <v>4</v>
      </c>
      <c r="H40" s="92"/>
      <c r="I40" s="92"/>
      <c r="J40" s="92"/>
      <c r="K40" s="92"/>
      <c r="L40" s="92"/>
      <c r="M40" s="92"/>
      <c r="N40" s="92"/>
      <c r="O40" s="92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5"/>
      <c r="BP40" s="75"/>
    </row>
    <row r="41" spans="1:68" s="76" customFormat="1">
      <c r="A41" s="89" t="s">
        <v>1020</v>
      </c>
      <c r="B41" s="97">
        <f>SUM(C41:O41)</f>
        <v>122</v>
      </c>
      <c r="C41" s="90"/>
      <c r="D41" s="89">
        <f t="shared" ref="D41:O41" si="6">SUM(D37:D40)</f>
        <v>61</v>
      </c>
      <c r="E41" s="89">
        <f t="shared" si="6"/>
        <v>30</v>
      </c>
      <c r="F41" s="89">
        <f t="shared" si="6"/>
        <v>14</v>
      </c>
      <c r="G41" s="89">
        <f t="shared" si="6"/>
        <v>17</v>
      </c>
      <c r="H41" s="89">
        <f t="shared" si="6"/>
        <v>0</v>
      </c>
      <c r="I41" s="89">
        <f t="shared" si="6"/>
        <v>0</v>
      </c>
      <c r="J41" s="89">
        <f t="shared" si="6"/>
        <v>0</v>
      </c>
      <c r="K41" s="89">
        <f t="shared" si="6"/>
        <v>0</v>
      </c>
      <c r="L41" s="89">
        <f t="shared" si="6"/>
        <v>0</v>
      </c>
      <c r="M41" s="89">
        <f t="shared" si="6"/>
        <v>0</v>
      </c>
      <c r="N41" s="89">
        <f t="shared" si="6"/>
        <v>0</v>
      </c>
      <c r="O41" s="89">
        <f t="shared" si="6"/>
        <v>0</v>
      </c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</row>
    <row r="42" spans="1:68" s="88" customFormat="1">
      <c r="A42" s="86"/>
      <c r="B42" s="87"/>
      <c r="C42" s="87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</row>
    <row r="43" spans="1:68">
      <c r="A43" s="82" t="s">
        <v>1022</v>
      </c>
      <c r="B43" s="82" t="s">
        <v>1018</v>
      </c>
      <c r="C43" s="82" t="s">
        <v>1019</v>
      </c>
      <c r="D43" s="91" t="s">
        <v>1005</v>
      </c>
      <c r="E43" s="91" t="s">
        <v>1002</v>
      </c>
      <c r="F43" s="91" t="s">
        <v>1001</v>
      </c>
      <c r="G43" s="91" t="s">
        <v>1003</v>
      </c>
      <c r="H43" s="91" t="s">
        <v>1004</v>
      </c>
      <c r="I43" s="91"/>
      <c r="J43" s="91"/>
      <c r="K43" s="91"/>
      <c r="L43" s="91"/>
      <c r="M43" s="91"/>
      <c r="N43" s="91"/>
      <c r="O43" s="91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</row>
    <row r="44" spans="1:68" s="77" customFormat="1">
      <c r="A44" s="78" t="s">
        <v>1116</v>
      </c>
      <c r="B44" s="79" t="s">
        <v>953</v>
      </c>
      <c r="C44" s="79" t="s">
        <v>948</v>
      </c>
      <c r="D44" s="79">
        <v>7</v>
      </c>
      <c r="E44" s="79">
        <v>14</v>
      </c>
      <c r="F44" s="79">
        <v>17</v>
      </c>
      <c r="G44" s="79">
        <v>3</v>
      </c>
      <c r="H44" s="79">
        <v>10</v>
      </c>
      <c r="I44" s="79"/>
      <c r="J44" s="79"/>
      <c r="K44" s="79"/>
      <c r="L44" s="79"/>
      <c r="M44" s="79"/>
      <c r="N44" s="79"/>
      <c r="O44" s="79"/>
    </row>
    <row r="45" spans="1:68" s="76" customFormat="1">
      <c r="A45" s="80" t="s">
        <v>1116</v>
      </c>
      <c r="B45" s="81" t="s">
        <v>953</v>
      </c>
      <c r="C45" s="81" t="s">
        <v>949</v>
      </c>
      <c r="D45" s="92">
        <v>4</v>
      </c>
      <c r="E45" s="92">
        <v>4</v>
      </c>
      <c r="F45" s="92">
        <v>2</v>
      </c>
      <c r="G45" s="92">
        <v>2</v>
      </c>
      <c r="H45" s="92">
        <v>1</v>
      </c>
      <c r="I45" s="92"/>
      <c r="J45" s="92"/>
      <c r="K45" s="92"/>
      <c r="L45" s="92"/>
      <c r="M45" s="92"/>
      <c r="N45" s="92"/>
      <c r="O45" s="92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</row>
    <row r="46" spans="1:68" s="77" customFormat="1">
      <c r="A46" s="78" t="s">
        <v>1116</v>
      </c>
      <c r="B46" s="79" t="s">
        <v>952</v>
      </c>
      <c r="C46" s="79" t="s">
        <v>948</v>
      </c>
      <c r="D46" s="79">
        <v>11</v>
      </c>
      <c r="E46" s="79">
        <v>18</v>
      </c>
      <c r="F46" s="79">
        <v>7</v>
      </c>
      <c r="G46" s="79">
        <v>1</v>
      </c>
      <c r="H46" s="79">
        <v>7</v>
      </c>
      <c r="I46" s="79"/>
      <c r="J46" s="79"/>
      <c r="K46" s="79"/>
      <c r="L46" s="79"/>
      <c r="M46" s="79"/>
      <c r="N46" s="79"/>
      <c r="O46" s="79"/>
    </row>
    <row r="47" spans="1:68" s="76" customFormat="1">
      <c r="A47" s="80" t="s">
        <v>1116</v>
      </c>
      <c r="B47" s="81" t="s">
        <v>952</v>
      </c>
      <c r="C47" s="81" t="s">
        <v>949</v>
      </c>
      <c r="D47" s="92">
        <v>4</v>
      </c>
      <c r="E47" s="92">
        <v>3</v>
      </c>
      <c r="F47" s="92">
        <v>2</v>
      </c>
      <c r="G47" s="92">
        <v>0</v>
      </c>
      <c r="H47" s="92">
        <v>1</v>
      </c>
      <c r="I47" s="92"/>
      <c r="J47" s="92"/>
      <c r="K47" s="92"/>
      <c r="L47" s="92"/>
      <c r="M47" s="92"/>
      <c r="N47" s="92"/>
      <c r="O47" s="92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</row>
    <row r="48" spans="1:68" s="76" customFormat="1">
      <c r="A48" s="89" t="s">
        <v>1020</v>
      </c>
      <c r="B48" s="97">
        <f>SUM(C48:O48)</f>
        <v>118</v>
      </c>
      <c r="C48" s="90"/>
      <c r="D48" s="89">
        <f t="shared" ref="D48:O48" si="7">SUM(D44:D47)</f>
        <v>26</v>
      </c>
      <c r="E48" s="89">
        <f t="shared" si="7"/>
        <v>39</v>
      </c>
      <c r="F48" s="89">
        <f t="shared" si="7"/>
        <v>28</v>
      </c>
      <c r="G48" s="89">
        <f t="shared" si="7"/>
        <v>6</v>
      </c>
      <c r="H48" s="89">
        <f t="shared" si="7"/>
        <v>19</v>
      </c>
      <c r="I48" s="89">
        <f t="shared" si="7"/>
        <v>0</v>
      </c>
      <c r="J48" s="89">
        <f t="shared" si="7"/>
        <v>0</v>
      </c>
      <c r="K48" s="89">
        <f t="shared" si="7"/>
        <v>0</v>
      </c>
      <c r="L48" s="89">
        <f t="shared" si="7"/>
        <v>0</v>
      </c>
      <c r="M48" s="89">
        <f t="shared" si="7"/>
        <v>0</v>
      </c>
      <c r="N48" s="89">
        <f t="shared" si="7"/>
        <v>0</v>
      </c>
      <c r="O48" s="89">
        <f t="shared" si="7"/>
        <v>0</v>
      </c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</row>
    <row r="49" spans="1:68" s="88" customFormat="1">
      <c r="A49" s="86"/>
      <c r="B49" s="87"/>
      <c r="C49" s="87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</row>
    <row r="50" spans="1:68">
      <c r="A50" s="82" t="s">
        <v>1022</v>
      </c>
      <c r="B50" s="82" t="s">
        <v>1018</v>
      </c>
      <c r="C50" s="82" t="s">
        <v>1019</v>
      </c>
      <c r="D50" s="91" t="s">
        <v>37</v>
      </c>
      <c r="E50" s="91" t="s">
        <v>163</v>
      </c>
      <c r="F50" s="91" t="s">
        <v>40</v>
      </c>
      <c r="G50" s="91"/>
      <c r="H50" s="91"/>
      <c r="I50" s="91"/>
      <c r="J50" s="91"/>
      <c r="K50" s="91"/>
      <c r="L50" s="91"/>
      <c r="M50" s="91"/>
      <c r="N50" s="91"/>
      <c r="O50" s="91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</row>
    <row r="51" spans="1:68" s="77" customFormat="1">
      <c r="A51" s="78" t="s">
        <v>1117</v>
      </c>
      <c r="B51" s="79" t="s">
        <v>953</v>
      </c>
      <c r="C51" s="79" t="s">
        <v>948</v>
      </c>
      <c r="D51" s="79">
        <v>38</v>
      </c>
      <c r="E51" s="79">
        <v>12</v>
      </c>
      <c r="F51" s="79">
        <v>1</v>
      </c>
      <c r="G51" s="79"/>
      <c r="H51" s="79"/>
      <c r="I51" s="79"/>
      <c r="J51" s="79"/>
      <c r="K51" s="79"/>
      <c r="L51" s="79"/>
      <c r="M51" s="79"/>
      <c r="N51" s="79"/>
      <c r="O51" s="79"/>
    </row>
    <row r="52" spans="1:68" s="76" customFormat="1">
      <c r="A52" s="80" t="s">
        <v>1117</v>
      </c>
      <c r="B52" s="81" t="s">
        <v>953</v>
      </c>
      <c r="C52" s="81" t="s">
        <v>949</v>
      </c>
      <c r="D52" s="92">
        <v>9</v>
      </c>
      <c r="E52" s="92">
        <v>4</v>
      </c>
      <c r="F52" s="92">
        <v>0</v>
      </c>
      <c r="G52" s="92"/>
      <c r="H52" s="92"/>
      <c r="I52" s="92"/>
      <c r="J52" s="92"/>
      <c r="K52" s="92"/>
      <c r="L52" s="92"/>
      <c r="M52" s="92"/>
      <c r="N52" s="92"/>
      <c r="O52" s="92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</row>
    <row r="53" spans="1:68" s="77" customFormat="1">
      <c r="A53" s="78" t="s">
        <v>1117</v>
      </c>
      <c r="B53" s="79" t="s">
        <v>952</v>
      </c>
      <c r="C53" s="79" t="s">
        <v>948</v>
      </c>
      <c r="D53" s="79">
        <v>33</v>
      </c>
      <c r="E53" s="79">
        <v>6</v>
      </c>
      <c r="F53" s="79">
        <v>5</v>
      </c>
      <c r="G53" s="79"/>
      <c r="H53" s="79"/>
      <c r="I53" s="79"/>
      <c r="J53" s="79"/>
      <c r="K53" s="79"/>
      <c r="L53" s="79"/>
      <c r="M53" s="79"/>
      <c r="N53" s="79"/>
      <c r="O53" s="79"/>
    </row>
    <row r="54" spans="1:68" s="76" customFormat="1">
      <c r="A54" s="80" t="s">
        <v>1117</v>
      </c>
      <c r="B54" s="81" t="s">
        <v>952</v>
      </c>
      <c r="C54" s="81" t="s">
        <v>949</v>
      </c>
      <c r="D54" s="92">
        <v>10</v>
      </c>
      <c r="E54" s="92">
        <v>0</v>
      </c>
      <c r="F54" s="92">
        <v>0</v>
      </c>
      <c r="G54" s="92"/>
      <c r="H54" s="92"/>
      <c r="I54" s="92"/>
      <c r="J54" s="92"/>
      <c r="K54" s="92"/>
      <c r="L54" s="92"/>
      <c r="M54" s="92"/>
      <c r="N54" s="92"/>
      <c r="O54" s="92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</row>
    <row r="55" spans="1:68" s="76" customFormat="1">
      <c r="A55" s="89" t="s">
        <v>1020</v>
      </c>
      <c r="B55" s="97">
        <f>SUM(C55:O55)</f>
        <v>118</v>
      </c>
      <c r="C55" s="90"/>
      <c r="D55" s="89">
        <f t="shared" ref="D55:O55" si="8">SUM(D51:D54)</f>
        <v>90</v>
      </c>
      <c r="E55" s="89">
        <f t="shared" si="8"/>
        <v>22</v>
      </c>
      <c r="F55" s="89">
        <f t="shared" si="8"/>
        <v>6</v>
      </c>
      <c r="G55" s="89">
        <f t="shared" si="8"/>
        <v>0</v>
      </c>
      <c r="H55" s="89">
        <f t="shared" si="8"/>
        <v>0</v>
      </c>
      <c r="I55" s="89">
        <f t="shared" si="8"/>
        <v>0</v>
      </c>
      <c r="J55" s="89">
        <f t="shared" si="8"/>
        <v>0</v>
      </c>
      <c r="K55" s="89">
        <f t="shared" si="8"/>
        <v>0</v>
      </c>
      <c r="L55" s="89">
        <f t="shared" si="8"/>
        <v>0</v>
      </c>
      <c r="M55" s="89">
        <f t="shared" si="8"/>
        <v>0</v>
      </c>
      <c r="N55" s="89">
        <f t="shared" si="8"/>
        <v>0</v>
      </c>
      <c r="O55" s="89">
        <f t="shared" si="8"/>
        <v>0</v>
      </c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</row>
    <row r="56" spans="1:68" s="88" customFormat="1">
      <c r="A56" s="86"/>
      <c r="B56" s="87"/>
      <c r="C56" s="87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</row>
    <row r="57" spans="1:68">
      <c r="A57" s="82" t="s">
        <v>1022</v>
      </c>
      <c r="B57" s="82" t="s">
        <v>1018</v>
      </c>
      <c r="C57" s="82" t="s">
        <v>1019</v>
      </c>
      <c r="D57" s="91" t="s">
        <v>203</v>
      </c>
      <c r="E57" s="91" t="s">
        <v>183</v>
      </c>
      <c r="F57" s="91" t="s">
        <v>164</v>
      </c>
      <c r="G57" s="91" t="s">
        <v>192</v>
      </c>
      <c r="H57" s="91"/>
      <c r="I57" s="91"/>
      <c r="J57" s="91"/>
      <c r="K57" s="91"/>
      <c r="L57" s="91"/>
      <c r="M57" s="91"/>
      <c r="N57" s="91"/>
      <c r="O57" s="91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</row>
    <row r="58" spans="1:68" s="77" customFormat="1" ht="25.5">
      <c r="A58" s="78" t="s">
        <v>13</v>
      </c>
      <c r="B58" s="79" t="s">
        <v>953</v>
      </c>
      <c r="C58" s="79" t="s">
        <v>948</v>
      </c>
      <c r="D58" s="79">
        <v>6</v>
      </c>
      <c r="E58" s="79">
        <v>6</v>
      </c>
      <c r="F58" s="79">
        <v>1</v>
      </c>
      <c r="G58" s="79">
        <v>2</v>
      </c>
      <c r="H58" s="79"/>
      <c r="I58" s="79"/>
      <c r="J58" s="79"/>
      <c r="K58" s="79"/>
      <c r="L58" s="79"/>
      <c r="M58" s="79"/>
      <c r="N58" s="79"/>
      <c r="O58" s="79"/>
    </row>
    <row r="59" spans="1:68" s="76" customFormat="1" ht="25.5">
      <c r="A59" s="80" t="s">
        <v>13</v>
      </c>
      <c r="B59" s="81" t="s">
        <v>953</v>
      </c>
      <c r="C59" s="81" t="s">
        <v>949</v>
      </c>
      <c r="D59" s="92">
        <v>2</v>
      </c>
      <c r="E59" s="92">
        <v>0</v>
      </c>
      <c r="F59" s="92">
        <v>2</v>
      </c>
      <c r="G59" s="92">
        <v>0</v>
      </c>
      <c r="H59" s="92"/>
      <c r="I59" s="92"/>
      <c r="J59" s="92"/>
      <c r="K59" s="92"/>
      <c r="L59" s="92"/>
      <c r="M59" s="92"/>
      <c r="N59" s="92"/>
      <c r="O59" s="92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</row>
    <row r="60" spans="1:68" s="77" customFormat="1" ht="25.5">
      <c r="A60" s="78" t="s">
        <v>13</v>
      </c>
      <c r="B60" s="79" t="s">
        <v>952</v>
      </c>
      <c r="C60" s="79" t="s">
        <v>948</v>
      </c>
      <c r="D60" s="79">
        <v>6</v>
      </c>
      <c r="E60" s="79">
        <v>2</v>
      </c>
      <c r="F60" s="79">
        <v>2</v>
      </c>
      <c r="G60" s="79">
        <v>1</v>
      </c>
      <c r="H60" s="79"/>
      <c r="I60" s="79"/>
      <c r="J60" s="79"/>
      <c r="K60" s="79"/>
      <c r="L60" s="79"/>
      <c r="M60" s="79"/>
      <c r="N60" s="79"/>
      <c r="O60" s="79"/>
    </row>
    <row r="61" spans="1:68" s="76" customFormat="1" ht="25.5">
      <c r="A61" s="80" t="s">
        <v>13</v>
      </c>
      <c r="B61" s="81" t="s">
        <v>952</v>
      </c>
      <c r="C61" s="81" t="s">
        <v>949</v>
      </c>
      <c r="D61" s="92">
        <v>1</v>
      </c>
      <c r="E61" s="92">
        <v>0</v>
      </c>
      <c r="F61" s="92">
        <v>0</v>
      </c>
      <c r="G61" s="92">
        <v>1</v>
      </c>
      <c r="H61" s="92"/>
      <c r="I61" s="92"/>
      <c r="J61" s="92"/>
      <c r="K61" s="92"/>
      <c r="L61" s="92"/>
      <c r="M61" s="92"/>
      <c r="N61" s="92"/>
      <c r="O61" s="92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</row>
    <row r="62" spans="1:68" s="76" customFormat="1">
      <c r="A62" s="89" t="s">
        <v>1020</v>
      </c>
      <c r="B62" s="97">
        <f>SUM(C62:O62)</f>
        <v>32</v>
      </c>
      <c r="C62" s="90"/>
      <c r="D62" s="89">
        <f t="shared" ref="D62:O62" si="9">SUM(D58:D61)</f>
        <v>15</v>
      </c>
      <c r="E62" s="89">
        <f t="shared" si="9"/>
        <v>8</v>
      </c>
      <c r="F62" s="89">
        <f t="shared" si="9"/>
        <v>5</v>
      </c>
      <c r="G62" s="89">
        <f t="shared" si="9"/>
        <v>4</v>
      </c>
      <c r="H62" s="89">
        <f t="shared" si="9"/>
        <v>0</v>
      </c>
      <c r="I62" s="89">
        <f t="shared" si="9"/>
        <v>0</v>
      </c>
      <c r="J62" s="89">
        <f t="shared" si="9"/>
        <v>0</v>
      </c>
      <c r="K62" s="89">
        <f t="shared" si="9"/>
        <v>0</v>
      </c>
      <c r="L62" s="89">
        <f t="shared" si="9"/>
        <v>0</v>
      </c>
      <c r="M62" s="89">
        <f t="shared" si="9"/>
        <v>0</v>
      </c>
      <c r="N62" s="89">
        <f t="shared" si="9"/>
        <v>0</v>
      </c>
      <c r="O62" s="89">
        <f t="shared" si="9"/>
        <v>0</v>
      </c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</row>
    <row r="63" spans="1:68" s="88" customFormat="1">
      <c r="A63" s="86"/>
      <c r="B63" s="87"/>
      <c r="C63" s="87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</row>
    <row r="64" spans="1:68">
      <c r="A64" s="82" t="s">
        <v>1022</v>
      </c>
      <c r="B64" s="82" t="s">
        <v>1018</v>
      </c>
      <c r="C64" s="82" t="s">
        <v>1019</v>
      </c>
      <c r="D64" s="91" t="s">
        <v>104</v>
      </c>
      <c r="E64" s="91" t="s">
        <v>95</v>
      </c>
      <c r="F64" s="91" t="s">
        <v>38</v>
      </c>
      <c r="G64" s="91" t="s">
        <v>1101</v>
      </c>
      <c r="H64" s="91"/>
      <c r="I64" s="91"/>
      <c r="J64" s="91"/>
      <c r="K64" s="91"/>
      <c r="L64" s="91"/>
      <c r="M64" s="91"/>
      <c r="N64" s="91"/>
      <c r="O64" s="91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</row>
    <row r="65" spans="1:68" s="77" customFormat="1">
      <c r="A65" s="78" t="s">
        <v>1118</v>
      </c>
      <c r="B65" s="79" t="s">
        <v>953</v>
      </c>
      <c r="C65" s="79" t="s">
        <v>948</v>
      </c>
      <c r="D65" s="79">
        <v>24</v>
      </c>
      <c r="E65" s="79">
        <v>22</v>
      </c>
      <c r="F65" s="79">
        <v>44</v>
      </c>
      <c r="G65" s="79">
        <v>6</v>
      </c>
      <c r="H65" s="79"/>
      <c r="I65" s="79"/>
      <c r="J65" s="79"/>
      <c r="K65" s="79"/>
      <c r="L65" s="79"/>
      <c r="M65" s="79"/>
      <c r="N65" s="79"/>
      <c r="O65" s="79"/>
    </row>
    <row r="66" spans="1:68" s="76" customFormat="1">
      <c r="A66" s="80" t="s">
        <v>1118</v>
      </c>
      <c r="B66" s="81" t="s">
        <v>953</v>
      </c>
      <c r="C66" s="81" t="s">
        <v>949</v>
      </c>
      <c r="D66" s="92">
        <v>6</v>
      </c>
      <c r="E66" s="92">
        <v>3</v>
      </c>
      <c r="F66" s="92">
        <v>11</v>
      </c>
      <c r="G66" s="92">
        <v>0</v>
      </c>
      <c r="H66" s="92"/>
      <c r="I66" s="92"/>
      <c r="J66" s="92"/>
      <c r="K66" s="92"/>
      <c r="L66" s="92"/>
      <c r="M66" s="92"/>
      <c r="N66" s="92"/>
      <c r="O66" s="92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</row>
    <row r="67" spans="1:68" s="77" customFormat="1">
      <c r="A67" s="78" t="s">
        <v>1118</v>
      </c>
      <c r="B67" s="79" t="s">
        <v>952</v>
      </c>
      <c r="C67" s="79" t="s">
        <v>948</v>
      </c>
      <c r="D67" s="79">
        <v>23</v>
      </c>
      <c r="E67" s="79">
        <v>25</v>
      </c>
      <c r="F67" s="79">
        <v>40</v>
      </c>
      <c r="G67" s="79">
        <v>2</v>
      </c>
      <c r="H67" s="79"/>
      <c r="I67" s="79"/>
      <c r="J67" s="79"/>
      <c r="K67" s="79"/>
      <c r="L67" s="79"/>
      <c r="M67" s="79"/>
      <c r="N67" s="79"/>
      <c r="O67" s="79"/>
    </row>
    <row r="68" spans="1:68" s="76" customFormat="1">
      <c r="A68" s="80" t="s">
        <v>1118</v>
      </c>
      <c r="B68" s="81" t="s">
        <v>952</v>
      </c>
      <c r="C68" s="81" t="s">
        <v>949</v>
      </c>
      <c r="D68" s="92">
        <v>3</v>
      </c>
      <c r="E68" s="92">
        <v>4</v>
      </c>
      <c r="F68" s="92">
        <v>10</v>
      </c>
      <c r="G68" s="92">
        <v>0</v>
      </c>
      <c r="H68" s="92"/>
      <c r="I68" s="92"/>
      <c r="J68" s="92"/>
      <c r="K68" s="92"/>
      <c r="L68" s="92"/>
      <c r="M68" s="92"/>
      <c r="N68" s="92"/>
      <c r="O68" s="92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</row>
    <row r="69" spans="1:68" s="76" customFormat="1">
      <c r="A69" s="89" t="s">
        <v>1020</v>
      </c>
      <c r="B69" s="97">
        <f>SUM(C69:O69)</f>
        <v>223</v>
      </c>
      <c r="C69" s="90"/>
      <c r="D69" s="89">
        <f t="shared" ref="D69:O69" si="10">SUM(D65:D68)</f>
        <v>56</v>
      </c>
      <c r="E69" s="89">
        <f t="shared" si="10"/>
        <v>54</v>
      </c>
      <c r="F69" s="89">
        <f t="shared" si="10"/>
        <v>105</v>
      </c>
      <c r="G69" s="89">
        <f t="shared" si="10"/>
        <v>8</v>
      </c>
      <c r="H69" s="89">
        <f t="shared" si="10"/>
        <v>0</v>
      </c>
      <c r="I69" s="89">
        <f t="shared" si="10"/>
        <v>0</v>
      </c>
      <c r="J69" s="89">
        <f t="shared" si="10"/>
        <v>0</v>
      </c>
      <c r="K69" s="89">
        <f t="shared" si="10"/>
        <v>0</v>
      </c>
      <c r="L69" s="89">
        <f t="shared" si="10"/>
        <v>0</v>
      </c>
      <c r="M69" s="89">
        <f t="shared" si="10"/>
        <v>0</v>
      </c>
      <c r="N69" s="89">
        <f t="shared" si="10"/>
        <v>0</v>
      </c>
      <c r="O69" s="89">
        <f t="shared" si="10"/>
        <v>0</v>
      </c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</row>
    <row r="70" spans="1:68" s="88" customFormat="1">
      <c r="A70" s="86"/>
      <c r="B70" s="87"/>
      <c r="C70" s="87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86"/>
      <c r="BG70" s="86"/>
      <c r="BH70" s="86"/>
      <c r="BI70" s="86"/>
      <c r="BJ70" s="86"/>
      <c r="BK70" s="86"/>
      <c r="BL70" s="86"/>
      <c r="BM70" s="86"/>
      <c r="BN70" s="86"/>
      <c r="BO70" s="86"/>
      <c r="BP70" s="86"/>
    </row>
    <row r="71" spans="1:68">
      <c r="A71" s="82" t="s">
        <v>1022</v>
      </c>
      <c r="B71" s="82" t="s">
        <v>1018</v>
      </c>
      <c r="C71" s="82" t="s">
        <v>1019</v>
      </c>
      <c r="D71" s="91" t="s">
        <v>992</v>
      </c>
      <c r="E71" s="91" t="s">
        <v>990</v>
      </c>
      <c r="F71" s="91" t="s">
        <v>989</v>
      </c>
      <c r="G71" s="91" t="s">
        <v>991</v>
      </c>
      <c r="H71" s="91" t="s">
        <v>1159</v>
      </c>
      <c r="I71" s="91"/>
      <c r="J71" s="91"/>
      <c r="K71" s="91"/>
      <c r="L71" s="91"/>
      <c r="M71" s="91"/>
      <c r="N71" s="91"/>
      <c r="O71" s="91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  <c r="BG71" s="73"/>
      <c r="BH71" s="73"/>
      <c r="BI71" s="73"/>
      <c r="BJ71" s="73"/>
      <c r="BK71" s="73"/>
      <c r="BL71" s="73"/>
      <c r="BM71" s="73"/>
      <c r="BN71" s="73"/>
      <c r="BO71" s="73"/>
      <c r="BP71" s="73"/>
    </row>
    <row r="72" spans="1:68" s="77" customFormat="1">
      <c r="A72" s="78" t="s">
        <v>1119</v>
      </c>
      <c r="B72" s="79" t="s">
        <v>953</v>
      </c>
      <c r="C72" s="79" t="s">
        <v>948</v>
      </c>
      <c r="D72" s="79">
        <v>3</v>
      </c>
      <c r="E72" s="79">
        <v>7</v>
      </c>
      <c r="F72" s="79">
        <v>19</v>
      </c>
      <c r="G72" s="79">
        <v>14</v>
      </c>
      <c r="H72" s="79">
        <v>8</v>
      </c>
      <c r="I72" s="79"/>
      <c r="J72" s="79"/>
      <c r="K72" s="79"/>
      <c r="L72" s="79"/>
      <c r="M72" s="79"/>
      <c r="N72" s="79"/>
      <c r="O72" s="79"/>
    </row>
    <row r="73" spans="1:68" s="76" customFormat="1">
      <c r="A73" s="80" t="s">
        <v>1119</v>
      </c>
      <c r="B73" s="81" t="s">
        <v>953</v>
      </c>
      <c r="C73" s="81" t="s">
        <v>949</v>
      </c>
      <c r="D73" s="92">
        <v>1</v>
      </c>
      <c r="E73" s="92">
        <v>2</v>
      </c>
      <c r="F73" s="92">
        <v>6</v>
      </c>
      <c r="G73" s="92">
        <v>3</v>
      </c>
      <c r="H73" s="92">
        <v>1</v>
      </c>
      <c r="I73" s="92"/>
      <c r="J73" s="92"/>
      <c r="K73" s="92"/>
      <c r="L73" s="92"/>
      <c r="M73" s="92"/>
      <c r="N73" s="92"/>
      <c r="O73" s="92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</row>
    <row r="74" spans="1:68" s="77" customFormat="1">
      <c r="A74" s="78" t="s">
        <v>1119</v>
      </c>
      <c r="B74" s="79" t="s">
        <v>952</v>
      </c>
      <c r="C74" s="79" t="s">
        <v>948</v>
      </c>
      <c r="D74" s="79">
        <v>5</v>
      </c>
      <c r="E74" s="79">
        <v>3</v>
      </c>
      <c r="F74" s="79">
        <v>9</v>
      </c>
      <c r="G74" s="79">
        <v>19</v>
      </c>
      <c r="H74" s="79">
        <v>8</v>
      </c>
      <c r="I74" s="79"/>
      <c r="J74" s="79"/>
      <c r="K74" s="79"/>
      <c r="L74" s="79"/>
      <c r="M74" s="79"/>
      <c r="N74" s="79"/>
      <c r="O74" s="79"/>
    </row>
    <row r="75" spans="1:68" s="76" customFormat="1">
      <c r="A75" s="80" t="s">
        <v>1119</v>
      </c>
      <c r="B75" s="81" t="s">
        <v>952</v>
      </c>
      <c r="C75" s="81" t="s">
        <v>949</v>
      </c>
      <c r="D75" s="92">
        <v>2</v>
      </c>
      <c r="E75" s="92">
        <v>2</v>
      </c>
      <c r="F75" s="92">
        <v>2</v>
      </c>
      <c r="G75" s="92">
        <v>2</v>
      </c>
      <c r="H75" s="92">
        <v>2</v>
      </c>
      <c r="I75" s="92"/>
      <c r="J75" s="92"/>
      <c r="K75" s="92"/>
      <c r="L75" s="92"/>
      <c r="M75" s="92"/>
      <c r="N75" s="92"/>
      <c r="O75" s="92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</row>
    <row r="76" spans="1:68" s="76" customFormat="1">
      <c r="A76" s="89" t="s">
        <v>1020</v>
      </c>
      <c r="B76" s="97">
        <f>SUM(C76:O76)</f>
        <v>118</v>
      </c>
      <c r="C76" s="90"/>
      <c r="D76" s="89">
        <f t="shared" ref="D76:O76" si="11">SUM(D72:D75)</f>
        <v>11</v>
      </c>
      <c r="E76" s="89">
        <f t="shared" si="11"/>
        <v>14</v>
      </c>
      <c r="F76" s="89">
        <f t="shared" si="11"/>
        <v>36</v>
      </c>
      <c r="G76" s="89">
        <f t="shared" si="11"/>
        <v>38</v>
      </c>
      <c r="H76" s="89">
        <f t="shared" si="11"/>
        <v>19</v>
      </c>
      <c r="I76" s="89">
        <f t="shared" si="11"/>
        <v>0</v>
      </c>
      <c r="J76" s="89">
        <f t="shared" si="11"/>
        <v>0</v>
      </c>
      <c r="K76" s="89">
        <f t="shared" si="11"/>
        <v>0</v>
      </c>
      <c r="L76" s="89">
        <f t="shared" si="11"/>
        <v>0</v>
      </c>
      <c r="M76" s="89">
        <f t="shared" si="11"/>
        <v>0</v>
      </c>
      <c r="N76" s="89">
        <f t="shared" si="11"/>
        <v>0</v>
      </c>
      <c r="O76" s="89">
        <f t="shared" si="11"/>
        <v>0</v>
      </c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</row>
    <row r="77" spans="1:68" s="88" customFormat="1">
      <c r="A77" s="86"/>
      <c r="B77" s="87"/>
      <c r="C77" s="87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</row>
    <row r="78" spans="1:68">
      <c r="A78" s="82" t="s">
        <v>1022</v>
      </c>
      <c r="B78" s="82" t="s">
        <v>1018</v>
      </c>
      <c r="C78" s="82" t="s">
        <v>1019</v>
      </c>
      <c r="D78" s="91" t="s">
        <v>40</v>
      </c>
      <c r="E78" s="91" t="s">
        <v>37</v>
      </c>
      <c r="F78" s="91" t="s">
        <v>1159</v>
      </c>
      <c r="G78" s="91"/>
      <c r="H78" s="91"/>
      <c r="I78" s="91"/>
      <c r="J78" s="91"/>
      <c r="K78" s="91"/>
      <c r="L78" s="91"/>
      <c r="M78" s="91"/>
      <c r="N78" s="91"/>
      <c r="O78" s="91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  <c r="BG78" s="73"/>
      <c r="BH78" s="73"/>
      <c r="BI78" s="73"/>
      <c r="BJ78" s="73"/>
      <c r="BK78" s="73"/>
      <c r="BL78" s="73"/>
      <c r="BM78" s="73"/>
      <c r="BN78" s="73"/>
      <c r="BO78" s="73"/>
      <c r="BP78" s="73"/>
    </row>
    <row r="79" spans="1:68" s="77" customFormat="1" ht="25.5">
      <c r="A79" s="78" t="s">
        <v>1156</v>
      </c>
      <c r="B79" s="79" t="s">
        <v>953</v>
      </c>
      <c r="C79" s="79" t="s">
        <v>948</v>
      </c>
      <c r="D79" s="79">
        <v>22</v>
      </c>
      <c r="E79" s="79">
        <v>23</v>
      </c>
      <c r="F79" s="79">
        <v>6</v>
      </c>
      <c r="G79" s="79"/>
      <c r="H79" s="79"/>
      <c r="I79" s="79"/>
      <c r="J79" s="79"/>
      <c r="K79" s="79"/>
      <c r="L79" s="79"/>
      <c r="M79" s="79"/>
      <c r="N79" s="79"/>
      <c r="O79" s="79"/>
    </row>
    <row r="80" spans="1:68" s="76" customFormat="1" ht="25.5">
      <c r="A80" s="80" t="s">
        <v>1156</v>
      </c>
      <c r="B80" s="81" t="s">
        <v>953</v>
      </c>
      <c r="C80" s="81" t="s">
        <v>949</v>
      </c>
      <c r="D80" s="92">
        <v>8</v>
      </c>
      <c r="E80" s="92">
        <v>4</v>
      </c>
      <c r="F80" s="92">
        <v>1</v>
      </c>
      <c r="G80" s="92"/>
      <c r="H80" s="92"/>
      <c r="I80" s="92"/>
      <c r="J80" s="92"/>
      <c r="K80" s="92"/>
      <c r="L80" s="92"/>
      <c r="M80" s="92"/>
      <c r="N80" s="92"/>
      <c r="O80" s="92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</row>
    <row r="81" spans="1:68" s="77" customFormat="1" ht="25.5">
      <c r="A81" s="78" t="s">
        <v>1156</v>
      </c>
      <c r="B81" s="79" t="s">
        <v>952</v>
      </c>
      <c r="C81" s="79" t="s">
        <v>948</v>
      </c>
      <c r="D81" s="79">
        <v>20</v>
      </c>
      <c r="E81" s="79">
        <v>15</v>
      </c>
      <c r="F81" s="79">
        <v>9</v>
      </c>
      <c r="G81" s="79"/>
      <c r="H81" s="79"/>
      <c r="I81" s="79"/>
      <c r="J81" s="79"/>
      <c r="K81" s="79"/>
      <c r="L81" s="79"/>
      <c r="M81" s="79"/>
      <c r="N81" s="79"/>
      <c r="O81" s="79"/>
    </row>
    <row r="82" spans="1:68" s="76" customFormat="1" ht="25.5">
      <c r="A82" s="80" t="s">
        <v>1156</v>
      </c>
      <c r="B82" s="81" t="s">
        <v>952</v>
      </c>
      <c r="C82" s="81" t="s">
        <v>949</v>
      </c>
      <c r="D82" s="92">
        <v>5</v>
      </c>
      <c r="E82" s="92">
        <v>3</v>
      </c>
      <c r="F82" s="92">
        <v>2</v>
      </c>
      <c r="G82" s="92"/>
      <c r="H82" s="92"/>
      <c r="I82" s="92"/>
      <c r="J82" s="92"/>
      <c r="K82" s="92"/>
      <c r="L82" s="92"/>
      <c r="M82" s="92"/>
      <c r="N82" s="92"/>
      <c r="O82" s="92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</row>
    <row r="83" spans="1:68" s="76" customFormat="1">
      <c r="A83" s="89" t="s">
        <v>1020</v>
      </c>
      <c r="B83" s="97">
        <f>SUM(C83:O83)</f>
        <v>118</v>
      </c>
      <c r="C83" s="90"/>
      <c r="D83" s="89">
        <f t="shared" ref="D83:O83" si="12">SUM(D79:D82)</f>
        <v>55</v>
      </c>
      <c r="E83" s="89">
        <f t="shared" si="12"/>
        <v>45</v>
      </c>
      <c r="F83" s="89">
        <f t="shared" si="12"/>
        <v>18</v>
      </c>
      <c r="G83" s="89">
        <f t="shared" si="12"/>
        <v>0</v>
      </c>
      <c r="H83" s="89">
        <f t="shared" si="12"/>
        <v>0</v>
      </c>
      <c r="I83" s="89">
        <f t="shared" si="12"/>
        <v>0</v>
      </c>
      <c r="J83" s="89">
        <f t="shared" si="12"/>
        <v>0</v>
      </c>
      <c r="K83" s="89">
        <f t="shared" si="12"/>
        <v>0</v>
      </c>
      <c r="L83" s="89">
        <f t="shared" si="12"/>
        <v>0</v>
      </c>
      <c r="M83" s="89">
        <f t="shared" si="12"/>
        <v>0</v>
      </c>
      <c r="N83" s="89">
        <f t="shared" si="12"/>
        <v>0</v>
      </c>
      <c r="O83" s="89">
        <f t="shared" si="12"/>
        <v>0</v>
      </c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</row>
    <row r="84" spans="1:68" s="88" customFormat="1">
      <c r="A84" s="86"/>
      <c r="B84" s="87"/>
      <c r="C84" s="87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86"/>
      <c r="BI84" s="86"/>
      <c r="BJ84" s="86"/>
      <c r="BK84" s="86"/>
      <c r="BL84" s="86"/>
      <c r="BM84" s="86"/>
      <c r="BN84" s="86"/>
      <c r="BO84" s="86"/>
      <c r="BP84" s="86"/>
    </row>
    <row r="85" spans="1:68">
      <c r="A85" s="82" t="s">
        <v>1022</v>
      </c>
      <c r="B85" s="82" t="s">
        <v>1018</v>
      </c>
      <c r="C85" s="82" t="s">
        <v>1019</v>
      </c>
      <c r="D85" s="91" t="s">
        <v>1025</v>
      </c>
      <c r="E85" s="91" t="s">
        <v>138</v>
      </c>
      <c r="F85" s="91" t="s">
        <v>74</v>
      </c>
      <c r="G85" s="91"/>
      <c r="H85" s="91"/>
      <c r="I85" s="91"/>
      <c r="J85" s="91"/>
      <c r="K85" s="91"/>
      <c r="L85" s="91"/>
      <c r="M85" s="91"/>
      <c r="N85" s="91"/>
      <c r="O85" s="91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3"/>
      <c r="BH85" s="73"/>
      <c r="BI85" s="73"/>
      <c r="BJ85" s="73"/>
      <c r="BK85" s="73"/>
      <c r="BL85" s="73"/>
      <c r="BM85" s="73"/>
      <c r="BN85" s="73"/>
      <c r="BO85" s="73"/>
      <c r="BP85" s="73"/>
    </row>
    <row r="86" spans="1:68" s="77" customFormat="1">
      <c r="A86" s="78" t="s">
        <v>17</v>
      </c>
      <c r="B86" s="79" t="s">
        <v>953</v>
      </c>
      <c r="C86" s="79" t="s">
        <v>948</v>
      </c>
      <c r="D86" s="79">
        <v>4</v>
      </c>
      <c r="E86" s="79">
        <v>14</v>
      </c>
      <c r="F86" s="79">
        <v>5</v>
      </c>
      <c r="G86" s="79"/>
      <c r="H86" s="79"/>
      <c r="I86" s="79"/>
      <c r="J86" s="79"/>
      <c r="K86" s="79"/>
      <c r="L86" s="79"/>
      <c r="M86" s="79"/>
      <c r="N86" s="79"/>
      <c r="O86" s="79"/>
    </row>
    <row r="87" spans="1:68" s="76" customFormat="1">
      <c r="A87" s="80" t="s">
        <v>17</v>
      </c>
      <c r="B87" s="81" t="s">
        <v>953</v>
      </c>
      <c r="C87" s="81" t="s">
        <v>949</v>
      </c>
      <c r="D87" s="92">
        <v>0</v>
      </c>
      <c r="E87" s="92">
        <v>3</v>
      </c>
      <c r="F87" s="92">
        <v>1</v>
      </c>
      <c r="G87" s="92"/>
      <c r="H87" s="92"/>
      <c r="I87" s="92"/>
      <c r="J87" s="92"/>
      <c r="K87" s="92"/>
      <c r="L87" s="92"/>
      <c r="M87" s="92"/>
      <c r="N87" s="92"/>
      <c r="O87" s="92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</row>
    <row r="88" spans="1:68" s="77" customFormat="1">
      <c r="A88" s="78" t="s">
        <v>17</v>
      </c>
      <c r="B88" s="79" t="s">
        <v>952</v>
      </c>
      <c r="C88" s="79" t="s">
        <v>948</v>
      </c>
      <c r="D88" s="79">
        <v>6</v>
      </c>
      <c r="E88" s="79">
        <v>7</v>
      </c>
      <c r="F88" s="79">
        <v>4</v>
      </c>
      <c r="G88" s="79"/>
      <c r="H88" s="79"/>
      <c r="I88" s="79"/>
      <c r="J88" s="79"/>
      <c r="K88" s="79"/>
      <c r="L88" s="79"/>
      <c r="M88" s="79"/>
      <c r="N88" s="79"/>
      <c r="O88" s="79"/>
    </row>
    <row r="89" spans="1:68" s="76" customFormat="1">
      <c r="A89" s="80" t="s">
        <v>17</v>
      </c>
      <c r="B89" s="81" t="s">
        <v>952</v>
      </c>
      <c r="C89" s="81" t="s">
        <v>949</v>
      </c>
      <c r="D89" s="92">
        <v>0</v>
      </c>
      <c r="E89" s="92">
        <v>2</v>
      </c>
      <c r="F89" s="92">
        <v>1</v>
      </c>
      <c r="G89" s="92"/>
      <c r="H89" s="92"/>
      <c r="I89" s="92"/>
      <c r="J89" s="92"/>
      <c r="K89" s="92"/>
      <c r="L89" s="92"/>
      <c r="M89" s="92"/>
      <c r="N89" s="92"/>
      <c r="O89" s="92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</row>
    <row r="90" spans="1:68" s="76" customFormat="1">
      <c r="A90" s="89" t="s">
        <v>1020</v>
      </c>
      <c r="B90" s="97">
        <f>SUM(C90:O90)</f>
        <v>47</v>
      </c>
      <c r="C90" s="90"/>
      <c r="D90" s="89">
        <f t="shared" ref="D90:O90" si="13">SUM(D86:D89)</f>
        <v>10</v>
      </c>
      <c r="E90" s="89">
        <f t="shared" si="13"/>
        <v>26</v>
      </c>
      <c r="F90" s="89">
        <f t="shared" si="13"/>
        <v>11</v>
      </c>
      <c r="G90" s="89">
        <f t="shared" si="13"/>
        <v>0</v>
      </c>
      <c r="H90" s="89">
        <f t="shared" si="13"/>
        <v>0</v>
      </c>
      <c r="I90" s="89">
        <f t="shared" si="13"/>
        <v>0</v>
      </c>
      <c r="J90" s="89">
        <f t="shared" si="13"/>
        <v>0</v>
      </c>
      <c r="K90" s="89">
        <f t="shared" si="13"/>
        <v>0</v>
      </c>
      <c r="L90" s="89">
        <f t="shared" si="13"/>
        <v>0</v>
      </c>
      <c r="M90" s="89">
        <f t="shared" si="13"/>
        <v>0</v>
      </c>
      <c r="N90" s="89">
        <f t="shared" si="13"/>
        <v>0</v>
      </c>
      <c r="O90" s="89">
        <f t="shared" si="13"/>
        <v>0</v>
      </c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</row>
    <row r="91" spans="1:68" s="88" customFormat="1">
      <c r="A91" s="86"/>
      <c r="B91" s="87"/>
      <c r="C91" s="87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</row>
    <row r="92" spans="1:68">
      <c r="A92" s="82" t="s">
        <v>1022</v>
      </c>
      <c r="B92" s="82" t="s">
        <v>1018</v>
      </c>
      <c r="C92" s="82" t="s">
        <v>1019</v>
      </c>
      <c r="D92" s="91" t="s">
        <v>40</v>
      </c>
      <c r="E92" s="91" t="s">
        <v>37</v>
      </c>
      <c r="F92" s="91" t="s">
        <v>1159</v>
      </c>
      <c r="G92" s="91"/>
      <c r="H92" s="91"/>
      <c r="I92" s="91"/>
      <c r="J92" s="91"/>
      <c r="K92" s="91"/>
      <c r="L92" s="91"/>
      <c r="M92" s="91"/>
      <c r="N92" s="91"/>
      <c r="O92" s="91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  <c r="BC92" s="73"/>
      <c r="BD92" s="73"/>
      <c r="BE92" s="73"/>
      <c r="BF92" s="73"/>
      <c r="BG92" s="73"/>
      <c r="BH92" s="73"/>
      <c r="BI92" s="73"/>
      <c r="BJ92" s="73"/>
      <c r="BK92" s="73"/>
      <c r="BL92" s="73"/>
      <c r="BM92" s="73"/>
      <c r="BN92" s="73"/>
      <c r="BO92" s="73"/>
      <c r="BP92" s="73"/>
    </row>
    <row r="93" spans="1:68" s="77" customFormat="1">
      <c r="A93" s="78" t="s">
        <v>1113</v>
      </c>
      <c r="B93" s="79" t="s">
        <v>953</v>
      </c>
      <c r="C93" s="79" t="s">
        <v>948</v>
      </c>
      <c r="D93" s="79">
        <v>20</v>
      </c>
      <c r="E93" s="79">
        <v>22</v>
      </c>
      <c r="F93" s="79">
        <v>9</v>
      </c>
      <c r="G93" s="79"/>
      <c r="H93" s="79"/>
      <c r="I93" s="79"/>
      <c r="J93" s="79"/>
      <c r="K93" s="79"/>
      <c r="L93" s="79"/>
      <c r="M93" s="79"/>
      <c r="N93" s="79"/>
      <c r="O93" s="79"/>
    </row>
    <row r="94" spans="1:68" s="76" customFormat="1">
      <c r="A94" s="80" t="s">
        <v>1113</v>
      </c>
      <c r="B94" s="81" t="s">
        <v>953</v>
      </c>
      <c r="C94" s="81" t="s">
        <v>949</v>
      </c>
      <c r="D94" s="92">
        <v>8</v>
      </c>
      <c r="E94" s="92">
        <v>4</v>
      </c>
      <c r="F94" s="92">
        <v>1</v>
      </c>
      <c r="G94" s="92"/>
      <c r="H94" s="92"/>
      <c r="I94" s="92"/>
      <c r="J94" s="92"/>
      <c r="K94" s="92"/>
      <c r="L94" s="92"/>
      <c r="M94" s="92"/>
      <c r="N94" s="92"/>
      <c r="O94" s="92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</row>
    <row r="95" spans="1:68" s="77" customFormat="1">
      <c r="A95" s="78" t="s">
        <v>1113</v>
      </c>
      <c r="B95" s="79" t="s">
        <v>952</v>
      </c>
      <c r="C95" s="79" t="s">
        <v>948</v>
      </c>
      <c r="D95" s="79">
        <v>22</v>
      </c>
      <c r="E95" s="79">
        <v>15</v>
      </c>
      <c r="F95" s="79">
        <v>7</v>
      </c>
      <c r="G95" s="79"/>
      <c r="H95" s="79"/>
      <c r="I95" s="79"/>
      <c r="J95" s="79"/>
      <c r="K95" s="79"/>
      <c r="L95" s="79"/>
      <c r="M95" s="79"/>
      <c r="N95" s="79"/>
      <c r="O95" s="79"/>
    </row>
    <row r="96" spans="1:68" s="76" customFormat="1">
      <c r="A96" s="80" t="s">
        <v>1113</v>
      </c>
      <c r="B96" s="81" t="s">
        <v>952</v>
      </c>
      <c r="C96" s="81" t="s">
        <v>949</v>
      </c>
      <c r="D96" s="92">
        <v>6</v>
      </c>
      <c r="E96" s="92">
        <v>2</v>
      </c>
      <c r="F96" s="92">
        <v>2</v>
      </c>
      <c r="G96" s="92"/>
      <c r="H96" s="92"/>
      <c r="I96" s="92"/>
      <c r="J96" s="92"/>
      <c r="K96" s="92"/>
      <c r="L96" s="92"/>
      <c r="M96" s="92"/>
      <c r="N96" s="92"/>
      <c r="O96" s="92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</row>
    <row r="97" spans="1:68" s="76" customFormat="1">
      <c r="A97" s="89" t="s">
        <v>1020</v>
      </c>
      <c r="B97" s="97">
        <f>SUM(C97:O97)</f>
        <v>118</v>
      </c>
      <c r="C97" s="90"/>
      <c r="D97" s="89">
        <f t="shared" ref="D97:O97" si="14">SUM(D93:D96)</f>
        <v>56</v>
      </c>
      <c r="E97" s="89">
        <f t="shared" si="14"/>
        <v>43</v>
      </c>
      <c r="F97" s="89">
        <f t="shared" si="14"/>
        <v>19</v>
      </c>
      <c r="G97" s="89">
        <f t="shared" si="14"/>
        <v>0</v>
      </c>
      <c r="H97" s="89">
        <f t="shared" si="14"/>
        <v>0</v>
      </c>
      <c r="I97" s="89">
        <f t="shared" si="14"/>
        <v>0</v>
      </c>
      <c r="J97" s="89">
        <f t="shared" si="14"/>
        <v>0</v>
      </c>
      <c r="K97" s="89">
        <f t="shared" si="14"/>
        <v>0</v>
      </c>
      <c r="L97" s="89">
        <f t="shared" si="14"/>
        <v>0</v>
      </c>
      <c r="M97" s="89">
        <f t="shared" si="14"/>
        <v>0</v>
      </c>
      <c r="N97" s="89">
        <f t="shared" si="14"/>
        <v>0</v>
      </c>
      <c r="O97" s="89">
        <f t="shared" si="14"/>
        <v>0</v>
      </c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</row>
    <row r="98" spans="1:68" s="88" customFormat="1">
      <c r="A98" s="86"/>
      <c r="B98" s="87"/>
      <c r="C98" s="87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  <c r="BA98" s="86"/>
      <c r="BB98" s="86"/>
      <c r="BC98" s="86"/>
      <c r="BD98" s="86"/>
      <c r="BE98" s="86"/>
      <c r="BF98" s="86"/>
      <c r="BG98" s="86"/>
      <c r="BH98" s="86"/>
      <c r="BI98" s="86"/>
      <c r="BJ98" s="86"/>
      <c r="BK98" s="86"/>
      <c r="BL98" s="86"/>
      <c r="BM98" s="86"/>
      <c r="BN98" s="86"/>
      <c r="BO98" s="86"/>
      <c r="BP98" s="86"/>
    </row>
    <row r="99" spans="1:68">
      <c r="A99" s="82" t="s">
        <v>1022</v>
      </c>
      <c r="B99" s="82" t="s">
        <v>1018</v>
      </c>
      <c r="C99" s="82" t="s">
        <v>1019</v>
      </c>
      <c r="D99" s="91" t="s">
        <v>40</v>
      </c>
      <c r="E99" s="91" t="s">
        <v>37</v>
      </c>
      <c r="F99" s="91" t="s">
        <v>1159</v>
      </c>
      <c r="G99" s="91"/>
      <c r="H99" s="91"/>
      <c r="I99" s="91"/>
      <c r="J99" s="91"/>
      <c r="K99" s="91"/>
      <c r="L99" s="91"/>
      <c r="M99" s="91"/>
      <c r="N99" s="91"/>
      <c r="O99" s="91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  <c r="BC99" s="73"/>
      <c r="BD99" s="73"/>
      <c r="BE99" s="73"/>
      <c r="BF99" s="73"/>
      <c r="BG99" s="73"/>
      <c r="BH99" s="73"/>
      <c r="BI99" s="73"/>
      <c r="BJ99" s="73"/>
      <c r="BK99" s="73"/>
      <c r="BL99" s="73"/>
      <c r="BM99" s="73"/>
      <c r="BN99" s="73"/>
      <c r="BO99" s="73"/>
      <c r="BP99" s="73"/>
    </row>
    <row r="100" spans="1:68" s="77" customFormat="1" ht="25.5">
      <c r="A100" s="78" t="s">
        <v>1061</v>
      </c>
      <c r="B100" s="79" t="s">
        <v>953</v>
      </c>
      <c r="C100" s="79" t="s">
        <v>948</v>
      </c>
      <c r="D100" s="79">
        <v>8</v>
      </c>
      <c r="E100" s="79">
        <v>42</v>
      </c>
      <c r="F100" s="79">
        <v>1</v>
      </c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1:68" s="76" customFormat="1" ht="25.5">
      <c r="A101" s="80" t="s">
        <v>1061</v>
      </c>
      <c r="B101" s="81" t="s">
        <v>953</v>
      </c>
      <c r="C101" s="81" t="s">
        <v>949</v>
      </c>
      <c r="D101" s="92">
        <v>1</v>
      </c>
      <c r="E101" s="92">
        <v>12</v>
      </c>
      <c r="F101" s="92">
        <v>0</v>
      </c>
      <c r="G101" s="92"/>
      <c r="H101" s="92"/>
      <c r="I101" s="92"/>
      <c r="J101" s="92"/>
      <c r="K101" s="92"/>
      <c r="L101" s="92"/>
      <c r="M101" s="92"/>
      <c r="N101" s="92"/>
      <c r="O101" s="92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75"/>
    </row>
    <row r="102" spans="1:68" s="77" customFormat="1" ht="25.5">
      <c r="A102" s="78" t="s">
        <v>1061</v>
      </c>
      <c r="B102" s="79" t="s">
        <v>952</v>
      </c>
      <c r="C102" s="79" t="s">
        <v>948</v>
      </c>
      <c r="D102" s="79">
        <v>9</v>
      </c>
      <c r="E102" s="79">
        <v>31</v>
      </c>
      <c r="F102" s="79">
        <v>4</v>
      </c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1:68" s="76" customFormat="1" ht="25.5">
      <c r="A103" s="80" t="s">
        <v>1061</v>
      </c>
      <c r="B103" s="81" t="s">
        <v>952</v>
      </c>
      <c r="C103" s="81" t="s">
        <v>949</v>
      </c>
      <c r="D103" s="92">
        <v>3</v>
      </c>
      <c r="E103" s="92">
        <v>6</v>
      </c>
      <c r="F103" s="92">
        <v>1</v>
      </c>
      <c r="G103" s="92"/>
      <c r="H103" s="92"/>
      <c r="I103" s="92"/>
      <c r="J103" s="92"/>
      <c r="K103" s="92"/>
      <c r="L103" s="92"/>
      <c r="M103" s="92"/>
      <c r="N103" s="92"/>
      <c r="O103" s="92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</row>
    <row r="104" spans="1:68" s="76" customFormat="1">
      <c r="A104" s="89" t="s">
        <v>1020</v>
      </c>
      <c r="B104" s="97">
        <f>SUM(C104:O104)</f>
        <v>118</v>
      </c>
      <c r="C104" s="90"/>
      <c r="D104" s="89">
        <f t="shared" ref="D104:O104" si="15">SUM(D100:D103)</f>
        <v>21</v>
      </c>
      <c r="E104" s="89">
        <f t="shared" si="15"/>
        <v>91</v>
      </c>
      <c r="F104" s="89">
        <f t="shared" si="15"/>
        <v>6</v>
      </c>
      <c r="G104" s="89">
        <f t="shared" si="15"/>
        <v>0</v>
      </c>
      <c r="H104" s="89">
        <f t="shared" si="15"/>
        <v>0</v>
      </c>
      <c r="I104" s="89">
        <f t="shared" si="15"/>
        <v>0</v>
      </c>
      <c r="J104" s="89">
        <f t="shared" si="15"/>
        <v>0</v>
      </c>
      <c r="K104" s="89">
        <f t="shared" si="15"/>
        <v>0</v>
      </c>
      <c r="L104" s="89">
        <f t="shared" si="15"/>
        <v>0</v>
      </c>
      <c r="M104" s="89">
        <f t="shared" si="15"/>
        <v>0</v>
      </c>
      <c r="N104" s="89">
        <f t="shared" si="15"/>
        <v>0</v>
      </c>
      <c r="O104" s="89">
        <f t="shared" si="15"/>
        <v>0</v>
      </c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</row>
    <row r="105" spans="1:68" s="88" customFormat="1">
      <c r="A105" s="86"/>
      <c r="B105" s="87"/>
      <c r="C105" s="87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  <c r="AY105" s="86"/>
      <c r="AZ105" s="86"/>
      <c r="BA105" s="86"/>
      <c r="BB105" s="86"/>
      <c r="BC105" s="86"/>
      <c r="BD105" s="86"/>
      <c r="BE105" s="86"/>
      <c r="BF105" s="86"/>
      <c r="BG105" s="86"/>
      <c r="BH105" s="86"/>
      <c r="BI105" s="86"/>
      <c r="BJ105" s="86"/>
      <c r="BK105" s="86"/>
      <c r="BL105" s="86"/>
      <c r="BM105" s="86"/>
      <c r="BN105" s="86"/>
      <c r="BO105" s="86"/>
      <c r="BP105" s="86"/>
    </row>
    <row r="106" spans="1:68">
      <c r="A106" s="82" t="s">
        <v>1022</v>
      </c>
      <c r="B106" s="82" t="s">
        <v>1018</v>
      </c>
      <c r="C106" s="82" t="s">
        <v>1019</v>
      </c>
      <c r="D106" s="91" t="s">
        <v>40</v>
      </c>
      <c r="E106" s="91" t="s">
        <v>37</v>
      </c>
      <c r="F106" s="91" t="s">
        <v>1159</v>
      </c>
      <c r="G106" s="91"/>
      <c r="H106" s="91"/>
      <c r="I106" s="91"/>
      <c r="J106" s="91"/>
      <c r="K106" s="91"/>
      <c r="L106" s="91"/>
      <c r="M106" s="91"/>
      <c r="N106" s="91"/>
      <c r="O106" s="91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S106" s="73"/>
      <c r="AT106" s="73"/>
      <c r="AU106" s="73"/>
      <c r="AV106" s="73"/>
      <c r="AW106" s="73"/>
      <c r="AX106" s="73"/>
      <c r="AY106" s="73"/>
      <c r="AZ106" s="73"/>
      <c r="BA106" s="73"/>
      <c r="BB106" s="73"/>
      <c r="BC106" s="73"/>
      <c r="BD106" s="73"/>
      <c r="BE106" s="73"/>
      <c r="BF106" s="73"/>
      <c r="BG106" s="73"/>
      <c r="BH106" s="73"/>
      <c r="BI106" s="73"/>
      <c r="BJ106" s="73"/>
      <c r="BK106" s="73"/>
      <c r="BL106" s="73"/>
      <c r="BM106" s="73"/>
      <c r="BN106" s="73"/>
      <c r="BO106" s="73"/>
      <c r="BP106" s="73"/>
    </row>
    <row r="107" spans="1:68" s="77" customFormat="1">
      <c r="A107" s="78" t="s">
        <v>1157</v>
      </c>
      <c r="B107" s="79" t="s">
        <v>953</v>
      </c>
      <c r="C107" s="79" t="s">
        <v>948</v>
      </c>
      <c r="D107" s="79">
        <v>1</v>
      </c>
      <c r="E107" s="79">
        <v>48</v>
      </c>
      <c r="F107" s="79">
        <v>2</v>
      </c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1:68" s="76" customFormat="1">
      <c r="A108" s="80" t="s">
        <v>1157</v>
      </c>
      <c r="B108" s="81" t="s">
        <v>953</v>
      </c>
      <c r="C108" s="81" t="s">
        <v>949</v>
      </c>
      <c r="D108" s="92">
        <v>0</v>
      </c>
      <c r="E108" s="92">
        <v>12</v>
      </c>
      <c r="F108" s="92">
        <v>1</v>
      </c>
      <c r="G108" s="92"/>
      <c r="H108" s="92"/>
      <c r="I108" s="92"/>
      <c r="J108" s="92"/>
      <c r="K108" s="92"/>
      <c r="L108" s="92"/>
      <c r="M108" s="92"/>
      <c r="N108" s="92"/>
      <c r="O108" s="92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</row>
    <row r="109" spans="1:68" s="77" customFormat="1">
      <c r="A109" s="78" t="s">
        <v>1157</v>
      </c>
      <c r="B109" s="79" t="s">
        <v>952</v>
      </c>
      <c r="C109" s="79" t="s">
        <v>948</v>
      </c>
      <c r="D109" s="79">
        <v>3</v>
      </c>
      <c r="E109" s="79">
        <v>38</v>
      </c>
      <c r="F109" s="79">
        <v>3</v>
      </c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1:68" s="76" customFormat="1">
      <c r="A110" s="80" t="s">
        <v>1157</v>
      </c>
      <c r="B110" s="81" t="s">
        <v>952</v>
      </c>
      <c r="C110" s="81" t="s">
        <v>949</v>
      </c>
      <c r="D110" s="92">
        <v>3</v>
      </c>
      <c r="E110" s="92">
        <v>7</v>
      </c>
      <c r="F110" s="92">
        <v>0</v>
      </c>
      <c r="G110" s="92"/>
      <c r="H110" s="92"/>
      <c r="I110" s="92"/>
      <c r="J110" s="92"/>
      <c r="K110" s="92"/>
      <c r="L110" s="92"/>
      <c r="M110" s="92"/>
      <c r="N110" s="92"/>
      <c r="O110" s="92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</row>
    <row r="111" spans="1:68" s="76" customFormat="1">
      <c r="A111" s="89" t="s">
        <v>1020</v>
      </c>
      <c r="B111" s="97">
        <f>SUM(C111:O111)</f>
        <v>118</v>
      </c>
      <c r="C111" s="90"/>
      <c r="D111" s="89">
        <f t="shared" ref="D111:O111" si="16">SUM(D107:D110)</f>
        <v>7</v>
      </c>
      <c r="E111" s="89">
        <f t="shared" si="16"/>
        <v>105</v>
      </c>
      <c r="F111" s="89">
        <f t="shared" si="16"/>
        <v>6</v>
      </c>
      <c r="G111" s="89">
        <f t="shared" si="16"/>
        <v>0</v>
      </c>
      <c r="H111" s="89">
        <f t="shared" si="16"/>
        <v>0</v>
      </c>
      <c r="I111" s="89">
        <f t="shared" si="16"/>
        <v>0</v>
      </c>
      <c r="J111" s="89">
        <f t="shared" si="16"/>
        <v>0</v>
      </c>
      <c r="K111" s="89">
        <f t="shared" si="16"/>
        <v>0</v>
      </c>
      <c r="L111" s="89">
        <f t="shared" si="16"/>
        <v>0</v>
      </c>
      <c r="M111" s="89">
        <f t="shared" si="16"/>
        <v>0</v>
      </c>
      <c r="N111" s="89">
        <f t="shared" si="16"/>
        <v>0</v>
      </c>
      <c r="O111" s="89">
        <f t="shared" si="16"/>
        <v>0</v>
      </c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</row>
    <row r="112" spans="1:68" s="88" customFormat="1">
      <c r="A112" s="86"/>
      <c r="B112" s="87"/>
      <c r="C112" s="87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  <c r="BC112" s="86"/>
      <c r="BD112" s="86"/>
      <c r="BE112" s="86"/>
      <c r="BF112" s="86"/>
      <c r="BG112" s="86"/>
      <c r="BH112" s="86"/>
      <c r="BI112" s="86"/>
      <c r="BJ112" s="86"/>
      <c r="BK112" s="86"/>
      <c r="BL112" s="86"/>
      <c r="BM112" s="86"/>
      <c r="BN112" s="86"/>
      <c r="BO112" s="86"/>
      <c r="BP112" s="86"/>
    </row>
    <row r="113" spans="1:68">
      <c r="A113" s="82" t="s">
        <v>1022</v>
      </c>
      <c r="B113" s="82" t="s">
        <v>1018</v>
      </c>
      <c r="C113" s="82" t="s">
        <v>1019</v>
      </c>
      <c r="D113" s="91" t="s">
        <v>40</v>
      </c>
      <c r="E113" s="91" t="s">
        <v>37</v>
      </c>
      <c r="F113" s="91" t="s">
        <v>1159</v>
      </c>
      <c r="G113" s="91"/>
      <c r="H113" s="91"/>
      <c r="I113" s="91"/>
      <c r="J113" s="91"/>
      <c r="K113" s="91"/>
      <c r="L113" s="91"/>
      <c r="M113" s="91"/>
      <c r="N113" s="91"/>
      <c r="O113" s="91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/>
      <c r="AV113" s="73"/>
      <c r="AW113" s="73"/>
      <c r="AX113" s="73"/>
      <c r="AY113" s="73"/>
      <c r="AZ113" s="73"/>
      <c r="BA113" s="73"/>
      <c r="BB113" s="73"/>
      <c r="BC113" s="73"/>
      <c r="BD113" s="73"/>
      <c r="BE113" s="73"/>
      <c r="BF113" s="73"/>
      <c r="BG113" s="73"/>
      <c r="BH113" s="73"/>
      <c r="BI113" s="73"/>
      <c r="BJ113" s="73"/>
      <c r="BK113" s="73"/>
      <c r="BL113" s="73"/>
      <c r="BM113" s="73"/>
      <c r="BN113" s="73"/>
      <c r="BO113" s="73"/>
      <c r="BP113" s="73"/>
    </row>
    <row r="114" spans="1:68" s="77" customFormat="1" ht="25.5">
      <c r="A114" s="78" t="s">
        <v>1065</v>
      </c>
      <c r="B114" s="79" t="s">
        <v>953</v>
      </c>
      <c r="C114" s="79" t="s">
        <v>948</v>
      </c>
      <c r="D114" s="79">
        <v>5</v>
      </c>
      <c r="E114" s="79">
        <v>45</v>
      </c>
      <c r="F114" s="79">
        <v>1</v>
      </c>
      <c r="G114" s="79"/>
      <c r="H114" s="79"/>
      <c r="I114" s="79"/>
      <c r="J114" s="79"/>
      <c r="K114" s="79"/>
      <c r="L114" s="79"/>
      <c r="M114" s="79"/>
      <c r="N114" s="79"/>
      <c r="O114" s="79"/>
    </row>
    <row r="115" spans="1:68" s="76" customFormat="1" ht="25.5">
      <c r="A115" s="80" t="s">
        <v>1065</v>
      </c>
      <c r="B115" s="81" t="s">
        <v>953</v>
      </c>
      <c r="C115" s="81" t="s">
        <v>949</v>
      </c>
      <c r="D115" s="92">
        <v>1</v>
      </c>
      <c r="E115" s="92">
        <v>12</v>
      </c>
      <c r="F115" s="92">
        <v>0</v>
      </c>
      <c r="G115" s="92"/>
      <c r="H115" s="92"/>
      <c r="I115" s="92"/>
      <c r="J115" s="92"/>
      <c r="K115" s="92"/>
      <c r="L115" s="92"/>
      <c r="M115" s="92"/>
      <c r="N115" s="92"/>
      <c r="O115" s="92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</row>
    <row r="116" spans="1:68" s="77" customFormat="1" ht="25.5">
      <c r="A116" s="78" t="s">
        <v>1065</v>
      </c>
      <c r="B116" s="79" t="s">
        <v>952</v>
      </c>
      <c r="C116" s="79" t="s">
        <v>948</v>
      </c>
      <c r="D116" s="79">
        <v>12</v>
      </c>
      <c r="E116" s="79">
        <v>29</v>
      </c>
      <c r="F116" s="79">
        <v>3</v>
      </c>
      <c r="G116" s="79"/>
      <c r="H116" s="79"/>
      <c r="I116" s="79"/>
      <c r="J116" s="79"/>
      <c r="K116" s="79"/>
      <c r="L116" s="79"/>
      <c r="M116" s="79"/>
      <c r="N116" s="79"/>
      <c r="O116" s="79"/>
    </row>
    <row r="117" spans="1:68" s="76" customFormat="1" ht="25.5">
      <c r="A117" s="80" t="s">
        <v>1065</v>
      </c>
      <c r="B117" s="81" t="s">
        <v>952</v>
      </c>
      <c r="C117" s="81" t="s">
        <v>949</v>
      </c>
      <c r="D117" s="92">
        <v>1</v>
      </c>
      <c r="E117" s="92">
        <v>9</v>
      </c>
      <c r="F117" s="92">
        <v>0</v>
      </c>
      <c r="G117" s="92"/>
      <c r="H117" s="92"/>
      <c r="I117" s="92"/>
      <c r="J117" s="92"/>
      <c r="K117" s="92"/>
      <c r="L117" s="92"/>
      <c r="M117" s="92"/>
      <c r="N117" s="92"/>
      <c r="O117" s="92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  <c r="BF117" s="75"/>
      <c r="BG117" s="75"/>
      <c r="BH117" s="75"/>
      <c r="BI117" s="75"/>
      <c r="BJ117" s="75"/>
      <c r="BK117" s="75"/>
      <c r="BL117" s="75"/>
      <c r="BM117" s="75"/>
      <c r="BN117" s="75"/>
      <c r="BO117" s="75"/>
      <c r="BP117" s="75"/>
    </row>
    <row r="118" spans="1:68" s="76" customFormat="1">
      <c r="A118" s="89" t="s">
        <v>1020</v>
      </c>
      <c r="B118" s="97">
        <f>SUM(C118:O118)</f>
        <v>118</v>
      </c>
      <c r="C118" s="90"/>
      <c r="D118" s="89">
        <f t="shared" ref="D118:O118" si="17">SUM(D114:D117)</f>
        <v>19</v>
      </c>
      <c r="E118" s="89">
        <f t="shared" si="17"/>
        <v>95</v>
      </c>
      <c r="F118" s="89">
        <f t="shared" si="17"/>
        <v>4</v>
      </c>
      <c r="G118" s="89">
        <f t="shared" si="17"/>
        <v>0</v>
      </c>
      <c r="H118" s="89">
        <f t="shared" si="17"/>
        <v>0</v>
      </c>
      <c r="I118" s="89">
        <f t="shared" si="17"/>
        <v>0</v>
      </c>
      <c r="J118" s="89">
        <f t="shared" si="17"/>
        <v>0</v>
      </c>
      <c r="K118" s="89">
        <f t="shared" si="17"/>
        <v>0</v>
      </c>
      <c r="L118" s="89">
        <f t="shared" si="17"/>
        <v>0</v>
      </c>
      <c r="M118" s="89">
        <f t="shared" si="17"/>
        <v>0</v>
      </c>
      <c r="N118" s="89">
        <f t="shared" si="17"/>
        <v>0</v>
      </c>
      <c r="O118" s="89">
        <f t="shared" si="17"/>
        <v>0</v>
      </c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  <c r="BF118" s="75"/>
      <c r="BG118" s="75"/>
      <c r="BH118" s="75"/>
      <c r="BI118" s="75"/>
      <c r="BJ118" s="75"/>
      <c r="BK118" s="75"/>
      <c r="BL118" s="75"/>
      <c r="BM118" s="75"/>
      <c r="BN118" s="75"/>
      <c r="BO118" s="75"/>
      <c r="BP118" s="75"/>
    </row>
    <row r="119" spans="1:68" s="88" customFormat="1">
      <c r="A119" s="86"/>
      <c r="B119" s="87"/>
      <c r="C119" s="87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</row>
    <row r="120" spans="1:68">
      <c r="A120" s="82" t="s">
        <v>1022</v>
      </c>
      <c r="B120" s="82" t="s">
        <v>1018</v>
      </c>
      <c r="C120" s="82" t="s">
        <v>1019</v>
      </c>
      <c r="D120" s="91" t="s">
        <v>40</v>
      </c>
      <c r="E120" s="91" t="s">
        <v>37</v>
      </c>
      <c r="F120" s="91" t="s">
        <v>1103</v>
      </c>
      <c r="G120" s="91" t="s">
        <v>1159</v>
      </c>
      <c r="H120" s="91"/>
      <c r="I120" s="91"/>
      <c r="J120" s="91"/>
      <c r="K120" s="91"/>
      <c r="L120" s="91"/>
      <c r="M120" s="91"/>
      <c r="N120" s="91"/>
      <c r="O120" s="91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  <c r="BA120" s="73"/>
      <c r="BB120" s="73"/>
      <c r="BC120" s="73"/>
      <c r="BD120" s="73"/>
      <c r="BE120" s="73"/>
      <c r="BF120" s="73"/>
      <c r="BG120" s="73"/>
      <c r="BH120" s="73"/>
      <c r="BI120" s="73"/>
      <c r="BJ120" s="73"/>
      <c r="BK120" s="73"/>
      <c r="BL120" s="73"/>
      <c r="BM120" s="73"/>
      <c r="BN120" s="73"/>
      <c r="BO120" s="73"/>
      <c r="BP120" s="73"/>
    </row>
    <row r="121" spans="1:68" s="77" customFormat="1" ht="25.5">
      <c r="A121" s="78" t="s">
        <v>1102</v>
      </c>
      <c r="B121" s="79" t="s">
        <v>953</v>
      </c>
      <c r="C121" s="79" t="s">
        <v>948</v>
      </c>
      <c r="D121" s="79">
        <v>26</v>
      </c>
      <c r="E121" s="79">
        <v>10</v>
      </c>
      <c r="F121" s="79">
        <v>9</v>
      </c>
      <c r="G121" s="79">
        <v>6</v>
      </c>
      <c r="H121" s="79"/>
      <c r="I121" s="79"/>
      <c r="J121" s="79"/>
      <c r="K121" s="79"/>
      <c r="L121" s="79"/>
      <c r="M121" s="79"/>
      <c r="N121" s="79"/>
      <c r="O121" s="79"/>
    </row>
    <row r="122" spans="1:68" s="76" customFormat="1" ht="25.5">
      <c r="A122" s="80" t="s">
        <v>1102</v>
      </c>
      <c r="B122" s="81" t="s">
        <v>953</v>
      </c>
      <c r="C122" s="81" t="s">
        <v>949</v>
      </c>
      <c r="D122" s="92">
        <v>8</v>
      </c>
      <c r="E122" s="92">
        <v>2</v>
      </c>
      <c r="F122" s="92">
        <v>2</v>
      </c>
      <c r="G122" s="92">
        <v>1</v>
      </c>
      <c r="H122" s="92"/>
      <c r="I122" s="92"/>
      <c r="J122" s="92"/>
      <c r="K122" s="92"/>
      <c r="L122" s="92"/>
      <c r="M122" s="92"/>
      <c r="N122" s="92"/>
      <c r="O122" s="92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5"/>
      <c r="BK122" s="75"/>
      <c r="BL122" s="75"/>
      <c r="BM122" s="75"/>
      <c r="BN122" s="75"/>
      <c r="BO122" s="75"/>
      <c r="BP122" s="75"/>
    </row>
    <row r="123" spans="1:68" s="77" customFormat="1" ht="25.5">
      <c r="A123" s="78" t="s">
        <v>1102</v>
      </c>
      <c r="B123" s="79" t="s">
        <v>952</v>
      </c>
      <c r="C123" s="79" t="s">
        <v>948</v>
      </c>
      <c r="D123" s="79">
        <v>10</v>
      </c>
      <c r="E123" s="79">
        <v>12</v>
      </c>
      <c r="F123" s="79">
        <v>15</v>
      </c>
      <c r="G123" s="79">
        <v>7</v>
      </c>
      <c r="H123" s="79"/>
      <c r="I123" s="79"/>
      <c r="J123" s="79"/>
      <c r="K123" s="79"/>
      <c r="L123" s="79"/>
      <c r="M123" s="79"/>
      <c r="N123" s="79"/>
      <c r="O123" s="79"/>
    </row>
    <row r="124" spans="1:68" s="76" customFormat="1" ht="25.5">
      <c r="A124" s="80" t="s">
        <v>1102</v>
      </c>
      <c r="B124" s="81" t="s">
        <v>952</v>
      </c>
      <c r="C124" s="81" t="s">
        <v>949</v>
      </c>
      <c r="D124" s="92">
        <v>6</v>
      </c>
      <c r="E124" s="92">
        <v>1</v>
      </c>
      <c r="F124" s="92">
        <v>1</v>
      </c>
      <c r="G124" s="92">
        <v>2</v>
      </c>
      <c r="H124" s="92"/>
      <c r="I124" s="92"/>
      <c r="J124" s="92"/>
      <c r="K124" s="92"/>
      <c r="L124" s="92"/>
      <c r="M124" s="92"/>
      <c r="N124" s="92"/>
      <c r="O124" s="92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5"/>
      <c r="BH124" s="75"/>
      <c r="BI124" s="75"/>
      <c r="BJ124" s="75"/>
      <c r="BK124" s="75"/>
      <c r="BL124" s="75"/>
      <c r="BM124" s="75"/>
      <c r="BN124" s="75"/>
      <c r="BO124" s="75"/>
      <c r="BP124" s="75"/>
    </row>
    <row r="125" spans="1:68" s="76" customFormat="1">
      <c r="A125" s="89" t="s">
        <v>1020</v>
      </c>
      <c r="B125" s="97">
        <f>SUM(C125:O125)</f>
        <v>118</v>
      </c>
      <c r="C125" s="90"/>
      <c r="D125" s="89">
        <f t="shared" ref="D125:O125" si="18">SUM(D121:D124)</f>
        <v>50</v>
      </c>
      <c r="E125" s="89">
        <f t="shared" si="18"/>
        <v>25</v>
      </c>
      <c r="F125" s="89">
        <f t="shared" si="18"/>
        <v>27</v>
      </c>
      <c r="G125" s="89">
        <f t="shared" si="18"/>
        <v>16</v>
      </c>
      <c r="H125" s="89">
        <f t="shared" si="18"/>
        <v>0</v>
      </c>
      <c r="I125" s="89">
        <f t="shared" si="18"/>
        <v>0</v>
      </c>
      <c r="J125" s="89">
        <f t="shared" si="18"/>
        <v>0</v>
      </c>
      <c r="K125" s="89">
        <f t="shared" si="18"/>
        <v>0</v>
      </c>
      <c r="L125" s="89">
        <f t="shared" si="18"/>
        <v>0</v>
      </c>
      <c r="M125" s="89">
        <f t="shared" si="18"/>
        <v>0</v>
      </c>
      <c r="N125" s="89">
        <f t="shared" si="18"/>
        <v>0</v>
      </c>
      <c r="O125" s="89">
        <f t="shared" si="18"/>
        <v>0</v>
      </c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5"/>
      <c r="BJ125" s="75"/>
      <c r="BK125" s="75"/>
      <c r="BL125" s="75"/>
      <c r="BM125" s="75"/>
      <c r="BN125" s="75"/>
      <c r="BO125" s="75"/>
      <c r="BP125" s="75"/>
    </row>
    <row r="126" spans="1:68" s="88" customFormat="1">
      <c r="A126" s="86"/>
      <c r="B126" s="87"/>
      <c r="C126" s="87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86"/>
      <c r="BA126" s="86"/>
      <c r="BB126" s="86"/>
      <c r="BC126" s="86"/>
      <c r="BD126" s="86"/>
      <c r="BE126" s="86"/>
      <c r="BF126" s="86"/>
      <c r="BG126" s="86"/>
      <c r="BH126" s="86"/>
      <c r="BI126" s="86"/>
      <c r="BJ126" s="86"/>
      <c r="BK126" s="86"/>
      <c r="BL126" s="86"/>
      <c r="BM126" s="86"/>
      <c r="BN126" s="86"/>
      <c r="BO126" s="86"/>
      <c r="BP126" s="86"/>
    </row>
    <row r="127" spans="1:68">
      <c r="A127" s="82" t="s">
        <v>1022</v>
      </c>
      <c r="B127" s="82" t="s">
        <v>1018</v>
      </c>
      <c r="C127" s="82" t="s">
        <v>1019</v>
      </c>
      <c r="D127" s="91" t="s">
        <v>1027</v>
      </c>
      <c r="E127" s="91" t="s">
        <v>1026</v>
      </c>
      <c r="F127" s="91" t="s">
        <v>1160</v>
      </c>
      <c r="G127" s="91" t="s">
        <v>40</v>
      </c>
      <c r="H127" s="91"/>
      <c r="I127" s="91"/>
      <c r="J127" s="91"/>
      <c r="K127" s="91"/>
      <c r="L127" s="91"/>
      <c r="M127" s="91"/>
      <c r="N127" s="91"/>
      <c r="O127" s="91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S127" s="73"/>
      <c r="AT127" s="73"/>
      <c r="AU127" s="73"/>
      <c r="AV127" s="73"/>
      <c r="AW127" s="73"/>
      <c r="AX127" s="73"/>
      <c r="AY127" s="73"/>
      <c r="AZ127" s="73"/>
      <c r="BA127" s="73"/>
      <c r="BB127" s="73"/>
      <c r="BC127" s="73"/>
      <c r="BD127" s="73"/>
      <c r="BE127" s="73"/>
      <c r="BF127" s="73"/>
      <c r="BG127" s="73"/>
      <c r="BH127" s="73"/>
      <c r="BI127" s="73"/>
      <c r="BJ127" s="73"/>
      <c r="BK127" s="73"/>
      <c r="BL127" s="73"/>
      <c r="BM127" s="73"/>
      <c r="BN127" s="73"/>
      <c r="BO127" s="73"/>
      <c r="BP127" s="73"/>
    </row>
    <row r="128" spans="1:68" s="77" customFormat="1" ht="25.5">
      <c r="A128" s="78" t="s">
        <v>1124</v>
      </c>
      <c r="B128" s="79" t="s">
        <v>953</v>
      </c>
      <c r="C128" s="79" t="s">
        <v>948</v>
      </c>
      <c r="D128" s="79">
        <v>7</v>
      </c>
      <c r="E128" s="79">
        <v>14</v>
      </c>
      <c r="F128" s="79">
        <v>21</v>
      </c>
      <c r="G128" s="79">
        <v>9</v>
      </c>
      <c r="H128" s="79"/>
      <c r="I128" s="79"/>
      <c r="J128" s="79"/>
      <c r="K128" s="79"/>
      <c r="L128" s="79"/>
      <c r="M128" s="79"/>
      <c r="N128" s="79"/>
      <c r="O128" s="79"/>
    </row>
    <row r="129" spans="1:68" s="76" customFormat="1" ht="25.5">
      <c r="A129" s="80" t="s">
        <v>1124</v>
      </c>
      <c r="B129" s="81" t="s">
        <v>953</v>
      </c>
      <c r="C129" s="81" t="s">
        <v>949</v>
      </c>
      <c r="D129" s="92">
        <v>0</v>
      </c>
      <c r="E129" s="92">
        <v>3</v>
      </c>
      <c r="F129" s="92">
        <v>7</v>
      </c>
      <c r="G129" s="92">
        <v>3</v>
      </c>
      <c r="H129" s="92"/>
      <c r="I129" s="92"/>
      <c r="J129" s="92"/>
      <c r="K129" s="92"/>
      <c r="L129" s="92"/>
      <c r="M129" s="92"/>
      <c r="N129" s="92"/>
      <c r="O129" s="92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5"/>
      <c r="BH129" s="75"/>
      <c r="BI129" s="75"/>
      <c r="BJ129" s="75"/>
      <c r="BK129" s="75"/>
      <c r="BL129" s="75"/>
      <c r="BM129" s="75"/>
      <c r="BN129" s="75"/>
      <c r="BO129" s="75"/>
      <c r="BP129" s="75"/>
    </row>
    <row r="130" spans="1:68" s="77" customFormat="1" ht="25.5">
      <c r="A130" s="78" t="s">
        <v>1124</v>
      </c>
      <c r="B130" s="79" t="s">
        <v>952</v>
      </c>
      <c r="C130" s="79" t="s">
        <v>948</v>
      </c>
      <c r="D130" s="79">
        <v>6</v>
      </c>
      <c r="E130" s="79">
        <v>11</v>
      </c>
      <c r="F130" s="79">
        <v>18</v>
      </c>
      <c r="G130" s="79">
        <v>9</v>
      </c>
      <c r="H130" s="79"/>
      <c r="I130" s="79"/>
      <c r="J130" s="79"/>
      <c r="K130" s="79"/>
      <c r="L130" s="79"/>
      <c r="M130" s="79"/>
      <c r="N130" s="79"/>
      <c r="O130" s="79"/>
    </row>
    <row r="131" spans="1:68" s="76" customFormat="1" ht="25.5">
      <c r="A131" s="80" t="s">
        <v>1124</v>
      </c>
      <c r="B131" s="81" t="s">
        <v>952</v>
      </c>
      <c r="C131" s="81" t="s">
        <v>949</v>
      </c>
      <c r="D131" s="92">
        <v>0</v>
      </c>
      <c r="E131" s="92">
        <v>3</v>
      </c>
      <c r="F131" s="92">
        <v>4</v>
      </c>
      <c r="G131" s="92">
        <v>3</v>
      </c>
      <c r="H131" s="92"/>
      <c r="I131" s="92"/>
      <c r="J131" s="92"/>
      <c r="K131" s="92"/>
      <c r="L131" s="92"/>
      <c r="M131" s="92"/>
      <c r="N131" s="92"/>
      <c r="O131" s="92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  <c r="BO131" s="75"/>
      <c r="BP131" s="75"/>
    </row>
    <row r="132" spans="1:68" s="76" customFormat="1">
      <c r="A132" s="89" t="s">
        <v>1020</v>
      </c>
      <c r="B132" s="97">
        <f>SUM(C132:O132)</f>
        <v>118</v>
      </c>
      <c r="C132" s="90"/>
      <c r="D132" s="89">
        <f t="shared" ref="D132:O132" si="19">SUM(D128:D131)</f>
        <v>13</v>
      </c>
      <c r="E132" s="89">
        <f t="shared" si="19"/>
        <v>31</v>
      </c>
      <c r="F132" s="89">
        <f t="shared" si="19"/>
        <v>50</v>
      </c>
      <c r="G132" s="89">
        <f t="shared" si="19"/>
        <v>24</v>
      </c>
      <c r="H132" s="89">
        <f t="shared" si="19"/>
        <v>0</v>
      </c>
      <c r="I132" s="89">
        <f t="shared" si="19"/>
        <v>0</v>
      </c>
      <c r="J132" s="89">
        <f t="shared" si="19"/>
        <v>0</v>
      </c>
      <c r="K132" s="89">
        <f t="shared" si="19"/>
        <v>0</v>
      </c>
      <c r="L132" s="89">
        <f t="shared" si="19"/>
        <v>0</v>
      </c>
      <c r="M132" s="89">
        <f t="shared" si="19"/>
        <v>0</v>
      </c>
      <c r="N132" s="89">
        <f t="shared" si="19"/>
        <v>0</v>
      </c>
      <c r="O132" s="89">
        <f t="shared" si="19"/>
        <v>0</v>
      </c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  <c r="BN132" s="75"/>
      <c r="BO132" s="75"/>
      <c r="BP132" s="75"/>
    </row>
    <row r="133" spans="1:68" s="88" customFormat="1">
      <c r="A133" s="86"/>
      <c r="B133" s="87"/>
      <c r="C133" s="87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  <c r="AP133" s="86"/>
      <c r="AQ133" s="86"/>
      <c r="AR133" s="86"/>
      <c r="AS133" s="86"/>
      <c r="AT133" s="86"/>
      <c r="AU133" s="86"/>
      <c r="AV133" s="86"/>
      <c r="AW133" s="86"/>
      <c r="AX133" s="86"/>
      <c r="AY133" s="86"/>
      <c r="AZ133" s="86"/>
      <c r="BA133" s="86"/>
      <c r="BB133" s="86"/>
      <c r="BC133" s="86"/>
      <c r="BD133" s="86"/>
      <c r="BE133" s="86"/>
      <c r="BF133" s="86"/>
      <c r="BG133" s="86"/>
      <c r="BH133" s="86"/>
      <c r="BI133" s="86"/>
      <c r="BJ133" s="86"/>
      <c r="BK133" s="86"/>
      <c r="BL133" s="86"/>
      <c r="BM133" s="86"/>
      <c r="BN133" s="86"/>
      <c r="BO133" s="86"/>
      <c r="BP133" s="86"/>
    </row>
    <row r="134" spans="1:68">
      <c r="A134" s="82" t="s">
        <v>1022</v>
      </c>
      <c r="B134" s="82" t="s">
        <v>1018</v>
      </c>
      <c r="C134" s="82" t="s">
        <v>1019</v>
      </c>
      <c r="D134" s="91" t="s">
        <v>1027</v>
      </c>
      <c r="E134" s="91" t="s">
        <v>1026</v>
      </c>
      <c r="F134" s="91" t="s">
        <v>1160</v>
      </c>
      <c r="G134" s="91" t="s">
        <v>40</v>
      </c>
      <c r="H134" s="91"/>
      <c r="I134" s="91"/>
      <c r="J134" s="91"/>
      <c r="K134" s="91"/>
      <c r="L134" s="91"/>
      <c r="M134" s="91"/>
      <c r="N134" s="91"/>
      <c r="O134" s="91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  <c r="AX134" s="73"/>
      <c r="AY134" s="73"/>
      <c r="AZ134" s="73"/>
      <c r="BA134" s="73"/>
      <c r="BB134" s="73"/>
      <c r="BC134" s="73"/>
      <c r="BD134" s="73"/>
      <c r="BE134" s="73"/>
      <c r="BF134" s="73"/>
      <c r="BG134" s="73"/>
      <c r="BH134" s="73"/>
      <c r="BI134" s="73"/>
      <c r="BJ134" s="73"/>
      <c r="BK134" s="73"/>
      <c r="BL134" s="73"/>
      <c r="BM134" s="73"/>
      <c r="BN134" s="73"/>
      <c r="BO134" s="73"/>
      <c r="BP134" s="73"/>
    </row>
    <row r="135" spans="1:68" s="77" customFormat="1" ht="38.25">
      <c r="A135" s="78" t="s">
        <v>1075</v>
      </c>
      <c r="B135" s="79" t="s">
        <v>953</v>
      </c>
      <c r="C135" s="79" t="s">
        <v>948</v>
      </c>
      <c r="D135" s="79">
        <v>8</v>
      </c>
      <c r="E135" s="79">
        <v>13</v>
      </c>
      <c r="F135" s="79">
        <v>23</v>
      </c>
      <c r="G135" s="79">
        <v>7</v>
      </c>
      <c r="H135" s="79"/>
      <c r="I135" s="79"/>
      <c r="J135" s="79"/>
      <c r="K135" s="79"/>
      <c r="L135" s="79"/>
      <c r="M135" s="79"/>
      <c r="N135" s="79"/>
      <c r="O135" s="79"/>
    </row>
    <row r="136" spans="1:68" s="76" customFormat="1" ht="38.25">
      <c r="A136" s="80" t="s">
        <v>1075</v>
      </c>
      <c r="B136" s="81" t="s">
        <v>953</v>
      </c>
      <c r="C136" s="81" t="s">
        <v>949</v>
      </c>
      <c r="D136" s="92">
        <v>0</v>
      </c>
      <c r="E136" s="92">
        <v>5</v>
      </c>
      <c r="F136" s="92">
        <v>4</v>
      </c>
      <c r="G136" s="92">
        <v>4</v>
      </c>
      <c r="H136" s="92"/>
      <c r="I136" s="92"/>
      <c r="J136" s="92"/>
      <c r="K136" s="92"/>
      <c r="L136" s="92"/>
      <c r="M136" s="92"/>
      <c r="N136" s="92"/>
      <c r="O136" s="92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5"/>
      <c r="BK136" s="75"/>
      <c r="BL136" s="75"/>
      <c r="BM136" s="75"/>
      <c r="BN136" s="75"/>
      <c r="BO136" s="75"/>
      <c r="BP136" s="75"/>
    </row>
    <row r="137" spans="1:68" s="77" customFormat="1" ht="38.25">
      <c r="A137" s="78" t="s">
        <v>1075</v>
      </c>
      <c r="B137" s="79" t="s">
        <v>952</v>
      </c>
      <c r="C137" s="79" t="s">
        <v>948</v>
      </c>
      <c r="D137" s="79">
        <v>7</v>
      </c>
      <c r="E137" s="79">
        <v>14</v>
      </c>
      <c r="F137" s="79">
        <v>15</v>
      </c>
      <c r="G137" s="79">
        <v>8</v>
      </c>
      <c r="H137" s="79"/>
      <c r="I137" s="79"/>
      <c r="J137" s="79"/>
      <c r="K137" s="79"/>
      <c r="L137" s="79"/>
      <c r="M137" s="79"/>
      <c r="N137" s="79"/>
      <c r="O137" s="79"/>
    </row>
    <row r="138" spans="1:68" s="76" customFormat="1" ht="38.25">
      <c r="A138" s="80" t="s">
        <v>1075</v>
      </c>
      <c r="B138" s="81" t="s">
        <v>952</v>
      </c>
      <c r="C138" s="81" t="s">
        <v>949</v>
      </c>
      <c r="D138" s="92">
        <v>0</v>
      </c>
      <c r="E138" s="92">
        <v>4</v>
      </c>
      <c r="F138" s="92">
        <v>4</v>
      </c>
      <c r="G138" s="92">
        <v>2</v>
      </c>
      <c r="H138" s="92"/>
      <c r="I138" s="92"/>
      <c r="J138" s="92"/>
      <c r="K138" s="92"/>
      <c r="L138" s="92"/>
      <c r="M138" s="92"/>
      <c r="N138" s="92"/>
      <c r="O138" s="92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5"/>
      <c r="BK138" s="75"/>
      <c r="BL138" s="75"/>
      <c r="BM138" s="75"/>
      <c r="BN138" s="75"/>
      <c r="BO138" s="75"/>
      <c r="BP138" s="75"/>
    </row>
    <row r="139" spans="1:68" s="76" customFormat="1">
      <c r="A139" s="89" t="s">
        <v>1020</v>
      </c>
      <c r="B139" s="97">
        <f>SUM(C139:O139)</f>
        <v>118</v>
      </c>
      <c r="C139" s="90"/>
      <c r="D139" s="89">
        <f t="shared" ref="D139:O139" si="20">SUM(D135:D138)</f>
        <v>15</v>
      </c>
      <c r="E139" s="89">
        <f t="shared" si="20"/>
        <v>36</v>
      </c>
      <c r="F139" s="89">
        <f t="shared" si="20"/>
        <v>46</v>
      </c>
      <c r="G139" s="89">
        <f t="shared" si="20"/>
        <v>21</v>
      </c>
      <c r="H139" s="89">
        <f t="shared" si="20"/>
        <v>0</v>
      </c>
      <c r="I139" s="89">
        <f t="shared" si="20"/>
        <v>0</v>
      </c>
      <c r="J139" s="89">
        <f t="shared" si="20"/>
        <v>0</v>
      </c>
      <c r="K139" s="89">
        <f t="shared" si="20"/>
        <v>0</v>
      </c>
      <c r="L139" s="89">
        <f t="shared" si="20"/>
        <v>0</v>
      </c>
      <c r="M139" s="89">
        <f t="shared" si="20"/>
        <v>0</v>
      </c>
      <c r="N139" s="89">
        <f t="shared" si="20"/>
        <v>0</v>
      </c>
      <c r="O139" s="89">
        <f t="shared" si="20"/>
        <v>0</v>
      </c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  <c r="BH139" s="75"/>
      <c r="BI139" s="75"/>
      <c r="BJ139" s="75"/>
      <c r="BK139" s="75"/>
      <c r="BL139" s="75"/>
      <c r="BM139" s="75"/>
      <c r="BN139" s="75"/>
      <c r="BO139" s="75"/>
      <c r="BP139" s="75"/>
    </row>
    <row r="140" spans="1:68" s="88" customFormat="1">
      <c r="A140" s="86"/>
      <c r="B140" s="87"/>
      <c r="C140" s="87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86"/>
      <c r="AS140" s="86"/>
      <c r="AT140" s="86"/>
      <c r="AU140" s="86"/>
      <c r="AV140" s="86"/>
      <c r="AW140" s="86"/>
      <c r="AX140" s="86"/>
      <c r="AY140" s="86"/>
      <c r="AZ140" s="86"/>
      <c r="BA140" s="86"/>
      <c r="BB140" s="86"/>
      <c r="BC140" s="86"/>
      <c r="BD140" s="86"/>
      <c r="BE140" s="86"/>
      <c r="BF140" s="86"/>
      <c r="BG140" s="86"/>
      <c r="BH140" s="86"/>
      <c r="BI140" s="86"/>
      <c r="BJ140" s="86"/>
      <c r="BK140" s="86"/>
      <c r="BL140" s="86"/>
      <c r="BM140" s="86"/>
      <c r="BN140" s="86"/>
      <c r="BO140" s="86"/>
      <c r="BP140" s="86"/>
    </row>
    <row r="141" spans="1:68">
      <c r="A141" s="82" t="s">
        <v>1022</v>
      </c>
      <c r="B141" s="82" t="s">
        <v>1018</v>
      </c>
      <c r="C141" s="82" t="s">
        <v>1019</v>
      </c>
      <c r="D141" s="91" t="s">
        <v>1029</v>
      </c>
      <c r="E141" s="91" t="s">
        <v>1032</v>
      </c>
      <c r="F141" s="91" t="s">
        <v>1031</v>
      </c>
      <c r="G141" s="91" t="s">
        <v>1151</v>
      </c>
      <c r="H141" s="91"/>
      <c r="I141" s="91"/>
      <c r="J141" s="91"/>
      <c r="K141" s="91"/>
      <c r="L141" s="91"/>
      <c r="M141" s="91"/>
      <c r="N141" s="91"/>
      <c r="O141" s="91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S141" s="73"/>
      <c r="AT141" s="73"/>
      <c r="AU141" s="73"/>
      <c r="AV141" s="73"/>
      <c r="AW141" s="73"/>
      <c r="AX141" s="73"/>
      <c r="AY141" s="73"/>
      <c r="AZ141" s="73"/>
      <c r="BA141" s="73"/>
      <c r="BB141" s="73"/>
      <c r="BC141" s="73"/>
      <c r="BD141" s="73"/>
      <c r="BE141" s="73"/>
      <c r="BF141" s="73"/>
      <c r="BG141" s="73"/>
      <c r="BH141" s="73"/>
      <c r="BI141" s="73"/>
      <c r="BJ141" s="73"/>
      <c r="BK141" s="73"/>
      <c r="BL141" s="73"/>
      <c r="BM141" s="73"/>
      <c r="BN141" s="73"/>
      <c r="BO141" s="73"/>
      <c r="BP141" s="73"/>
    </row>
    <row r="142" spans="1:68" s="77" customFormat="1" ht="38.25">
      <c r="A142" s="78" t="s">
        <v>1123</v>
      </c>
      <c r="B142" s="79" t="s">
        <v>953</v>
      </c>
      <c r="C142" s="79" t="s">
        <v>948</v>
      </c>
      <c r="D142" s="79">
        <v>5</v>
      </c>
      <c r="E142" s="79">
        <v>11</v>
      </c>
      <c r="F142" s="79">
        <v>30</v>
      </c>
      <c r="G142" s="79">
        <v>5</v>
      </c>
      <c r="H142" s="79"/>
      <c r="I142" s="79"/>
      <c r="J142" s="79"/>
      <c r="K142" s="79"/>
      <c r="L142" s="79"/>
      <c r="M142" s="79"/>
      <c r="N142" s="79"/>
      <c r="O142" s="79"/>
    </row>
    <row r="143" spans="1:68" s="76" customFormat="1" ht="38.25">
      <c r="A143" s="80" t="s">
        <v>1123</v>
      </c>
      <c r="B143" s="81" t="s">
        <v>953</v>
      </c>
      <c r="C143" s="81" t="s">
        <v>949</v>
      </c>
      <c r="D143" s="92">
        <v>1</v>
      </c>
      <c r="E143" s="92">
        <v>2</v>
      </c>
      <c r="F143" s="92">
        <v>8</v>
      </c>
      <c r="G143" s="92">
        <v>2</v>
      </c>
      <c r="H143" s="92"/>
      <c r="I143" s="92"/>
      <c r="J143" s="92"/>
      <c r="K143" s="92"/>
      <c r="L143" s="92"/>
      <c r="M143" s="92"/>
      <c r="N143" s="92"/>
      <c r="O143" s="92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5"/>
      <c r="BH143" s="75"/>
      <c r="BI143" s="75"/>
      <c r="BJ143" s="75"/>
      <c r="BK143" s="75"/>
      <c r="BL143" s="75"/>
      <c r="BM143" s="75"/>
      <c r="BN143" s="75"/>
      <c r="BO143" s="75"/>
      <c r="BP143" s="75"/>
    </row>
    <row r="144" spans="1:68" s="77" customFormat="1" ht="38.25">
      <c r="A144" s="78" t="s">
        <v>1123</v>
      </c>
      <c r="B144" s="79" t="s">
        <v>952</v>
      </c>
      <c r="C144" s="79" t="s">
        <v>948</v>
      </c>
      <c r="D144" s="79">
        <v>3</v>
      </c>
      <c r="E144" s="79">
        <v>16</v>
      </c>
      <c r="F144" s="79">
        <v>20</v>
      </c>
      <c r="G144" s="79">
        <v>5</v>
      </c>
      <c r="H144" s="79"/>
      <c r="I144" s="79"/>
      <c r="J144" s="79"/>
      <c r="K144" s="79"/>
      <c r="L144" s="79"/>
      <c r="M144" s="79"/>
      <c r="N144" s="79"/>
      <c r="O144" s="79"/>
    </row>
    <row r="145" spans="1:68" s="76" customFormat="1" ht="38.25">
      <c r="A145" s="80" t="s">
        <v>1123</v>
      </c>
      <c r="B145" s="81" t="s">
        <v>952</v>
      </c>
      <c r="C145" s="81" t="s">
        <v>949</v>
      </c>
      <c r="D145" s="92">
        <v>0</v>
      </c>
      <c r="E145" s="92">
        <v>3</v>
      </c>
      <c r="F145" s="92">
        <v>4</v>
      </c>
      <c r="G145" s="92">
        <v>3</v>
      </c>
      <c r="H145" s="92"/>
      <c r="I145" s="92"/>
      <c r="J145" s="92"/>
      <c r="K145" s="92"/>
      <c r="L145" s="92"/>
      <c r="M145" s="92"/>
      <c r="N145" s="92"/>
      <c r="O145" s="92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  <c r="BN145" s="75"/>
      <c r="BO145" s="75"/>
      <c r="BP145" s="75"/>
    </row>
    <row r="146" spans="1:68" s="76" customFormat="1">
      <c r="A146" s="89" t="s">
        <v>1020</v>
      </c>
      <c r="B146" s="97">
        <f>SUM(C146:O146)</f>
        <v>118</v>
      </c>
      <c r="C146" s="90"/>
      <c r="D146" s="89">
        <f t="shared" ref="D146:O146" si="21">SUM(D142:D145)</f>
        <v>9</v>
      </c>
      <c r="E146" s="89">
        <f t="shared" si="21"/>
        <v>32</v>
      </c>
      <c r="F146" s="89">
        <f t="shared" si="21"/>
        <v>62</v>
      </c>
      <c r="G146" s="89">
        <f t="shared" si="21"/>
        <v>15</v>
      </c>
      <c r="H146" s="89">
        <f t="shared" si="21"/>
        <v>0</v>
      </c>
      <c r="I146" s="89">
        <f t="shared" si="21"/>
        <v>0</v>
      </c>
      <c r="J146" s="89">
        <f t="shared" si="21"/>
        <v>0</v>
      </c>
      <c r="K146" s="89">
        <f t="shared" si="21"/>
        <v>0</v>
      </c>
      <c r="L146" s="89">
        <f t="shared" si="21"/>
        <v>0</v>
      </c>
      <c r="M146" s="89">
        <f t="shared" si="21"/>
        <v>0</v>
      </c>
      <c r="N146" s="89">
        <f t="shared" si="21"/>
        <v>0</v>
      </c>
      <c r="O146" s="89">
        <f t="shared" si="21"/>
        <v>0</v>
      </c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  <c r="BF146" s="75"/>
      <c r="BG146" s="75"/>
      <c r="BH146" s="75"/>
      <c r="BI146" s="75"/>
      <c r="BJ146" s="75"/>
      <c r="BK146" s="75"/>
      <c r="BL146" s="75"/>
      <c r="BM146" s="75"/>
      <c r="BN146" s="75"/>
      <c r="BO146" s="75"/>
      <c r="BP146" s="75"/>
    </row>
    <row r="147" spans="1:68" s="88" customFormat="1">
      <c r="A147" s="86"/>
      <c r="B147" s="87"/>
      <c r="C147" s="87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86"/>
      <c r="BA147" s="86"/>
      <c r="BB147" s="86"/>
      <c r="BC147" s="86"/>
      <c r="BD147" s="86"/>
      <c r="BE147" s="86"/>
      <c r="BF147" s="86"/>
      <c r="BG147" s="86"/>
      <c r="BH147" s="86"/>
      <c r="BI147" s="86"/>
      <c r="BJ147" s="86"/>
      <c r="BK147" s="86"/>
      <c r="BL147" s="86"/>
      <c r="BM147" s="86"/>
      <c r="BN147" s="86"/>
      <c r="BO147" s="86"/>
      <c r="BP147" s="86"/>
    </row>
    <row r="148" spans="1:68" ht="25.5">
      <c r="A148" s="82" t="s">
        <v>1022</v>
      </c>
      <c r="B148" s="82" t="s">
        <v>1018</v>
      </c>
      <c r="C148" s="82" t="s">
        <v>1019</v>
      </c>
      <c r="D148" s="91" t="s">
        <v>1109</v>
      </c>
      <c r="E148" s="91" t="s">
        <v>1108</v>
      </c>
      <c r="F148" s="91" t="s">
        <v>1105</v>
      </c>
      <c r="G148" s="91" t="s">
        <v>1106</v>
      </c>
      <c r="H148" s="91" t="s">
        <v>1107</v>
      </c>
      <c r="I148" s="91" t="s">
        <v>1159</v>
      </c>
      <c r="J148" s="91"/>
      <c r="K148" s="91"/>
      <c r="L148" s="91"/>
      <c r="M148" s="91"/>
      <c r="N148" s="91"/>
      <c r="O148" s="91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3"/>
      <c r="BH148" s="73"/>
      <c r="BI148" s="73"/>
      <c r="BJ148" s="73"/>
      <c r="BK148" s="73"/>
      <c r="BL148" s="73"/>
      <c r="BM148" s="73"/>
      <c r="BN148" s="73"/>
      <c r="BO148" s="73"/>
      <c r="BP148" s="73"/>
    </row>
    <row r="149" spans="1:68" s="77" customFormat="1" ht="25.5">
      <c r="A149" s="78" t="s">
        <v>1104</v>
      </c>
      <c r="B149" s="79" t="s">
        <v>953</v>
      </c>
      <c r="C149" s="79" t="s">
        <v>948</v>
      </c>
      <c r="D149" s="79">
        <v>19</v>
      </c>
      <c r="E149" s="79">
        <v>0</v>
      </c>
      <c r="F149" s="79">
        <v>3</v>
      </c>
      <c r="G149" s="79">
        <v>8</v>
      </c>
      <c r="H149" s="79">
        <v>8</v>
      </c>
      <c r="I149" s="79">
        <v>13</v>
      </c>
      <c r="J149" s="79"/>
      <c r="K149" s="79"/>
      <c r="L149" s="79"/>
      <c r="M149" s="79"/>
      <c r="N149" s="79"/>
      <c r="O149" s="79"/>
    </row>
    <row r="150" spans="1:68" s="76" customFormat="1" ht="25.5">
      <c r="A150" s="80" t="s">
        <v>1104</v>
      </c>
      <c r="B150" s="81" t="s">
        <v>953</v>
      </c>
      <c r="C150" s="81" t="s">
        <v>949</v>
      </c>
      <c r="D150" s="92">
        <v>6</v>
      </c>
      <c r="E150" s="92">
        <v>0</v>
      </c>
      <c r="F150" s="92">
        <v>0</v>
      </c>
      <c r="G150" s="92">
        <v>1</v>
      </c>
      <c r="H150" s="92">
        <v>0</v>
      </c>
      <c r="I150" s="92">
        <v>6</v>
      </c>
      <c r="J150" s="92"/>
      <c r="K150" s="92"/>
      <c r="L150" s="92"/>
      <c r="M150" s="92"/>
      <c r="N150" s="92"/>
      <c r="O150" s="92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  <c r="BF150" s="75"/>
      <c r="BG150" s="75"/>
      <c r="BH150" s="75"/>
      <c r="BI150" s="75"/>
      <c r="BJ150" s="75"/>
      <c r="BK150" s="75"/>
      <c r="BL150" s="75"/>
      <c r="BM150" s="75"/>
      <c r="BN150" s="75"/>
      <c r="BO150" s="75"/>
      <c r="BP150" s="75"/>
    </row>
    <row r="151" spans="1:68" s="77" customFormat="1" ht="25.5">
      <c r="A151" s="78" t="s">
        <v>1104</v>
      </c>
      <c r="B151" s="79" t="s">
        <v>952</v>
      </c>
      <c r="C151" s="79" t="s">
        <v>948</v>
      </c>
      <c r="D151" s="79">
        <v>14</v>
      </c>
      <c r="E151" s="79">
        <v>4</v>
      </c>
      <c r="F151" s="79">
        <v>4</v>
      </c>
      <c r="G151" s="79">
        <v>2</v>
      </c>
      <c r="H151" s="79">
        <v>0</v>
      </c>
      <c r="I151" s="79">
        <v>20</v>
      </c>
      <c r="J151" s="79"/>
      <c r="K151" s="79"/>
      <c r="L151" s="79"/>
      <c r="M151" s="79"/>
      <c r="N151" s="79"/>
      <c r="O151" s="79"/>
    </row>
    <row r="152" spans="1:68" s="76" customFormat="1" ht="25.5">
      <c r="A152" s="80" t="s">
        <v>1104</v>
      </c>
      <c r="B152" s="81" t="s">
        <v>952</v>
      </c>
      <c r="C152" s="81" t="s">
        <v>949</v>
      </c>
      <c r="D152" s="92">
        <v>3</v>
      </c>
      <c r="E152" s="92">
        <v>1</v>
      </c>
      <c r="F152" s="92">
        <v>0</v>
      </c>
      <c r="G152" s="92">
        <v>0</v>
      </c>
      <c r="H152" s="92">
        <v>0</v>
      </c>
      <c r="I152" s="92">
        <v>6</v>
      </c>
      <c r="J152" s="92"/>
      <c r="K152" s="92"/>
      <c r="L152" s="92"/>
      <c r="M152" s="92"/>
      <c r="N152" s="92"/>
      <c r="O152" s="92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  <c r="BF152" s="75"/>
      <c r="BG152" s="75"/>
      <c r="BH152" s="75"/>
      <c r="BI152" s="75"/>
      <c r="BJ152" s="75"/>
      <c r="BK152" s="75"/>
      <c r="BL152" s="75"/>
      <c r="BM152" s="75"/>
      <c r="BN152" s="75"/>
      <c r="BO152" s="75"/>
      <c r="BP152" s="75"/>
    </row>
    <row r="153" spans="1:68" s="76" customFormat="1">
      <c r="A153" s="89" t="s">
        <v>1020</v>
      </c>
      <c r="B153" s="97">
        <f>SUM(C153:O153)</f>
        <v>118</v>
      </c>
      <c r="C153" s="90"/>
      <c r="D153" s="89">
        <f t="shared" ref="D153:O153" si="22">SUM(D149:D152)</f>
        <v>42</v>
      </c>
      <c r="E153" s="89">
        <f t="shared" si="22"/>
        <v>5</v>
      </c>
      <c r="F153" s="89">
        <f t="shared" si="22"/>
        <v>7</v>
      </c>
      <c r="G153" s="89">
        <f t="shared" si="22"/>
        <v>11</v>
      </c>
      <c r="H153" s="89">
        <f t="shared" si="22"/>
        <v>8</v>
      </c>
      <c r="I153" s="89">
        <f t="shared" si="22"/>
        <v>45</v>
      </c>
      <c r="J153" s="89">
        <f t="shared" si="22"/>
        <v>0</v>
      </c>
      <c r="K153" s="89">
        <f t="shared" si="22"/>
        <v>0</v>
      </c>
      <c r="L153" s="89">
        <f t="shared" si="22"/>
        <v>0</v>
      </c>
      <c r="M153" s="89">
        <f t="shared" si="22"/>
        <v>0</v>
      </c>
      <c r="N153" s="89">
        <f t="shared" si="22"/>
        <v>0</v>
      </c>
      <c r="O153" s="89">
        <f t="shared" si="22"/>
        <v>0</v>
      </c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5"/>
      <c r="BD153" s="75"/>
      <c r="BE153" s="75"/>
      <c r="BF153" s="75"/>
      <c r="BG153" s="75"/>
      <c r="BH153" s="75"/>
      <c r="BI153" s="75"/>
      <c r="BJ153" s="75"/>
      <c r="BK153" s="75"/>
      <c r="BL153" s="75"/>
      <c r="BM153" s="75"/>
      <c r="BN153" s="75"/>
      <c r="BO153" s="75"/>
      <c r="BP153" s="75"/>
    </row>
    <row r="154" spans="1:68" s="88" customFormat="1">
      <c r="A154" s="86"/>
      <c r="B154" s="87"/>
      <c r="C154" s="87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86"/>
      <c r="AS154" s="86"/>
      <c r="AT154" s="86"/>
      <c r="AU154" s="86"/>
      <c r="AV154" s="86"/>
      <c r="AW154" s="86"/>
      <c r="AX154" s="86"/>
      <c r="AY154" s="86"/>
      <c r="AZ154" s="86"/>
      <c r="BA154" s="86"/>
      <c r="BB154" s="86"/>
      <c r="BC154" s="86"/>
      <c r="BD154" s="86"/>
      <c r="BE154" s="86"/>
      <c r="BF154" s="86"/>
      <c r="BG154" s="86"/>
      <c r="BH154" s="86"/>
      <c r="BI154" s="86"/>
      <c r="BJ154" s="86"/>
      <c r="BK154" s="86"/>
      <c r="BL154" s="86"/>
      <c r="BM154" s="86"/>
      <c r="BN154" s="86"/>
      <c r="BO154" s="86"/>
      <c r="BP154" s="86"/>
    </row>
    <row r="155" spans="1:68">
      <c r="A155" s="82" t="s">
        <v>1022</v>
      </c>
      <c r="B155" s="82" t="s">
        <v>1018</v>
      </c>
      <c r="C155" s="82" t="s">
        <v>1019</v>
      </c>
      <c r="D155" s="91" t="s">
        <v>1029</v>
      </c>
      <c r="E155" s="91" t="s">
        <v>1032</v>
      </c>
      <c r="F155" s="91" t="s">
        <v>1031</v>
      </c>
      <c r="G155" s="91" t="s">
        <v>1151</v>
      </c>
      <c r="H155" s="91" t="s">
        <v>1159</v>
      </c>
      <c r="I155" s="91"/>
      <c r="J155" s="91"/>
      <c r="K155" s="91"/>
      <c r="L155" s="91"/>
      <c r="M155" s="91"/>
      <c r="N155" s="91"/>
      <c r="O155" s="91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  <c r="AR155" s="73"/>
      <c r="AS155" s="73"/>
      <c r="AT155" s="73"/>
      <c r="AU155" s="73"/>
      <c r="AV155" s="73"/>
      <c r="AW155" s="73"/>
      <c r="AX155" s="73"/>
      <c r="AY155" s="73"/>
      <c r="AZ155" s="73"/>
      <c r="BA155" s="73"/>
      <c r="BB155" s="73"/>
      <c r="BC155" s="73"/>
      <c r="BD155" s="73"/>
      <c r="BE155" s="73"/>
      <c r="BF155" s="73"/>
      <c r="BG155" s="73"/>
      <c r="BH155" s="73"/>
      <c r="BI155" s="73"/>
      <c r="BJ155" s="73"/>
      <c r="BK155" s="73"/>
      <c r="BL155" s="73"/>
      <c r="BM155" s="73"/>
      <c r="BN155" s="73"/>
      <c r="BO155" s="73"/>
      <c r="BP155" s="73"/>
    </row>
    <row r="156" spans="1:68" s="77" customFormat="1" ht="38.25">
      <c r="A156" s="78" t="s">
        <v>1122</v>
      </c>
      <c r="B156" s="79" t="s">
        <v>953</v>
      </c>
      <c r="C156" s="79" t="s">
        <v>948</v>
      </c>
      <c r="D156" s="79">
        <v>5</v>
      </c>
      <c r="E156" s="79">
        <v>7</v>
      </c>
      <c r="F156" s="79">
        <v>25</v>
      </c>
      <c r="G156" s="79">
        <v>11</v>
      </c>
      <c r="H156" s="79">
        <v>3</v>
      </c>
      <c r="I156" s="79"/>
      <c r="J156" s="79"/>
      <c r="K156" s="79"/>
      <c r="L156" s="79"/>
      <c r="M156" s="79"/>
      <c r="N156" s="79"/>
      <c r="O156" s="79"/>
    </row>
    <row r="157" spans="1:68" s="76" customFormat="1" ht="38.25">
      <c r="A157" s="80" t="s">
        <v>1122</v>
      </c>
      <c r="B157" s="81" t="s">
        <v>953</v>
      </c>
      <c r="C157" s="81" t="s">
        <v>949</v>
      </c>
      <c r="D157" s="92">
        <v>0</v>
      </c>
      <c r="E157" s="92">
        <v>3</v>
      </c>
      <c r="F157" s="92">
        <v>7</v>
      </c>
      <c r="G157" s="92">
        <v>2</v>
      </c>
      <c r="H157" s="92">
        <v>1</v>
      </c>
      <c r="I157" s="92"/>
      <c r="J157" s="92"/>
      <c r="K157" s="92"/>
      <c r="L157" s="92"/>
      <c r="M157" s="92"/>
      <c r="N157" s="92"/>
      <c r="O157" s="92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  <c r="BF157" s="75"/>
      <c r="BG157" s="75"/>
      <c r="BH157" s="75"/>
      <c r="BI157" s="75"/>
      <c r="BJ157" s="75"/>
      <c r="BK157" s="75"/>
      <c r="BL157" s="75"/>
      <c r="BM157" s="75"/>
      <c r="BN157" s="75"/>
      <c r="BO157" s="75"/>
      <c r="BP157" s="75"/>
    </row>
    <row r="158" spans="1:68" s="77" customFormat="1" ht="38.25">
      <c r="A158" s="78" t="s">
        <v>1122</v>
      </c>
      <c r="B158" s="79" t="s">
        <v>952</v>
      </c>
      <c r="C158" s="79" t="s">
        <v>948</v>
      </c>
      <c r="D158" s="79">
        <v>4</v>
      </c>
      <c r="E158" s="79">
        <v>15</v>
      </c>
      <c r="F158" s="79">
        <v>11</v>
      </c>
      <c r="G158" s="79">
        <v>6</v>
      </c>
      <c r="H158" s="79">
        <v>8</v>
      </c>
      <c r="I158" s="79"/>
      <c r="J158" s="79"/>
      <c r="K158" s="79"/>
      <c r="L158" s="79"/>
      <c r="M158" s="79"/>
      <c r="N158" s="79"/>
      <c r="O158" s="79"/>
    </row>
    <row r="159" spans="1:68" s="76" customFormat="1" ht="38.25">
      <c r="A159" s="80" t="s">
        <v>1122</v>
      </c>
      <c r="B159" s="81" t="s">
        <v>952</v>
      </c>
      <c r="C159" s="81" t="s">
        <v>949</v>
      </c>
      <c r="D159" s="92">
        <v>0</v>
      </c>
      <c r="E159" s="92">
        <v>2</v>
      </c>
      <c r="F159" s="92">
        <v>4</v>
      </c>
      <c r="G159" s="92">
        <v>4</v>
      </c>
      <c r="H159" s="92">
        <v>0</v>
      </c>
      <c r="I159" s="92"/>
      <c r="J159" s="92"/>
      <c r="K159" s="92"/>
      <c r="L159" s="92"/>
      <c r="M159" s="92"/>
      <c r="N159" s="92"/>
      <c r="O159" s="92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  <c r="BF159" s="75"/>
      <c r="BG159" s="75"/>
      <c r="BH159" s="75"/>
      <c r="BI159" s="75"/>
      <c r="BJ159" s="75"/>
      <c r="BK159" s="75"/>
      <c r="BL159" s="75"/>
      <c r="BM159" s="75"/>
      <c r="BN159" s="75"/>
      <c r="BO159" s="75"/>
      <c r="BP159" s="75"/>
    </row>
    <row r="160" spans="1:68" s="76" customFormat="1">
      <c r="A160" s="89" t="s">
        <v>1020</v>
      </c>
      <c r="B160" s="97">
        <f>SUM(C160:O160)</f>
        <v>118</v>
      </c>
      <c r="C160" s="90"/>
      <c r="D160" s="89">
        <f t="shared" ref="D160:O160" si="23">SUM(D156:D159)</f>
        <v>9</v>
      </c>
      <c r="E160" s="89">
        <f t="shared" si="23"/>
        <v>27</v>
      </c>
      <c r="F160" s="89">
        <f t="shared" si="23"/>
        <v>47</v>
      </c>
      <c r="G160" s="89">
        <f t="shared" si="23"/>
        <v>23</v>
      </c>
      <c r="H160" s="89">
        <f t="shared" si="23"/>
        <v>12</v>
      </c>
      <c r="I160" s="89">
        <f t="shared" si="23"/>
        <v>0</v>
      </c>
      <c r="J160" s="89">
        <f t="shared" si="23"/>
        <v>0</v>
      </c>
      <c r="K160" s="89">
        <f t="shared" si="23"/>
        <v>0</v>
      </c>
      <c r="L160" s="89">
        <f t="shared" si="23"/>
        <v>0</v>
      </c>
      <c r="M160" s="89">
        <f t="shared" si="23"/>
        <v>0</v>
      </c>
      <c r="N160" s="89">
        <f t="shared" si="23"/>
        <v>0</v>
      </c>
      <c r="O160" s="89">
        <f t="shared" si="23"/>
        <v>0</v>
      </c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  <c r="BF160" s="75"/>
      <c r="BG160" s="75"/>
      <c r="BH160" s="75"/>
      <c r="BI160" s="75"/>
      <c r="BJ160" s="75"/>
      <c r="BK160" s="75"/>
      <c r="BL160" s="75"/>
      <c r="BM160" s="75"/>
      <c r="BN160" s="75"/>
      <c r="BO160" s="75"/>
      <c r="BP160" s="75"/>
    </row>
    <row r="161" spans="1:68" s="88" customFormat="1">
      <c r="A161" s="86"/>
      <c r="B161" s="87"/>
      <c r="C161" s="87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  <c r="AF161" s="86"/>
      <c r="AG161" s="86"/>
      <c r="AH161" s="86"/>
      <c r="AI161" s="86"/>
      <c r="AJ161" s="86"/>
      <c r="AK161" s="86"/>
      <c r="AL161" s="86"/>
      <c r="AM161" s="86"/>
      <c r="AN161" s="86"/>
      <c r="AO161" s="86"/>
      <c r="AP161" s="86"/>
      <c r="AQ161" s="86"/>
      <c r="AR161" s="86"/>
      <c r="AS161" s="86"/>
      <c r="AT161" s="86"/>
      <c r="AU161" s="86"/>
      <c r="AV161" s="86"/>
      <c r="AW161" s="86"/>
      <c r="AX161" s="86"/>
      <c r="AY161" s="86"/>
      <c r="AZ161" s="86"/>
      <c r="BA161" s="86"/>
      <c r="BB161" s="86"/>
      <c r="BC161" s="86"/>
      <c r="BD161" s="86"/>
      <c r="BE161" s="86"/>
      <c r="BF161" s="86"/>
      <c r="BG161" s="86"/>
      <c r="BH161" s="86"/>
      <c r="BI161" s="86"/>
      <c r="BJ161" s="86"/>
      <c r="BK161" s="86"/>
      <c r="BL161" s="86"/>
      <c r="BM161" s="86"/>
      <c r="BN161" s="86"/>
      <c r="BO161" s="86"/>
      <c r="BP161" s="86"/>
    </row>
    <row r="162" spans="1:68" ht="25.5">
      <c r="A162" s="82" t="s">
        <v>1022</v>
      </c>
      <c r="B162" s="82" t="s">
        <v>1018</v>
      </c>
      <c r="C162" s="82" t="s">
        <v>1019</v>
      </c>
      <c r="D162" s="91" t="s">
        <v>536</v>
      </c>
      <c r="E162" s="91" t="s">
        <v>151</v>
      </c>
      <c r="F162" s="91" t="s">
        <v>543</v>
      </c>
      <c r="G162" s="91" t="s">
        <v>271</v>
      </c>
      <c r="H162" s="91" t="s">
        <v>1033</v>
      </c>
      <c r="I162" s="91" t="s">
        <v>111</v>
      </c>
      <c r="J162" s="91" t="s">
        <v>105</v>
      </c>
      <c r="K162" s="91" t="s">
        <v>143</v>
      </c>
      <c r="L162" s="91" t="s">
        <v>269</v>
      </c>
      <c r="M162" s="91" t="s">
        <v>526</v>
      </c>
      <c r="N162" s="91" t="s">
        <v>1161</v>
      </c>
      <c r="O162" s="91" t="s">
        <v>1152</v>
      </c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S162" s="73"/>
      <c r="AT162" s="73"/>
      <c r="AU162" s="73"/>
      <c r="AV162" s="73"/>
      <c r="AW162" s="73"/>
      <c r="AX162" s="73"/>
      <c r="AY162" s="73"/>
      <c r="AZ162" s="73"/>
      <c r="BA162" s="73"/>
      <c r="BB162" s="73"/>
      <c r="BC162" s="73"/>
      <c r="BD162" s="73"/>
      <c r="BE162" s="73"/>
      <c r="BF162" s="73"/>
      <c r="BG162" s="73"/>
      <c r="BH162" s="73"/>
      <c r="BI162" s="73"/>
      <c r="BJ162" s="73"/>
      <c r="BK162" s="73"/>
      <c r="BL162" s="73"/>
      <c r="BM162" s="73"/>
      <c r="BN162" s="73"/>
      <c r="BO162" s="73"/>
      <c r="BP162" s="73"/>
    </row>
    <row r="163" spans="1:68" s="77" customFormat="1" ht="25.5">
      <c r="A163" s="78" t="s">
        <v>1121</v>
      </c>
      <c r="B163" s="79" t="s">
        <v>953</v>
      </c>
      <c r="C163" s="79" t="s">
        <v>948</v>
      </c>
      <c r="D163" s="79">
        <v>19</v>
      </c>
      <c r="E163" s="79">
        <v>28</v>
      </c>
      <c r="F163" s="79">
        <v>8</v>
      </c>
      <c r="G163" s="79">
        <v>11</v>
      </c>
      <c r="H163" s="79">
        <v>2</v>
      </c>
      <c r="I163" s="79">
        <v>4</v>
      </c>
      <c r="J163" s="79">
        <v>11</v>
      </c>
      <c r="K163" s="79">
        <v>18</v>
      </c>
      <c r="L163" s="79">
        <v>19</v>
      </c>
      <c r="M163" s="79">
        <v>5</v>
      </c>
      <c r="N163" s="79">
        <v>4</v>
      </c>
      <c r="O163" s="79">
        <v>4</v>
      </c>
    </row>
    <row r="164" spans="1:68" s="76" customFormat="1" ht="25.5">
      <c r="A164" s="80" t="s">
        <v>1121</v>
      </c>
      <c r="B164" s="81" t="s">
        <v>953</v>
      </c>
      <c r="C164" s="81" t="s">
        <v>949</v>
      </c>
      <c r="D164" s="92">
        <v>8</v>
      </c>
      <c r="E164" s="92">
        <v>6</v>
      </c>
      <c r="F164" s="92">
        <v>0</v>
      </c>
      <c r="G164" s="92">
        <v>4</v>
      </c>
      <c r="H164" s="92">
        <v>1</v>
      </c>
      <c r="I164" s="92">
        <v>2</v>
      </c>
      <c r="J164" s="92">
        <v>2</v>
      </c>
      <c r="K164" s="92">
        <v>6</v>
      </c>
      <c r="L164" s="92">
        <v>5</v>
      </c>
      <c r="M164" s="92">
        <v>1</v>
      </c>
      <c r="N164" s="92">
        <v>1</v>
      </c>
      <c r="O164" s="92">
        <v>1</v>
      </c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5"/>
      <c r="BD164" s="75"/>
      <c r="BE164" s="75"/>
      <c r="BF164" s="75"/>
      <c r="BG164" s="75"/>
      <c r="BH164" s="75"/>
      <c r="BI164" s="75"/>
      <c r="BJ164" s="75"/>
      <c r="BK164" s="75"/>
      <c r="BL164" s="75"/>
      <c r="BM164" s="75"/>
      <c r="BN164" s="75"/>
      <c r="BO164" s="75"/>
      <c r="BP164" s="75"/>
    </row>
    <row r="165" spans="1:68" s="77" customFormat="1" ht="25.5">
      <c r="A165" s="78" t="s">
        <v>1121</v>
      </c>
      <c r="B165" s="79" t="s">
        <v>952</v>
      </c>
      <c r="C165" s="79" t="s">
        <v>948</v>
      </c>
      <c r="D165" s="79">
        <v>14</v>
      </c>
      <c r="E165" s="79">
        <v>14</v>
      </c>
      <c r="F165" s="79">
        <v>6</v>
      </c>
      <c r="G165" s="79">
        <v>12</v>
      </c>
      <c r="H165" s="79">
        <v>2</v>
      </c>
      <c r="I165" s="79">
        <v>10</v>
      </c>
      <c r="J165" s="79">
        <v>5</v>
      </c>
      <c r="K165" s="79">
        <v>15</v>
      </c>
      <c r="L165" s="79">
        <v>15</v>
      </c>
      <c r="M165" s="79">
        <v>8</v>
      </c>
      <c r="N165" s="79">
        <v>0</v>
      </c>
      <c r="O165" s="79">
        <v>11</v>
      </c>
    </row>
    <row r="166" spans="1:68" s="76" customFormat="1" ht="25.5">
      <c r="A166" s="80" t="s">
        <v>1121</v>
      </c>
      <c r="B166" s="81" t="s">
        <v>952</v>
      </c>
      <c r="C166" s="81" t="s">
        <v>949</v>
      </c>
      <c r="D166" s="92">
        <v>4</v>
      </c>
      <c r="E166" s="92">
        <v>5</v>
      </c>
      <c r="F166" s="92">
        <v>3</v>
      </c>
      <c r="G166" s="92">
        <v>3</v>
      </c>
      <c r="H166" s="92">
        <v>2</v>
      </c>
      <c r="I166" s="92">
        <v>3</v>
      </c>
      <c r="J166" s="92">
        <v>2</v>
      </c>
      <c r="K166" s="92">
        <v>5</v>
      </c>
      <c r="L166" s="92">
        <v>4</v>
      </c>
      <c r="M166" s="92">
        <v>0</v>
      </c>
      <c r="N166" s="92">
        <v>0</v>
      </c>
      <c r="O166" s="92">
        <v>1</v>
      </c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  <c r="BC166" s="75"/>
      <c r="BD166" s="75"/>
      <c r="BE166" s="75"/>
      <c r="BF166" s="75"/>
      <c r="BG166" s="75"/>
      <c r="BH166" s="75"/>
      <c r="BI166" s="75"/>
      <c r="BJ166" s="75"/>
      <c r="BK166" s="75"/>
      <c r="BL166" s="75"/>
      <c r="BM166" s="75"/>
      <c r="BN166" s="75"/>
      <c r="BO166" s="75"/>
      <c r="BP166" s="75"/>
    </row>
    <row r="167" spans="1:68" s="76" customFormat="1">
      <c r="A167" s="89" t="s">
        <v>1020</v>
      </c>
      <c r="B167" s="97">
        <f>SUM(C167:O167)</f>
        <v>314</v>
      </c>
      <c r="C167" s="90"/>
      <c r="D167" s="89">
        <f t="shared" ref="D167:O167" si="24">SUM(D163:D166)</f>
        <v>45</v>
      </c>
      <c r="E167" s="89">
        <f t="shared" si="24"/>
        <v>53</v>
      </c>
      <c r="F167" s="89">
        <f t="shared" si="24"/>
        <v>17</v>
      </c>
      <c r="G167" s="89">
        <f t="shared" si="24"/>
        <v>30</v>
      </c>
      <c r="H167" s="89">
        <f t="shared" si="24"/>
        <v>7</v>
      </c>
      <c r="I167" s="89">
        <f t="shared" si="24"/>
        <v>19</v>
      </c>
      <c r="J167" s="89">
        <f t="shared" si="24"/>
        <v>20</v>
      </c>
      <c r="K167" s="89">
        <f t="shared" si="24"/>
        <v>44</v>
      </c>
      <c r="L167" s="89">
        <f t="shared" si="24"/>
        <v>43</v>
      </c>
      <c r="M167" s="89">
        <f t="shared" si="24"/>
        <v>14</v>
      </c>
      <c r="N167" s="89">
        <f t="shared" si="24"/>
        <v>5</v>
      </c>
      <c r="O167" s="89">
        <f t="shared" si="24"/>
        <v>17</v>
      </c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  <c r="BC167" s="75"/>
      <c r="BD167" s="75"/>
      <c r="BE167" s="75"/>
      <c r="BF167" s="75"/>
      <c r="BG167" s="75"/>
      <c r="BH167" s="75"/>
      <c r="BI167" s="75"/>
      <c r="BJ167" s="75"/>
      <c r="BK167" s="75"/>
      <c r="BL167" s="75"/>
      <c r="BM167" s="75"/>
      <c r="BN167" s="75"/>
      <c r="BO167" s="75"/>
      <c r="BP167" s="75"/>
    </row>
    <row r="168" spans="1:68" s="88" customFormat="1">
      <c r="A168" s="86"/>
      <c r="B168" s="87"/>
      <c r="C168" s="87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  <c r="BA168" s="86"/>
      <c r="BB168" s="86"/>
      <c r="BC168" s="86"/>
      <c r="BD168" s="86"/>
      <c r="BE168" s="86"/>
      <c r="BF168" s="86"/>
      <c r="BG168" s="86"/>
      <c r="BH168" s="86"/>
      <c r="BI168" s="86"/>
      <c r="BJ168" s="86"/>
      <c r="BK168" s="86"/>
      <c r="BL168" s="86"/>
      <c r="BM168" s="86"/>
      <c r="BN168" s="86"/>
      <c r="BO168" s="86"/>
      <c r="BP168" s="86"/>
    </row>
    <row r="169" spans="1:68" ht="25.5">
      <c r="A169" s="82" t="s">
        <v>1022</v>
      </c>
      <c r="B169" s="82" t="s">
        <v>1018</v>
      </c>
      <c r="C169" s="82" t="s">
        <v>1019</v>
      </c>
      <c r="D169" s="91" t="s">
        <v>86</v>
      </c>
      <c r="E169" s="91" t="s">
        <v>212</v>
      </c>
      <c r="F169" s="91" t="s">
        <v>144</v>
      </c>
      <c r="G169" s="91" t="s">
        <v>154</v>
      </c>
      <c r="H169" s="91" t="s">
        <v>49</v>
      </c>
      <c r="I169" s="91" t="s">
        <v>1153</v>
      </c>
      <c r="J169" s="91" t="s">
        <v>119</v>
      </c>
      <c r="K169" s="91" t="s">
        <v>1161</v>
      </c>
      <c r="L169" s="91" t="s">
        <v>1152</v>
      </c>
      <c r="M169" s="91"/>
      <c r="N169" s="91"/>
      <c r="O169" s="91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  <c r="BB169" s="73"/>
      <c r="BC169" s="73"/>
      <c r="BD169" s="73"/>
      <c r="BE169" s="73"/>
      <c r="BF169" s="73"/>
      <c r="BG169" s="73"/>
      <c r="BH169" s="73"/>
      <c r="BI169" s="73"/>
      <c r="BJ169" s="73"/>
      <c r="BK169" s="73"/>
      <c r="BL169" s="73"/>
      <c r="BM169" s="73"/>
      <c r="BN169" s="73"/>
      <c r="BO169" s="73"/>
      <c r="BP169" s="73"/>
    </row>
    <row r="170" spans="1:68" s="77" customFormat="1" ht="25.5">
      <c r="A170" s="78" t="s">
        <v>1120</v>
      </c>
      <c r="B170" s="79" t="s">
        <v>953</v>
      </c>
      <c r="C170" s="79" t="s">
        <v>948</v>
      </c>
      <c r="D170" s="79">
        <v>18</v>
      </c>
      <c r="E170" s="79">
        <v>16</v>
      </c>
      <c r="F170" s="79">
        <v>7</v>
      </c>
      <c r="G170" s="79">
        <v>14</v>
      </c>
      <c r="H170" s="79">
        <v>23</v>
      </c>
      <c r="I170" s="79">
        <v>19</v>
      </c>
      <c r="J170" s="79">
        <v>30</v>
      </c>
      <c r="K170" s="79">
        <v>3</v>
      </c>
      <c r="L170" s="79">
        <v>6</v>
      </c>
      <c r="M170" s="79"/>
      <c r="N170" s="79"/>
      <c r="O170" s="79"/>
    </row>
    <row r="171" spans="1:68" s="76" customFormat="1" ht="25.5">
      <c r="A171" s="80" t="s">
        <v>1120</v>
      </c>
      <c r="B171" s="81" t="s">
        <v>953</v>
      </c>
      <c r="C171" s="81" t="s">
        <v>949</v>
      </c>
      <c r="D171" s="92">
        <v>2</v>
      </c>
      <c r="E171" s="92">
        <v>6</v>
      </c>
      <c r="F171" s="92">
        <v>0</v>
      </c>
      <c r="G171" s="92">
        <v>1</v>
      </c>
      <c r="H171" s="92">
        <v>8</v>
      </c>
      <c r="I171" s="92">
        <v>5</v>
      </c>
      <c r="J171" s="92">
        <v>8</v>
      </c>
      <c r="K171" s="92">
        <v>0</v>
      </c>
      <c r="L171" s="92">
        <v>1</v>
      </c>
      <c r="M171" s="92"/>
      <c r="N171" s="92"/>
      <c r="O171" s="92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75"/>
      <c r="BE171" s="75"/>
      <c r="BF171" s="75"/>
      <c r="BG171" s="75"/>
      <c r="BH171" s="75"/>
      <c r="BI171" s="75"/>
      <c r="BJ171" s="75"/>
      <c r="BK171" s="75"/>
      <c r="BL171" s="75"/>
      <c r="BM171" s="75"/>
      <c r="BN171" s="75"/>
      <c r="BO171" s="75"/>
      <c r="BP171" s="75"/>
    </row>
    <row r="172" spans="1:68" s="77" customFormat="1" ht="25.5">
      <c r="A172" s="78" t="s">
        <v>1120</v>
      </c>
      <c r="B172" s="79" t="s">
        <v>952</v>
      </c>
      <c r="C172" s="79" t="s">
        <v>948</v>
      </c>
      <c r="D172" s="79">
        <v>6</v>
      </c>
      <c r="E172" s="79">
        <v>21</v>
      </c>
      <c r="F172" s="79">
        <v>5</v>
      </c>
      <c r="G172" s="79">
        <v>11</v>
      </c>
      <c r="H172" s="79">
        <v>18</v>
      </c>
      <c r="I172" s="79">
        <v>13</v>
      </c>
      <c r="J172" s="79">
        <v>15</v>
      </c>
      <c r="K172" s="79">
        <v>0</v>
      </c>
      <c r="L172" s="79">
        <v>10</v>
      </c>
      <c r="M172" s="79"/>
      <c r="N172" s="79"/>
      <c r="O172" s="79"/>
    </row>
    <row r="173" spans="1:68" s="76" customFormat="1" ht="25.5">
      <c r="A173" s="80" t="s">
        <v>1120</v>
      </c>
      <c r="B173" s="81" t="s">
        <v>952</v>
      </c>
      <c r="C173" s="81" t="s">
        <v>949</v>
      </c>
      <c r="D173" s="92">
        <v>2</v>
      </c>
      <c r="E173" s="92">
        <v>4</v>
      </c>
      <c r="F173" s="92">
        <v>1</v>
      </c>
      <c r="G173" s="92">
        <v>2</v>
      </c>
      <c r="H173" s="92">
        <v>6</v>
      </c>
      <c r="I173" s="92">
        <v>0</v>
      </c>
      <c r="J173" s="92">
        <v>6</v>
      </c>
      <c r="K173" s="92">
        <v>0</v>
      </c>
      <c r="L173" s="92">
        <v>1</v>
      </c>
      <c r="M173" s="92"/>
      <c r="N173" s="92"/>
      <c r="O173" s="92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5"/>
      <c r="BG173" s="75"/>
      <c r="BH173" s="75"/>
      <c r="BI173" s="75"/>
      <c r="BJ173" s="75"/>
      <c r="BK173" s="75"/>
      <c r="BL173" s="75"/>
      <c r="BM173" s="75"/>
      <c r="BN173" s="75"/>
      <c r="BO173" s="75"/>
      <c r="BP173" s="75"/>
    </row>
    <row r="174" spans="1:68" s="76" customFormat="1">
      <c r="A174" s="89" t="s">
        <v>1020</v>
      </c>
      <c r="B174" s="97">
        <f>SUM(C174:O174)</f>
        <v>288</v>
      </c>
      <c r="C174" s="90"/>
      <c r="D174" s="89">
        <f t="shared" ref="D174:N174" si="25">SUM(D170:D173)</f>
        <v>28</v>
      </c>
      <c r="E174" s="89">
        <f t="shared" si="25"/>
        <v>47</v>
      </c>
      <c r="F174" s="89">
        <f t="shared" si="25"/>
        <v>13</v>
      </c>
      <c r="G174" s="89">
        <f t="shared" si="25"/>
        <v>28</v>
      </c>
      <c r="H174" s="89">
        <f t="shared" si="25"/>
        <v>55</v>
      </c>
      <c r="I174" s="89">
        <f t="shared" si="25"/>
        <v>37</v>
      </c>
      <c r="J174" s="89">
        <f t="shared" si="25"/>
        <v>59</v>
      </c>
      <c r="K174" s="89">
        <f t="shared" si="25"/>
        <v>3</v>
      </c>
      <c r="L174" s="89">
        <f t="shared" si="25"/>
        <v>18</v>
      </c>
      <c r="M174" s="89">
        <f t="shared" si="25"/>
        <v>0</v>
      </c>
      <c r="N174" s="89">
        <f t="shared" si="25"/>
        <v>0</v>
      </c>
      <c r="O174" s="89">
        <f t="shared" ref="O174" si="26">SUM(O170:O173)</f>
        <v>0</v>
      </c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  <c r="BF174" s="75"/>
      <c r="BG174" s="75"/>
      <c r="BH174" s="75"/>
      <c r="BI174" s="75"/>
      <c r="BJ174" s="75"/>
      <c r="BK174" s="75"/>
      <c r="BL174" s="75"/>
      <c r="BM174" s="75"/>
      <c r="BN174" s="75"/>
      <c r="BO174" s="75"/>
      <c r="BP174" s="75"/>
    </row>
    <row r="175" spans="1:68" s="88" customFormat="1">
      <c r="A175" s="86"/>
      <c r="B175" s="87"/>
      <c r="C175" s="87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  <c r="AP175" s="86"/>
      <c r="AQ175" s="86"/>
      <c r="AR175" s="86"/>
      <c r="AS175" s="86"/>
      <c r="AT175" s="86"/>
      <c r="AU175" s="86"/>
      <c r="AV175" s="86"/>
      <c r="AW175" s="86"/>
      <c r="AX175" s="86"/>
      <c r="AY175" s="86"/>
      <c r="AZ175" s="86"/>
      <c r="BA175" s="86"/>
      <c r="BB175" s="86"/>
      <c r="BC175" s="86"/>
      <c r="BD175" s="86"/>
      <c r="BE175" s="86"/>
      <c r="BF175" s="86"/>
      <c r="BG175" s="86"/>
      <c r="BH175" s="86"/>
      <c r="BI175" s="86"/>
      <c r="BJ175" s="86"/>
      <c r="BK175" s="86"/>
      <c r="BL175" s="86"/>
      <c r="BM175" s="86"/>
      <c r="BN175" s="86"/>
      <c r="BO175" s="86"/>
      <c r="BP175" s="86"/>
    </row>
    <row r="176" spans="1:68" ht="38.25">
      <c r="A176" s="82" t="s">
        <v>1022</v>
      </c>
      <c r="B176" s="82" t="s">
        <v>1018</v>
      </c>
      <c r="C176" s="82" t="s">
        <v>1019</v>
      </c>
      <c r="D176" s="91" t="s">
        <v>1162</v>
      </c>
      <c r="E176" s="91" t="s">
        <v>1163</v>
      </c>
      <c r="F176" s="91" t="s">
        <v>1164</v>
      </c>
      <c r="G176" s="91" t="s">
        <v>1165</v>
      </c>
      <c r="H176" s="91" t="s">
        <v>1166</v>
      </c>
      <c r="I176" s="91"/>
      <c r="J176" s="91"/>
      <c r="K176" s="91"/>
      <c r="L176" s="91"/>
      <c r="M176" s="91"/>
      <c r="N176" s="91"/>
      <c r="O176" s="91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S176" s="73"/>
      <c r="AT176" s="73"/>
      <c r="AU176" s="73"/>
      <c r="AV176" s="73"/>
      <c r="AW176" s="73"/>
      <c r="AX176" s="73"/>
      <c r="AY176" s="73"/>
      <c r="AZ176" s="73"/>
      <c r="BA176" s="73"/>
      <c r="BB176" s="73"/>
      <c r="BC176" s="73"/>
      <c r="BD176" s="73"/>
      <c r="BE176" s="73"/>
      <c r="BF176" s="73"/>
      <c r="BG176" s="73"/>
      <c r="BH176" s="73"/>
      <c r="BI176" s="73"/>
      <c r="BJ176" s="73"/>
      <c r="BK176" s="73"/>
      <c r="BL176" s="73"/>
      <c r="BM176" s="73"/>
      <c r="BN176" s="73"/>
      <c r="BO176" s="73"/>
      <c r="BP176" s="73"/>
    </row>
    <row r="177" spans="1:68" s="77" customFormat="1" ht="25.5">
      <c r="A177" s="78" t="s">
        <v>1125</v>
      </c>
      <c r="B177" s="79" t="s">
        <v>953</v>
      </c>
      <c r="C177" s="79" t="s">
        <v>948</v>
      </c>
      <c r="D177" s="79">
        <v>1</v>
      </c>
      <c r="E177" s="79">
        <v>24</v>
      </c>
      <c r="F177" s="79">
        <v>2</v>
      </c>
      <c r="G177" s="79">
        <v>14</v>
      </c>
      <c r="H177" s="79">
        <v>10</v>
      </c>
      <c r="I177" s="79"/>
      <c r="J177" s="79"/>
      <c r="K177" s="79"/>
      <c r="L177" s="79"/>
      <c r="M177" s="79"/>
      <c r="N177" s="79"/>
      <c r="O177" s="79"/>
    </row>
    <row r="178" spans="1:68" s="76" customFormat="1" ht="25.5">
      <c r="A178" s="80" t="s">
        <v>1125</v>
      </c>
      <c r="B178" s="81" t="s">
        <v>953</v>
      </c>
      <c r="C178" s="81" t="s">
        <v>949</v>
      </c>
      <c r="D178" s="92">
        <v>0</v>
      </c>
      <c r="E178" s="92">
        <v>4</v>
      </c>
      <c r="F178" s="92">
        <v>1</v>
      </c>
      <c r="G178" s="92">
        <v>4</v>
      </c>
      <c r="H178" s="92">
        <v>4</v>
      </c>
      <c r="I178" s="92"/>
      <c r="J178" s="92"/>
      <c r="K178" s="92"/>
      <c r="L178" s="92"/>
      <c r="M178" s="92"/>
      <c r="N178" s="92"/>
      <c r="O178" s="92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5"/>
      <c r="BG178" s="75"/>
      <c r="BH178" s="75"/>
      <c r="BI178" s="75"/>
      <c r="BJ178" s="75"/>
      <c r="BK178" s="75"/>
      <c r="BL178" s="75"/>
      <c r="BM178" s="75"/>
      <c r="BN178" s="75"/>
      <c r="BO178" s="75"/>
      <c r="BP178" s="75"/>
    </row>
    <row r="179" spans="1:68" s="77" customFormat="1" ht="25.5">
      <c r="A179" s="78" t="s">
        <v>1125</v>
      </c>
      <c r="B179" s="79" t="s">
        <v>952</v>
      </c>
      <c r="C179" s="79" t="s">
        <v>948</v>
      </c>
      <c r="D179" s="79">
        <v>5</v>
      </c>
      <c r="E179" s="79">
        <v>18</v>
      </c>
      <c r="F179" s="79">
        <v>6</v>
      </c>
      <c r="G179" s="79">
        <v>8</v>
      </c>
      <c r="H179" s="79">
        <v>7</v>
      </c>
      <c r="I179" s="79"/>
      <c r="J179" s="79"/>
      <c r="K179" s="79"/>
      <c r="L179" s="79"/>
      <c r="M179" s="79"/>
      <c r="N179" s="79"/>
      <c r="O179" s="79"/>
    </row>
    <row r="180" spans="1:68" s="76" customFormat="1" ht="25.5">
      <c r="A180" s="80" t="s">
        <v>1125</v>
      </c>
      <c r="B180" s="81" t="s">
        <v>952</v>
      </c>
      <c r="C180" s="81" t="s">
        <v>949</v>
      </c>
      <c r="D180" s="92">
        <v>0</v>
      </c>
      <c r="E180" s="92">
        <v>6</v>
      </c>
      <c r="F180" s="92">
        <v>2</v>
      </c>
      <c r="G180" s="92">
        <v>2</v>
      </c>
      <c r="H180" s="92">
        <v>0</v>
      </c>
      <c r="I180" s="92"/>
      <c r="J180" s="92"/>
      <c r="K180" s="92"/>
      <c r="L180" s="92"/>
      <c r="M180" s="92"/>
      <c r="N180" s="92"/>
      <c r="O180" s="92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  <c r="BD180" s="75"/>
      <c r="BE180" s="75"/>
      <c r="BF180" s="75"/>
      <c r="BG180" s="75"/>
      <c r="BH180" s="75"/>
      <c r="BI180" s="75"/>
      <c r="BJ180" s="75"/>
      <c r="BK180" s="75"/>
      <c r="BL180" s="75"/>
      <c r="BM180" s="75"/>
      <c r="BN180" s="75"/>
      <c r="BO180" s="75"/>
      <c r="BP180" s="75"/>
    </row>
    <row r="181" spans="1:68" s="76" customFormat="1">
      <c r="A181" s="89" t="s">
        <v>1020</v>
      </c>
      <c r="B181" s="97">
        <f>SUM(C181:O181)</f>
        <v>118</v>
      </c>
      <c r="C181" s="90"/>
      <c r="D181" s="89">
        <f t="shared" ref="D181:O181" si="27">SUM(D177:D180)</f>
        <v>6</v>
      </c>
      <c r="E181" s="89">
        <f t="shared" si="27"/>
        <v>52</v>
      </c>
      <c r="F181" s="89">
        <f t="shared" si="27"/>
        <v>11</v>
      </c>
      <c r="G181" s="89">
        <f t="shared" si="27"/>
        <v>28</v>
      </c>
      <c r="H181" s="89">
        <f t="shared" si="27"/>
        <v>21</v>
      </c>
      <c r="I181" s="89">
        <f t="shared" si="27"/>
        <v>0</v>
      </c>
      <c r="J181" s="89">
        <f t="shared" si="27"/>
        <v>0</v>
      </c>
      <c r="K181" s="89">
        <f t="shared" si="27"/>
        <v>0</v>
      </c>
      <c r="L181" s="89">
        <f t="shared" si="27"/>
        <v>0</v>
      </c>
      <c r="M181" s="89">
        <f t="shared" si="27"/>
        <v>0</v>
      </c>
      <c r="N181" s="89">
        <f t="shared" si="27"/>
        <v>0</v>
      </c>
      <c r="O181" s="89">
        <f t="shared" si="27"/>
        <v>0</v>
      </c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  <c r="BF181" s="75"/>
      <c r="BG181" s="75"/>
      <c r="BH181" s="75"/>
      <c r="BI181" s="75"/>
      <c r="BJ181" s="75"/>
      <c r="BK181" s="75"/>
      <c r="BL181" s="75"/>
      <c r="BM181" s="75"/>
      <c r="BN181" s="75"/>
      <c r="BO181" s="75"/>
      <c r="BP181" s="75"/>
    </row>
    <row r="182" spans="1:68" s="88" customFormat="1">
      <c r="A182" s="86"/>
      <c r="B182" s="87"/>
      <c r="C182" s="87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86"/>
      <c r="AS182" s="86"/>
      <c r="AT182" s="86"/>
      <c r="AU182" s="86"/>
      <c r="AV182" s="86"/>
      <c r="AW182" s="86"/>
      <c r="AX182" s="86"/>
      <c r="AY182" s="86"/>
      <c r="AZ182" s="86"/>
      <c r="BA182" s="86"/>
      <c r="BB182" s="86"/>
      <c r="BC182" s="86"/>
      <c r="BD182" s="86"/>
      <c r="BE182" s="86"/>
      <c r="BF182" s="86"/>
      <c r="BG182" s="86"/>
      <c r="BH182" s="86"/>
      <c r="BI182" s="86"/>
      <c r="BJ182" s="86"/>
      <c r="BK182" s="86"/>
      <c r="BL182" s="86"/>
      <c r="BM182" s="86"/>
      <c r="BN182" s="86"/>
      <c r="BO182" s="86"/>
      <c r="BP182" s="86"/>
    </row>
    <row r="183" spans="1:68" ht="38.25">
      <c r="A183" s="82" t="s">
        <v>1022</v>
      </c>
      <c r="B183" s="82" t="s">
        <v>1018</v>
      </c>
      <c r="C183" s="82" t="s">
        <v>1019</v>
      </c>
      <c r="D183" s="91" t="s">
        <v>1167</v>
      </c>
      <c r="E183" s="91" t="s">
        <v>1168</v>
      </c>
      <c r="F183" s="91" t="s">
        <v>1169</v>
      </c>
      <c r="G183" s="91" t="s">
        <v>1170</v>
      </c>
      <c r="H183" s="91" t="s">
        <v>1171</v>
      </c>
      <c r="I183" s="91"/>
      <c r="J183" s="91"/>
      <c r="K183" s="91"/>
      <c r="L183" s="91"/>
      <c r="M183" s="91"/>
      <c r="N183" s="91"/>
      <c r="O183" s="91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  <c r="BA183" s="73"/>
      <c r="BB183" s="73"/>
      <c r="BC183" s="73"/>
      <c r="BD183" s="73"/>
      <c r="BE183" s="73"/>
      <c r="BF183" s="73"/>
      <c r="BG183" s="73"/>
      <c r="BH183" s="73"/>
      <c r="BI183" s="73"/>
      <c r="BJ183" s="73"/>
      <c r="BK183" s="73"/>
      <c r="BL183" s="73"/>
      <c r="BM183" s="73"/>
      <c r="BN183" s="73"/>
      <c r="BO183" s="73"/>
      <c r="BP183" s="73"/>
    </row>
    <row r="184" spans="1:68" s="77" customFormat="1" ht="25.5">
      <c r="A184" s="78" t="s">
        <v>1126</v>
      </c>
      <c r="B184" s="79" t="s">
        <v>953</v>
      </c>
      <c r="C184" s="79" t="s">
        <v>948</v>
      </c>
      <c r="D184" s="79">
        <v>8</v>
      </c>
      <c r="E184" s="79">
        <v>19</v>
      </c>
      <c r="F184" s="79">
        <v>8</v>
      </c>
      <c r="G184" s="79">
        <v>13</v>
      </c>
      <c r="H184" s="79">
        <v>3</v>
      </c>
      <c r="I184" s="79"/>
      <c r="J184" s="79"/>
      <c r="K184" s="79"/>
      <c r="L184" s="79"/>
      <c r="M184" s="79"/>
      <c r="N184" s="79"/>
      <c r="O184" s="79"/>
    </row>
    <row r="185" spans="1:68" s="76" customFormat="1" ht="25.5">
      <c r="A185" s="80" t="s">
        <v>1126</v>
      </c>
      <c r="B185" s="81" t="s">
        <v>953</v>
      </c>
      <c r="C185" s="81" t="s">
        <v>949</v>
      </c>
      <c r="D185" s="92">
        <v>1</v>
      </c>
      <c r="E185" s="92">
        <v>5</v>
      </c>
      <c r="F185" s="92">
        <v>2</v>
      </c>
      <c r="G185" s="92">
        <v>5</v>
      </c>
      <c r="H185" s="92">
        <v>0</v>
      </c>
      <c r="I185" s="92"/>
      <c r="J185" s="92"/>
      <c r="K185" s="92"/>
      <c r="L185" s="92"/>
      <c r="M185" s="92"/>
      <c r="N185" s="92"/>
      <c r="O185" s="92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  <c r="BF185" s="75"/>
      <c r="BG185" s="75"/>
      <c r="BH185" s="75"/>
      <c r="BI185" s="75"/>
      <c r="BJ185" s="75"/>
      <c r="BK185" s="75"/>
      <c r="BL185" s="75"/>
      <c r="BM185" s="75"/>
      <c r="BN185" s="75"/>
      <c r="BO185" s="75"/>
      <c r="BP185" s="75"/>
    </row>
    <row r="186" spans="1:68" s="77" customFormat="1" ht="25.5">
      <c r="A186" s="78" t="s">
        <v>1126</v>
      </c>
      <c r="B186" s="79" t="s">
        <v>952</v>
      </c>
      <c r="C186" s="79" t="s">
        <v>948</v>
      </c>
      <c r="D186" s="79">
        <v>13</v>
      </c>
      <c r="E186" s="79">
        <v>12</v>
      </c>
      <c r="F186" s="79">
        <v>6</v>
      </c>
      <c r="G186" s="79">
        <v>10</v>
      </c>
      <c r="H186" s="79">
        <v>3</v>
      </c>
      <c r="I186" s="79"/>
      <c r="J186" s="79"/>
      <c r="K186" s="79"/>
      <c r="L186" s="79"/>
      <c r="M186" s="79"/>
      <c r="N186" s="79"/>
      <c r="O186" s="79"/>
    </row>
    <row r="187" spans="1:68" s="76" customFormat="1" ht="25.5">
      <c r="A187" s="80" t="s">
        <v>1126</v>
      </c>
      <c r="B187" s="81" t="s">
        <v>952</v>
      </c>
      <c r="C187" s="81" t="s">
        <v>949</v>
      </c>
      <c r="D187" s="92">
        <v>1</v>
      </c>
      <c r="E187" s="92">
        <v>5</v>
      </c>
      <c r="F187" s="92">
        <v>3</v>
      </c>
      <c r="G187" s="92">
        <v>1</v>
      </c>
      <c r="H187" s="92">
        <v>0</v>
      </c>
      <c r="I187" s="92"/>
      <c r="J187" s="92"/>
      <c r="K187" s="92"/>
      <c r="L187" s="92"/>
      <c r="M187" s="92"/>
      <c r="N187" s="92"/>
      <c r="O187" s="92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  <c r="BF187" s="75"/>
      <c r="BG187" s="75"/>
      <c r="BH187" s="75"/>
      <c r="BI187" s="75"/>
      <c r="BJ187" s="75"/>
      <c r="BK187" s="75"/>
      <c r="BL187" s="75"/>
      <c r="BM187" s="75"/>
      <c r="BN187" s="75"/>
      <c r="BO187" s="75"/>
      <c r="BP187" s="75"/>
    </row>
    <row r="188" spans="1:68" s="76" customFormat="1">
      <c r="A188" s="89" t="s">
        <v>1020</v>
      </c>
      <c r="B188" s="97">
        <f>SUM(C188:O188)</f>
        <v>118</v>
      </c>
      <c r="C188" s="90"/>
      <c r="D188" s="89">
        <f t="shared" ref="D188:O188" si="28">SUM(D184:D187)</f>
        <v>23</v>
      </c>
      <c r="E188" s="89">
        <f t="shared" si="28"/>
        <v>41</v>
      </c>
      <c r="F188" s="89">
        <f t="shared" si="28"/>
        <v>19</v>
      </c>
      <c r="G188" s="89">
        <f t="shared" si="28"/>
        <v>29</v>
      </c>
      <c r="H188" s="89">
        <f t="shared" si="28"/>
        <v>6</v>
      </c>
      <c r="I188" s="89">
        <f t="shared" si="28"/>
        <v>0</v>
      </c>
      <c r="J188" s="89">
        <f t="shared" si="28"/>
        <v>0</v>
      </c>
      <c r="K188" s="89">
        <f t="shared" si="28"/>
        <v>0</v>
      </c>
      <c r="L188" s="89">
        <f t="shared" si="28"/>
        <v>0</v>
      </c>
      <c r="M188" s="89">
        <f t="shared" si="28"/>
        <v>0</v>
      </c>
      <c r="N188" s="89">
        <f t="shared" si="28"/>
        <v>0</v>
      </c>
      <c r="O188" s="89">
        <f t="shared" si="28"/>
        <v>0</v>
      </c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  <c r="BF188" s="75"/>
      <c r="BG188" s="75"/>
      <c r="BH188" s="75"/>
      <c r="BI188" s="75"/>
      <c r="BJ188" s="75"/>
      <c r="BK188" s="75"/>
      <c r="BL188" s="75"/>
      <c r="BM188" s="75"/>
      <c r="BN188" s="75"/>
      <c r="BO188" s="75"/>
      <c r="BP188" s="75"/>
    </row>
    <row r="189" spans="1:68" s="88" customFormat="1">
      <c r="A189" s="86"/>
      <c r="B189" s="87"/>
      <c r="C189" s="87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  <c r="AF189" s="86"/>
      <c r="AG189" s="86"/>
      <c r="AH189" s="86"/>
      <c r="AI189" s="86"/>
      <c r="AJ189" s="86"/>
      <c r="AK189" s="86"/>
      <c r="AL189" s="86"/>
      <c r="AM189" s="86"/>
      <c r="AN189" s="86"/>
      <c r="AO189" s="86"/>
      <c r="AP189" s="86"/>
      <c r="AQ189" s="86"/>
      <c r="AR189" s="86"/>
      <c r="AS189" s="86"/>
      <c r="AT189" s="86"/>
      <c r="AU189" s="86"/>
      <c r="AV189" s="86"/>
      <c r="AW189" s="86"/>
      <c r="AX189" s="86"/>
      <c r="AY189" s="86"/>
      <c r="AZ189" s="86"/>
      <c r="BA189" s="86"/>
      <c r="BB189" s="86"/>
      <c r="BC189" s="86"/>
      <c r="BD189" s="86"/>
      <c r="BE189" s="86"/>
      <c r="BF189" s="86"/>
      <c r="BG189" s="86"/>
      <c r="BH189" s="86"/>
      <c r="BI189" s="86"/>
      <c r="BJ189" s="86"/>
      <c r="BK189" s="86"/>
      <c r="BL189" s="86"/>
      <c r="BM189" s="86"/>
      <c r="BN189" s="86"/>
      <c r="BO189" s="86"/>
      <c r="BP189" s="86"/>
    </row>
    <row r="190" spans="1:68" ht="38.25">
      <c r="A190" s="82" t="s">
        <v>1022</v>
      </c>
      <c r="B190" s="82" t="s">
        <v>1018</v>
      </c>
      <c r="C190" s="82" t="s">
        <v>1019</v>
      </c>
      <c r="D190" s="91" t="s">
        <v>1172</v>
      </c>
      <c r="E190" s="91" t="s">
        <v>1173</v>
      </c>
      <c r="F190" s="91" t="s">
        <v>1174</v>
      </c>
      <c r="G190" s="91" t="s">
        <v>1175</v>
      </c>
      <c r="H190" s="91" t="s">
        <v>1176</v>
      </c>
      <c r="I190" s="91"/>
      <c r="J190" s="91"/>
      <c r="K190" s="91"/>
      <c r="L190" s="91"/>
      <c r="M190" s="91"/>
      <c r="N190" s="91"/>
      <c r="O190" s="91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  <c r="BC190" s="73"/>
      <c r="BD190" s="73"/>
      <c r="BE190" s="73"/>
      <c r="BF190" s="73"/>
      <c r="BG190" s="73"/>
      <c r="BH190" s="73"/>
      <c r="BI190" s="73"/>
      <c r="BJ190" s="73"/>
      <c r="BK190" s="73"/>
      <c r="BL190" s="73"/>
      <c r="BM190" s="73"/>
      <c r="BN190" s="73"/>
      <c r="BO190" s="73"/>
      <c r="BP190" s="73"/>
    </row>
    <row r="191" spans="1:68" s="77" customFormat="1" ht="25.5">
      <c r="A191" s="78" t="s">
        <v>1127</v>
      </c>
      <c r="B191" s="79" t="s">
        <v>953</v>
      </c>
      <c r="C191" s="79" t="s">
        <v>948</v>
      </c>
      <c r="D191" s="79">
        <v>6</v>
      </c>
      <c r="E191" s="79">
        <v>14</v>
      </c>
      <c r="F191" s="79">
        <v>6</v>
      </c>
      <c r="G191" s="79">
        <v>19</v>
      </c>
      <c r="H191" s="79">
        <v>6</v>
      </c>
      <c r="I191" s="79"/>
      <c r="J191" s="79"/>
      <c r="K191" s="79"/>
      <c r="L191" s="79"/>
      <c r="M191" s="79"/>
      <c r="N191" s="79"/>
      <c r="O191" s="79"/>
    </row>
    <row r="192" spans="1:68" s="76" customFormat="1" ht="25.5">
      <c r="A192" s="80" t="s">
        <v>1127</v>
      </c>
      <c r="B192" s="81" t="s">
        <v>953</v>
      </c>
      <c r="C192" s="81" t="s">
        <v>949</v>
      </c>
      <c r="D192" s="92">
        <v>0</v>
      </c>
      <c r="E192" s="92">
        <v>4</v>
      </c>
      <c r="F192" s="92">
        <v>3</v>
      </c>
      <c r="G192" s="92">
        <v>6</v>
      </c>
      <c r="H192" s="92">
        <v>0</v>
      </c>
      <c r="I192" s="92"/>
      <c r="J192" s="92"/>
      <c r="K192" s="92"/>
      <c r="L192" s="92"/>
      <c r="M192" s="92"/>
      <c r="N192" s="92"/>
      <c r="O192" s="92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  <c r="BC192" s="75"/>
      <c r="BD192" s="75"/>
      <c r="BE192" s="75"/>
      <c r="BF192" s="75"/>
      <c r="BG192" s="75"/>
      <c r="BH192" s="75"/>
      <c r="BI192" s="75"/>
      <c r="BJ192" s="75"/>
      <c r="BK192" s="75"/>
      <c r="BL192" s="75"/>
      <c r="BM192" s="75"/>
      <c r="BN192" s="75"/>
      <c r="BO192" s="75"/>
      <c r="BP192" s="75"/>
    </row>
    <row r="193" spans="1:68" s="77" customFormat="1" ht="25.5">
      <c r="A193" s="78" t="s">
        <v>1127</v>
      </c>
      <c r="B193" s="79" t="s">
        <v>952</v>
      </c>
      <c r="C193" s="79" t="s">
        <v>948</v>
      </c>
      <c r="D193" s="79">
        <v>7</v>
      </c>
      <c r="E193" s="79">
        <v>13</v>
      </c>
      <c r="F193" s="79">
        <v>6</v>
      </c>
      <c r="G193" s="79">
        <v>12</v>
      </c>
      <c r="H193" s="79">
        <v>6</v>
      </c>
      <c r="I193" s="79"/>
      <c r="J193" s="79"/>
      <c r="K193" s="79"/>
      <c r="L193" s="79"/>
      <c r="M193" s="79"/>
      <c r="N193" s="79"/>
      <c r="O193" s="79"/>
    </row>
    <row r="194" spans="1:68" s="76" customFormat="1" ht="25.5">
      <c r="A194" s="80" t="s">
        <v>1127</v>
      </c>
      <c r="B194" s="81" t="s">
        <v>952</v>
      </c>
      <c r="C194" s="81" t="s">
        <v>949</v>
      </c>
      <c r="D194" s="92">
        <v>2</v>
      </c>
      <c r="E194" s="92">
        <v>4</v>
      </c>
      <c r="F194" s="92">
        <v>1</v>
      </c>
      <c r="G194" s="92">
        <v>3</v>
      </c>
      <c r="H194" s="92">
        <v>0</v>
      </c>
      <c r="I194" s="92"/>
      <c r="J194" s="92"/>
      <c r="K194" s="92"/>
      <c r="L194" s="92"/>
      <c r="M194" s="92"/>
      <c r="N194" s="92"/>
      <c r="O194" s="92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  <c r="BC194" s="75"/>
      <c r="BD194" s="75"/>
      <c r="BE194" s="75"/>
      <c r="BF194" s="75"/>
      <c r="BG194" s="75"/>
      <c r="BH194" s="75"/>
      <c r="BI194" s="75"/>
      <c r="BJ194" s="75"/>
      <c r="BK194" s="75"/>
      <c r="BL194" s="75"/>
      <c r="BM194" s="75"/>
      <c r="BN194" s="75"/>
      <c r="BO194" s="75"/>
      <c r="BP194" s="75"/>
    </row>
    <row r="195" spans="1:68" s="76" customFormat="1">
      <c r="A195" s="89" t="s">
        <v>1020</v>
      </c>
      <c r="B195" s="97">
        <f>SUM(C195:O195)</f>
        <v>118</v>
      </c>
      <c r="C195" s="90"/>
      <c r="D195" s="89">
        <f t="shared" ref="D195:O195" si="29">SUM(D191:D194)</f>
        <v>15</v>
      </c>
      <c r="E195" s="89">
        <f t="shared" si="29"/>
        <v>35</v>
      </c>
      <c r="F195" s="89">
        <f t="shared" si="29"/>
        <v>16</v>
      </c>
      <c r="G195" s="89">
        <f t="shared" si="29"/>
        <v>40</v>
      </c>
      <c r="H195" s="89">
        <f t="shared" si="29"/>
        <v>12</v>
      </c>
      <c r="I195" s="89">
        <f t="shared" si="29"/>
        <v>0</v>
      </c>
      <c r="J195" s="89">
        <f t="shared" si="29"/>
        <v>0</v>
      </c>
      <c r="K195" s="89">
        <f t="shared" si="29"/>
        <v>0</v>
      </c>
      <c r="L195" s="89">
        <f t="shared" si="29"/>
        <v>0</v>
      </c>
      <c r="M195" s="89">
        <f t="shared" si="29"/>
        <v>0</v>
      </c>
      <c r="N195" s="89">
        <f t="shared" si="29"/>
        <v>0</v>
      </c>
      <c r="O195" s="89">
        <f t="shared" si="29"/>
        <v>0</v>
      </c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  <c r="BF195" s="75"/>
      <c r="BG195" s="75"/>
      <c r="BH195" s="75"/>
      <c r="BI195" s="75"/>
      <c r="BJ195" s="75"/>
      <c r="BK195" s="75"/>
      <c r="BL195" s="75"/>
      <c r="BM195" s="75"/>
      <c r="BN195" s="75"/>
      <c r="BO195" s="75"/>
      <c r="BP195" s="75"/>
    </row>
    <row r="196" spans="1:68" s="88" customFormat="1">
      <c r="A196" s="86"/>
      <c r="B196" s="87"/>
      <c r="C196" s="87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86"/>
      <c r="AS196" s="86"/>
      <c r="AT196" s="86"/>
      <c r="AU196" s="86"/>
      <c r="AV196" s="86"/>
      <c r="AW196" s="86"/>
      <c r="AX196" s="86"/>
      <c r="AY196" s="86"/>
      <c r="AZ196" s="86"/>
      <c r="BA196" s="86"/>
      <c r="BB196" s="86"/>
      <c r="BC196" s="86"/>
      <c r="BD196" s="86"/>
      <c r="BE196" s="86"/>
      <c r="BF196" s="86"/>
      <c r="BG196" s="86"/>
      <c r="BH196" s="86"/>
      <c r="BI196" s="86"/>
      <c r="BJ196" s="86"/>
      <c r="BK196" s="86"/>
      <c r="BL196" s="86"/>
      <c r="BM196" s="86"/>
      <c r="BN196" s="86"/>
      <c r="BO196" s="86"/>
      <c r="BP196" s="86"/>
    </row>
    <row r="197" spans="1:68">
      <c r="A197" s="82" t="s">
        <v>1022</v>
      </c>
      <c r="B197" s="82" t="s">
        <v>1018</v>
      </c>
      <c r="C197" s="82" t="s">
        <v>1019</v>
      </c>
      <c r="D197" s="91" t="s">
        <v>1154</v>
      </c>
      <c r="E197" s="91" t="s">
        <v>1155</v>
      </c>
      <c r="F197" s="91" t="s">
        <v>1031</v>
      </c>
      <c r="G197" s="91" t="s">
        <v>1151</v>
      </c>
      <c r="H197" s="91" t="s">
        <v>1159</v>
      </c>
      <c r="I197" s="91"/>
      <c r="J197" s="91"/>
      <c r="K197" s="91"/>
      <c r="L197" s="91"/>
      <c r="M197" s="91"/>
      <c r="N197" s="91"/>
      <c r="O197" s="91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73"/>
      <c r="AS197" s="73"/>
      <c r="AT197" s="73"/>
      <c r="AU197" s="73"/>
      <c r="AV197" s="73"/>
      <c r="AW197" s="73"/>
      <c r="AX197" s="73"/>
      <c r="AY197" s="73"/>
      <c r="AZ197" s="73"/>
      <c r="BA197" s="73"/>
      <c r="BB197" s="73"/>
      <c r="BC197" s="73"/>
      <c r="BD197" s="73"/>
      <c r="BE197" s="73"/>
      <c r="BF197" s="73"/>
      <c r="BG197" s="73"/>
      <c r="BH197" s="73"/>
      <c r="BI197" s="73"/>
      <c r="BJ197" s="73"/>
      <c r="BK197" s="73"/>
      <c r="BL197" s="73"/>
      <c r="BM197" s="73"/>
      <c r="BN197" s="73"/>
      <c r="BO197" s="73"/>
      <c r="BP197" s="73"/>
    </row>
    <row r="198" spans="1:68" s="77" customFormat="1">
      <c r="A198" s="78" t="s">
        <v>1128</v>
      </c>
      <c r="B198" s="79" t="s">
        <v>953</v>
      </c>
      <c r="C198" s="79" t="s">
        <v>948</v>
      </c>
      <c r="D198" s="79">
        <v>14</v>
      </c>
      <c r="E198" s="79">
        <v>24</v>
      </c>
      <c r="F198" s="79">
        <v>6</v>
      </c>
      <c r="G198" s="79">
        <v>3</v>
      </c>
      <c r="H198" s="79">
        <v>4</v>
      </c>
      <c r="I198" s="79"/>
      <c r="J198" s="79"/>
      <c r="K198" s="79"/>
      <c r="L198" s="79"/>
      <c r="M198" s="79"/>
      <c r="N198" s="79"/>
      <c r="O198" s="79"/>
    </row>
    <row r="199" spans="1:68" s="76" customFormat="1">
      <c r="A199" s="80" t="s">
        <v>1128</v>
      </c>
      <c r="B199" s="81" t="s">
        <v>953</v>
      </c>
      <c r="C199" s="81" t="s">
        <v>949</v>
      </c>
      <c r="D199" s="92">
        <v>5</v>
      </c>
      <c r="E199" s="92">
        <v>7</v>
      </c>
      <c r="F199" s="92">
        <v>0</v>
      </c>
      <c r="G199" s="92">
        <v>0</v>
      </c>
      <c r="H199" s="92">
        <v>1</v>
      </c>
      <c r="I199" s="92"/>
      <c r="J199" s="92"/>
      <c r="K199" s="92"/>
      <c r="L199" s="92"/>
      <c r="M199" s="92"/>
      <c r="N199" s="92"/>
      <c r="O199" s="92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  <c r="BD199" s="75"/>
      <c r="BE199" s="75"/>
      <c r="BF199" s="75"/>
      <c r="BG199" s="75"/>
      <c r="BH199" s="75"/>
      <c r="BI199" s="75"/>
      <c r="BJ199" s="75"/>
      <c r="BK199" s="75"/>
      <c r="BL199" s="75"/>
      <c r="BM199" s="75"/>
      <c r="BN199" s="75"/>
      <c r="BO199" s="75"/>
      <c r="BP199" s="75"/>
    </row>
    <row r="200" spans="1:68" s="77" customFormat="1">
      <c r="A200" s="78" t="s">
        <v>1128</v>
      </c>
      <c r="B200" s="79" t="s">
        <v>952</v>
      </c>
      <c r="C200" s="79" t="s">
        <v>948</v>
      </c>
      <c r="D200" s="79">
        <v>21</v>
      </c>
      <c r="E200" s="79">
        <v>11</v>
      </c>
      <c r="F200" s="79">
        <v>6</v>
      </c>
      <c r="G200" s="79">
        <v>3</v>
      </c>
      <c r="H200" s="79">
        <v>3</v>
      </c>
      <c r="I200" s="79"/>
      <c r="J200" s="79"/>
      <c r="K200" s="79"/>
      <c r="L200" s="79"/>
      <c r="M200" s="79"/>
      <c r="N200" s="79"/>
      <c r="O200" s="79"/>
    </row>
    <row r="201" spans="1:68" s="76" customFormat="1">
      <c r="A201" s="80" t="s">
        <v>1128</v>
      </c>
      <c r="B201" s="81" t="s">
        <v>952</v>
      </c>
      <c r="C201" s="81" t="s">
        <v>949</v>
      </c>
      <c r="D201" s="92">
        <v>3</v>
      </c>
      <c r="E201" s="92">
        <v>2</v>
      </c>
      <c r="F201" s="92">
        <v>2</v>
      </c>
      <c r="G201" s="92">
        <v>1</v>
      </c>
      <c r="H201" s="92">
        <v>2</v>
      </c>
      <c r="I201" s="92"/>
      <c r="J201" s="92"/>
      <c r="K201" s="92"/>
      <c r="L201" s="92"/>
      <c r="M201" s="92"/>
      <c r="N201" s="92"/>
      <c r="O201" s="92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75"/>
      <c r="BE201" s="75"/>
      <c r="BF201" s="75"/>
      <c r="BG201" s="75"/>
      <c r="BH201" s="75"/>
      <c r="BI201" s="75"/>
      <c r="BJ201" s="75"/>
      <c r="BK201" s="75"/>
      <c r="BL201" s="75"/>
      <c r="BM201" s="75"/>
      <c r="BN201" s="75"/>
      <c r="BO201" s="75"/>
      <c r="BP201" s="75"/>
    </row>
    <row r="202" spans="1:68" s="76" customFormat="1">
      <c r="A202" s="89" t="s">
        <v>1020</v>
      </c>
      <c r="B202" s="97">
        <f>SUM(C202:O202)</f>
        <v>118</v>
      </c>
      <c r="C202" s="90"/>
      <c r="D202" s="89">
        <f t="shared" ref="D202:O202" si="30">SUM(D198:D201)</f>
        <v>43</v>
      </c>
      <c r="E202" s="89">
        <f t="shared" si="30"/>
        <v>44</v>
      </c>
      <c r="F202" s="89">
        <f t="shared" si="30"/>
        <v>14</v>
      </c>
      <c r="G202" s="89">
        <f t="shared" si="30"/>
        <v>7</v>
      </c>
      <c r="H202" s="89">
        <f t="shared" si="30"/>
        <v>10</v>
      </c>
      <c r="I202" s="89">
        <f t="shared" si="30"/>
        <v>0</v>
      </c>
      <c r="J202" s="89">
        <f t="shared" si="30"/>
        <v>0</v>
      </c>
      <c r="K202" s="89">
        <f t="shared" si="30"/>
        <v>0</v>
      </c>
      <c r="L202" s="89">
        <f t="shared" si="30"/>
        <v>0</v>
      </c>
      <c r="M202" s="89">
        <f t="shared" si="30"/>
        <v>0</v>
      </c>
      <c r="N202" s="89">
        <f t="shared" si="30"/>
        <v>0</v>
      </c>
      <c r="O202" s="89">
        <f t="shared" si="30"/>
        <v>0</v>
      </c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75"/>
      <c r="BE202" s="75"/>
      <c r="BF202" s="75"/>
      <c r="BG202" s="75"/>
      <c r="BH202" s="75"/>
      <c r="BI202" s="75"/>
      <c r="BJ202" s="75"/>
      <c r="BK202" s="75"/>
      <c r="BL202" s="75"/>
      <c r="BM202" s="75"/>
      <c r="BN202" s="75"/>
      <c r="BO202" s="75"/>
      <c r="BP202" s="75"/>
    </row>
    <row r="203" spans="1:68" s="88" customFormat="1">
      <c r="A203" s="86"/>
      <c r="B203" s="87"/>
      <c r="C203" s="87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  <c r="AM203" s="86"/>
      <c r="AN203" s="86"/>
      <c r="AO203" s="86"/>
      <c r="AP203" s="86"/>
      <c r="AQ203" s="86"/>
      <c r="AR203" s="86"/>
      <c r="AS203" s="86"/>
      <c r="AT203" s="86"/>
      <c r="AU203" s="86"/>
      <c r="AV203" s="86"/>
      <c r="AW203" s="86"/>
      <c r="AX203" s="86"/>
      <c r="AY203" s="86"/>
      <c r="AZ203" s="86"/>
      <c r="BA203" s="86"/>
      <c r="BB203" s="86"/>
      <c r="BC203" s="86"/>
      <c r="BD203" s="86"/>
      <c r="BE203" s="86"/>
      <c r="BF203" s="86"/>
      <c r="BG203" s="86"/>
      <c r="BH203" s="86"/>
      <c r="BI203" s="86"/>
      <c r="BJ203" s="86"/>
      <c r="BK203" s="86"/>
      <c r="BL203" s="86"/>
      <c r="BM203" s="86"/>
      <c r="BN203" s="86"/>
      <c r="BO203" s="86"/>
      <c r="BP203" s="86"/>
    </row>
    <row r="204" spans="1:68">
      <c r="A204" s="82" t="s">
        <v>1022</v>
      </c>
      <c r="B204" s="82" t="s">
        <v>1018</v>
      </c>
      <c r="C204" s="82" t="s">
        <v>1019</v>
      </c>
      <c r="D204" s="91" t="s">
        <v>1154</v>
      </c>
      <c r="E204" s="91" t="s">
        <v>1155</v>
      </c>
      <c r="F204" s="91" t="s">
        <v>1031</v>
      </c>
      <c r="G204" s="91" t="s">
        <v>1151</v>
      </c>
      <c r="H204" s="91" t="s">
        <v>1159</v>
      </c>
      <c r="I204" s="91"/>
      <c r="J204" s="91"/>
      <c r="K204" s="91"/>
      <c r="L204" s="91"/>
      <c r="M204" s="91"/>
      <c r="N204" s="91"/>
      <c r="O204" s="91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  <c r="AR204" s="73"/>
      <c r="AS204" s="73"/>
      <c r="AT204" s="73"/>
      <c r="AU204" s="73"/>
      <c r="AV204" s="73"/>
      <c r="AW204" s="73"/>
      <c r="AX204" s="73"/>
      <c r="AY204" s="73"/>
      <c r="AZ204" s="73"/>
      <c r="BA204" s="73"/>
      <c r="BB204" s="73"/>
      <c r="BC204" s="73"/>
      <c r="BD204" s="73"/>
      <c r="BE204" s="73"/>
      <c r="BF204" s="73"/>
      <c r="BG204" s="73"/>
      <c r="BH204" s="73"/>
      <c r="BI204" s="73"/>
      <c r="BJ204" s="73"/>
      <c r="BK204" s="73"/>
      <c r="BL204" s="73"/>
      <c r="BM204" s="73"/>
      <c r="BN204" s="73"/>
      <c r="BO204" s="73"/>
      <c r="BP204" s="73"/>
    </row>
    <row r="205" spans="1:68" s="77" customFormat="1">
      <c r="A205" s="78" t="s">
        <v>1129</v>
      </c>
      <c r="B205" s="79" t="s">
        <v>953</v>
      </c>
      <c r="C205" s="79" t="s">
        <v>948</v>
      </c>
      <c r="D205" s="79">
        <v>4</v>
      </c>
      <c r="E205" s="79">
        <v>12</v>
      </c>
      <c r="F205" s="79">
        <v>16</v>
      </c>
      <c r="G205" s="79">
        <v>13</v>
      </c>
      <c r="H205" s="79">
        <v>6</v>
      </c>
      <c r="I205" s="79"/>
      <c r="J205" s="79"/>
      <c r="K205" s="79"/>
      <c r="L205" s="79"/>
      <c r="M205" s="79"/>
      <c r="N205" s="79"/>
      <c r="O205" s="79"/>
    </row>
    <row r="206" spans="1:68" s="76" customFormat="1">
      <c r="A206" s="80" t="s">
        <v>1129</v>
      </c>
      <c r="B206" s="81" t="s">
        <v>953</v>
      </c>
      <c r="C206" s="81" t="s">
        <v>949</v>
      </c>
      <c r="D206" s="92">
        <v>0</v>
      </c>
      <c r="E206" s="92">
        <v>2</v>
      </c>
      <c r="F206" s="92">
        <v>5</v>
      </c>
      <c r="G206" s="92">
        <v>4</v>
      </c>
      <c r="H206" s="92">
        <v>2</v>
      </c>
      <c r="I206" s="92"/>
      <c r="J206" s="92"/>
      <c r="K206" s="92"/>
      <c r="L206" s="92"/>
      <c r="M206" s="92"/>
      <c r="N206" s="92"/>
      <c r="O206" s="92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  <c r="BC206" s="75"/>
      <c r="BD206" s="75"/>
      <c r="BE206" s="75"/>
      <c r="BF206" s="75"/>
      <c r="BG206" s="75"/>
      <c r="BH206" s="75"/>
      <c r="BI206" s="75"/>
      <c r="BJ206" s="75"/>
      <c r="BK206" s="75"/>
      <c r="BL206" s="75"/>
      <c r="BM206" s="75"/>
      <c r="BN206" s="75"/>
      <c r="BO206" s="75"/>
      <c r="BP206" s="75"/>
    </row>
    <row r="207" spans="1:68" s="77" customFormat="1">
      <c r="A207" s="78" t="s">
        <v>1129</v>
      </c>
      <c r="B207" s="79" t="s">
        <v>952</v>
      </c>
      <c r="C207" s="79" t="s">
        <v>948</v>
      </c>
      <c r="D207" s="79">
        <v>6</v>
      </c>
      <c r="E207" s="79">
        <v>11</v>
      </c>
      <c r="F207" s="79">
        <v>13</v>
      </c>
      <c r="G207" s="79">
        <v>8</v>
      </c>
      <c r="H207" s="79">
        <v>6</v>
      </c>
      <c r="I207" s="79"/>
      <c r="J207" s="79"/>
      <c r="K207" s="79"/>
      <c r="L207" s="79"/>
      <c r="M207" s="79"/>
      <c r="N207" s="79"/>
      <c r="O207" s="79"/>
    </row>
    <row r="208" spans="1:68" s="76" customFormat="1">
      <c r="A208" s="83" t="s">
        <v>1129</v>
      </c>
      <c r="B208" s="84" t="s">
        <v>952</v>
      </c>
      <c r="C208" s="84" t="s">
        <v>949</v>
      </c>
      <c r="D208" s="95">
        <v>1</v>
      </c>
      <c r="E208" s="95">
        <v>0</v>
      </c>
      <c r="F208" s="95">
        <v>3</v>
      </c>
      <c r="G208" s="95">
        <v>4</v>
      </c>
      <c r="H208" s="95">
        <v>2</v>
      </c>
      <c r="I208" s="95"/>
      <c r="J208" s="95"/>
      <c r="K208" s="95"/>
      <c r="L208" s="95"/>
      <c r="M208" s="95"/>
      <c r="N208" s="95"/>
      <c r="O208" s="9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  <c r="BC208" s="75"/>
      <c r="BD208" s="75"/>
      <c r="BE208" s="75"/>
      <c r="BF208" s="75"/>
      <c r="BG208" s="75"/>
      <c r="BH208" s="75"/>
      <c r="BI208" s="75"/>
      <c r="BJ208" s="75"/>
      <c r="BK208" s="75"/>
      <c r="BL208" s="75"/>
      <c r="BM208" s="75"/>
      <c r="BN208" s="75"/>
      <c r="BO208" s="75"/>
      <c r="BP208" s="75"/>
    </row>
    <row r="209" spans="1:68" s="76" customFormat="1">
      <c r="A209" s="89" t="s">
        <v>1020</v>
      </c>
      <c r="B209" s="97">
        <f>SUM(C209:O209)</f>
        <v>118</v>
      </c>
      <c r="C209" s="90"/>
      <c r="D209" s="89">
        <f t="shared" ref="D209:O209" si="31">SUM(D205:D208)</f>
        <v>11</v>
      </c>
      <c r="E209" s="89">
        <f t="shared" si="31"/>
        <v>25</v>
      </c>
      <c r="F209" s="89">
        <f t="shared" si="31"/>
        <v>37</v>
      </c>
      <c r="G209" s="89">
        <f t="shared" si="31"/>
        <v>29</v>
      </c>
      <c r="H209" s="89">
        <f t="shared" si="31"/>
        <v>16</v>
      </c>
      <c r="I209" s="89">
        <f t="shared" si="31"/>
        <v>0</v>
      </c>
      <c r="J209" s="89">
        <f t="shared" si="31"/>
        <v>0</v>
      </c>
      <c r="K209" s="89">
        <f t="shared" si="31"/>
        <v>0</v>
      </c>
      <c r="L209" s="89">
        <f t="shared" si="31"/>
        <v>0</v>
      </c>
      <c r="M209" s="89">
        <f t="shared" si="31"/>
        <v>0</v>
      </c>
      <c r="N209" s="89">
        <f t="shared" si="31"/>
        <v>0</v>
      </c>
      <c r="O209" s="89">
        <f t="shared" si="31"/>
        <v>0</v>
      </c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  <c r="BC209" s="75"/>
      <c r="BD209" s="75"/>
      <c r="BE209" s="75"/>
      <c r="BF209" s="75"/>
      <c r="BG209" s="75"/>
      <c r="BH209" s="75"/>
      <c r="BI209" s="75"/>
      <c r="BJ209" s="75"/>
      <c r="BK209" s="75"/>
      <c r="BL209" s="75"/>
      <c r="BM209" s="75"/>
      <c r="BN209" s="75"/>
      <c r="BO209" s="75"/>
      <c r="BP209" s="75"/>
    </row>
    <row r="210" spans="1:68" s="88" customFormat="1">
      <c r="A210" s="86"/>
      <c r="B210" s="87"/>
      <c r="C210" s="87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86"/>
      <c r="AS210" s="86"/>
      <c r="AT210" s="86"/>
      <c r="AU210" s="86"/>
      <c r="AV210" s="86"/>
      <c r="AW210" s="86"/>
      <c r="AX210" s="86"/>
      <c r="AY210" s="86"/>
      <c r="AZ210" s="86"/>
      <c r="BA210" s="86"/>
      <c r="BB210" s="86"/>
      <c r="BC210" s="86"/>
      <c r="BD210" s="86"/>
      <c r="BE210" s="86"/>
      <c r="BF210" s="86"/>
      <c r="BG210" s="86"/>
      <c r="BH210" s="86"/>
      <c r="BI210" s="86"/>
      <c r="BJ210" s="86"/>
      <c r="BK210" s="86"/>
      <c r="BL210" s="86"/>
      <c r="BM210" s="86"/>
      <c r="BN210" s="86"/>
      <c r="BO210" s="86"/>
      <c r="BP210" s="86"/>
    </row>
    <row r="211" spans="1:68">
      <c r="A211" s="82" t="s">
        <v>1022</v>
      </c>
      <c r="B211" s="82" t="s">
        <v>1018</v>
      </c>
      <c r="C211" s="82" t="s">
        <v>1019</v>
      </c>
      <c r="D211" s="91" t="s">
        <v>1154</v>
      </c>
      <c r="E211" s="91" t="s">
        <v>1155</v>
      </c>
      <c r="F211" s="91" t="s">
        <v>1031</v>
      </c>
      <c r="G211" s="91" t="s">
        <v>1151</v>
      </c>
      <c r="H211" s="91" t="s">
        <v>1159</v>
      </c>
      <c r="I211" s="91"/>
      <c r="J211" s="91"/>
      <c r="K211" s="91"/>
      <c r="L211" s="91"/>
      <c r="M211" s="91"/>
      <c r="N211" s="91"/>
      <c r="O211" s="91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73"/>
      <c r="AS211" s="73"/>
      <c r="AT211" s="73"/>
      <c r="AU211" s="73"/>
      <c r="AV211" s="73"/>
      <c r="AW211" s="73"/>
      <c r="AX211" s="73"/>
      <c r="AY211" s="73"/>
      <c r="AZ211" s="73"/>
      <c r="BA211" s="73"/>
      <c r="BB211" s="73"/>
      <c r="BC211" s="73"/>
      <c r="BD211" s="73"/>
      <c r="BE211" s="73"/>
      <c r="BF211" s="73"/>
      <c r="BG211" s="73"/>
      <c r="BH211" s="73"/>
      <c r="BI211" s="73"/>
      <c r="BJ211" s="73"/>
      <c r="BK211" s="73"/>
      <c r="BL211" s="73"/>
      <c r="BM211" s="73"/>
      <c r="BN211" s="73"/>
      <c r="BO211" s="73"/>
      <c r="BP211" s="73"/>
    </row>
    <row r="212" spans="1:68" s="77" customFormat="1">
      <c r="A212" s="78" t="s">
        <v>1130</v>
      </c>
      <c r="B212" s="79" t="s">
        <v>953</v>
      </c>
      <c r="C212" s="79" t="s">
        <v>948</v>
      </c>
      <c r="D212" s="79">
        <v>10</v>
      </c>
      <c r="E212" s="79">
        <v>25</v>
      </c>
      <c r="F212" s="79">
        <v>11</v>
      </c>
      <c r="G212" s="79">
        <v>4</v>
      </c>
      <c r="H212" s="79">
        <v>1</v>
      </c>
      <c r="I212" s="79"/>
      <c r="J212" s="79"/>
      <c r="K212" s="79"/>
      <c r="L212" s="79"/>
      <c r="M212" s="79"/>
      <c r="N212" s="79"/>
      <c r="O212" s="79"/>
    </row>
    <row r="213" spans="1:68" s="76" customFormat="1">
      <c r="A213" s="80" t="s">
        <v>1130</v>
      </c>
      <c r="B213" s="81" t="s">
        <v>953</v>
      </c>
      <c r="C213" s="81" t="s">
        <v>949</v>
      </c>
      <c r="D213" s="92">
        <v>4</v>
      </c>
      <c r="E213" s="92">
        <v>4</v>
      </c>
      <c r="F213" s="92">
        <v>4</v>
      </c>
      <c r="G213" s="92">
        <v>0</v>
      </c>
      <c r="H213" s="92">
        <v>1</v>
      </c>
      <c r="I213" s="92"/>
      <c r="J213" s="92"/>
      <c r="K213" s="92"/>
      <c r="L213" s="92"/>
      <c r="M213" s="92"/>
      <c r="N213" s="92"/>
      <c r="O213" s="92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  <c r="BC213" s="75"/>
      <c r="BD213" s="75"/>
      <c r="BE213" s="75"/>
      <c r="BF213" s="75"/>
      <c r="BG213" s="75"/>
      <c r="BH213" s="75"/>
      <c r="BI213" s="75"/>
      <c r="BJ213" s="75"/>
      <c r="BK213" s="75"/>
      <c r="BL213" s="75"/>
      <c r="BM213" s="75"/>
      <c r="BN213" s="75"/>
      <c r="BO213" s="75"/>
      <c r="BP213" s="75"/>
    </row>
    <row r="214" spans="1:68" s="77" customFormat="1">
      <c r="A214" s="78" t="s">
        <v>1130</v>
      </c>
      <c r="B214" s="79" t="s">
        <v>952</v>
      </c>
      <c r="C214" s="79" t="s">
        <v>948</v>
      </c>
      <c r="D214" s="79">
        <v>14</v>
      </c>
      <c r="E214" s="79">
        <v>14</v>
      </c>
      <c r="F214" s="79">
        <v>7</v>
      </c>
      <c r="G214" s="79">
        <v>5</v>
      </c>
      <c r="H214" s="79">
        <v>4</v>
      </c>
      <c r="I214" s="79"/>
      <c r="J214" s="79"/>
      <c r="K214" s="79"/>
      <c r="L214" s="79"/>
      <c r="M214" s="79"/>
      <c r="N214" s="79"/>
      <c r="O214" s="79"/>
    </row>
    <row r="215" spans="1:68" s="76" customFormat="1">
      <c r="A215" s="80" t="s">
        <v>1130</v>
      </c>
      <c r="B215" s="81" t="s">
        <v>952</v>
      </c>
      <c r="C215" s="81" t="s">
        <v>949</v>
      </c>
      <c r="D215" s="92">
        <v>1</v>
      </c>
      <c r="E215" s="92">
        <v>4</v>
      </c>
      <c r="F215" s="92">
        <v>3</v>
      </c>
      <c r="G215" s="92">
        <v>1</v>
      </c>
      <c r="H215" s="92">
        <v>1</v>
      </c>
      <c r="I215" s="92"/>
      <c r="J215" s="92"/>
      <c r="K215" s="92"/>
      <c r="L215" s="92"/>
      <c r="M215" s="92"/>
      <c r="N215" s="92"/>
      <c r="O215" s="92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  <c r="BC215" s="75"/>
      <c r="BD215" s="75"/>
      <c r="BE215" s="75"/>
      <c r="BF215" s="75"/>
      <c r="BG215" s="75"/>
      <c r="BH215" s="75"/>
      <c r="BI215" s="75"/>
      <c r="BJ215" s="75"/>
      <c r="BK215" s="75"/>
      <c r="BL215" s="75"/>
      <c r="BM215" s="75"/>
      <c r="BN215" s="75"/>
      <c r="BO215" s="75"/>
      <c r="BP215" s="75"/>
    </row>
    <row r="216" spans="1:68" s="76" customFormat="1">
      <c r="A216" s="89" t="s">
        <v>1020</v>
      </c>
      <c r="B216" s="97">
        <f>SUM(C216:O216)</f>
        <v>118</v>
      </c>
      <c r="C216" s="90"/>
      <c r="D216" s="89">
        <f t="shared" ref="D216:O216" si="32">SUM(D212:D215)</f>
        <v>29</v>
      </c>
      <c r="E216" s="89">
        <f t="shared" si="32"/>
        <v>47</v>
      </c>
      <c r="F216" s="89">
        <f t="shared" si="32"/>
        <v>25</v>
      </c>
      <c r="G216" s="89">
        <f t="shared" si="32"/>
        <v>10</v>
      </c>
      <c r="H216" s="89">
        <f t="shared" si="32"/>
        <v>7</v>
      </c>
      <c r="I216" s="89">
        <f t="shared" si="32"/>
        <v>0</v>
      </c>
      <c r="J216" s="89">
        <f t="shared" si="32"/>
        <v>0</v>
      </c>
      <c r="K216" s="89">
        <f t="shared" si="32"/>
        <v>0</v>
      </c>
      <c r="L216" s="89">
        <f t="shared" si="32"/>
        <v>0</v>
      </c>
      <c r="M216" s="89">
        <f t="shared" si="32"/>
        <v>0</v>
      </c>
      <c r="N216" s="89">
        <f t="shared" si="32"/>
        <v>0</v>
      </c>
      <c r="O216" s="89">
        <f t="shared" si="32"/>
        <v>0</v>
      </c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  <c r="BC216" s="75"/>
      <c r="BD216" s="75"/>
      <c r="BE216" s="75"/>
      <c r="BF216" s="75"/>
      <c r="BG216" s="75"/>
      <c r="BH216" s="75"/>
      <c r="BI216" s="75"/>
      <c r="BJ216" s="75"/>
      <c r="BK216" s="75"/>
      <c r="BL216" s="75"/>
      <c r="BM216" s="75"/>
      <c r="BN216" s="75"/>
      <c r="BO216" s="75"/>
      <c r="BP216" s="75"/>
    </row>
    <row r="217" spans="1:68" s="88" customFormat="1">
      <c r="A217" s="86"/>
      <c r="B217" s="87"/>
      <c r="C217" s="87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  <c r="AF217" s="86"/>
      <c r="AG217" s="86"/>
      <c r="AH217" s="86"/>
      <c r="AI217" s="86"/>
      <c r="AJ217" s="86"/>
      <c r="AK217" s="86"/>
      <c r="AL217" s="86"/>
      <c r="AM217" s="86"/>
      <c r="AN217" s="86"/>
      <c r="AO217" s="86"/>
      <c r="AP217" s="86"/>
      <c r="AQ217" s="86"/>
      <c r="AR217" s="86"/>
      <c r="AS217" s="86"/>
      <c r="AT217" s="86"/>
      <c r="AU217" s="86"/>
      <c r="AV217" s="86"/>
      <c r="AW217" s="86"/>
      <c r="AX217" s="86"/>
      <c r="AY217" s="86"/>
      <c r="AZ217" s="86"/>
      <c r="BA217" s="86"/>
      <c r="BB217" s="86"/>
      <c r="BC217" s="86"/>
      <c r="BD217" s="86"/>
      <c r="BE217" s="86"/>
      <c r="BF217" s="86"/>
      <c r="BG217" s="86"/>
      <c r="BH217" s="86"/>
      <c r="BI217" s="86"/>
      <c r="BJ217" s="86"/>
      <c r="BK217" s="86"/>
      <c r="BL217" s="86"/>
      <c r="BM217" s="86"/>
      <c r="BN217" s="86"/>
      <c r="BO217" s="86"/>
      <c r="BP217" s="86"/>
    </row>
    <row r="218" spans="1:68">
      <c r="A218" s="82" t="s">
        <v>1022</v>
      </c>
      <c r="B218" s="82" t="s">
        <v>1018</v>
      </c>
      <c r="C218" s="82" t="s">
        <v>1019</v>
      </c>
      <c r="D218" s="91" t="s">
        <v>1154</v>
      </c>
      <c r="E218" s="91" t="s">
        <v>1155</v>
      </c>
      <c r="F218" s="91" t="s">
        <v>1031</v>
      </c>
      <c r="G218" s="91" t="s">
        <v>1151</v>
      </c>
      <c r="H218" s="91" t="s">
        <v>1159</v>
      </c>
      <c r="I218" s="91"/>
      <c r="J218" s="91"/>
      <c r="K218" s="91"/>
      <c r="L218" s="91"/>
      <c r="M218" s="91"/>
      <c r="N218" s="91"/>
      <c r="O218" s="91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S218" s="73"/>
      <c r="AT218" s="73"/>
      <c r="AU218" s="73"/>
      <c r="AV218" s="73"/>
      <c r="AW218" s="73"/>
      <c r="AX218" s="73"/>
      <c r="AY218" s="73"/>
      <c r="AZ218" s="73"/>
      <c r="BA218" s="73"/>
      <c r="BB218" s="73"/>
      <c r="BC218" s="73"/>
      <c r="BD218" s="73"/>
      <c r="BE218" s="73"/>
      <c r="BF218" s="73"/>
      <c r="BG218" s="73"/>
      <c r="BH218" s="73"/>
      <c r="BI218" s="73"/>
      <c r="BJ218" s="73"/>
      <c r="BK218" s="73"/>
      <c r="BL218" s="73"/>
      <c r="BM218" s="73"/>
      <c r="BN218" s="73"/>
      <c r="BO218" s="73"/>
      <c r="BP218" s="73"/>
    </row>
    <row r="219" spans="1:68" s="77" customFormat="1">
      <c r="A219" s="78" t="s">
        <v>1131</v>
      </c>
      <c r="B219" s="79" t="s">
        <v>953</v>
      </c>
      <c r="C219" s="79" t="s">
        <v>948</v>
      </c>
      <c r="D219" s="79">
        <v>6</v>
      </c>
      <c r="E219" s="79">
        <v>15</v>
      </c>
      <c r="F219" s="79">
        <v>16</v>
      </c>
      <c r="G219" s="79">
        <v>11</v>
      </c>
      <c r="H219" s="79">
        <v>3</v>
      </c>
      <c r="I219" s="79"/>
      <c r="J219" s="79"/>
      <c r="K219" s="79"/>
      <c r="L219" s="79"/>
      <c r="M219" s="79"/>
      <c r="N219" s="79"/>
      <c r="O219" s="79"/>
    </row>
    <row r="220" spans="1:68" s="76" customFormat="1">
      <c r="A220" s="80" t="s">
        <v>1131</v>
      </c>
      <c r="B220" s="81" t="s">
        <v>953</v>
      </c>
      <c r="C220" s="81" t="s">
        <v>949</v>
      </c>
      <c r="D220" s="92">
        <v>1</v>
      </c>
      <c r="E220" s="92">
        <v>8</v>
      </c>
      <c r="F220" s="92">
        <v>2</v>
      </c>
      <c r="G220" s="92">
        <v>1</v>
      </c>
      <c r="H220" s="92">
        <v>1</v>
      </c>
      <c r="I220" s="92"/>
      <c r="J220" s="92"/>
      <c r="K220" s="92"/>
      <c r="L220" s="92"/>
      <c r="M220" s="92"/>
      <c r="N220" s="92"/>
      <c r="O220" s="92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  <c r="BC220" s="75"/>
      <c r="BD220" s="75"/>
      <c r="BE220" s="75"/>
      <c r="BF220" s="75"/>
      <c r="BG220" s="75"/>
      <c r="BH220" s="75"/>
      <c r="BI220" s="75"/>
      <c r="BJ220" s="75"/>
      <c r="BK220" s="75"/>
      <c r="BL220" s="75"/>
      <c r="BM220" s="75"/>
      <c r="BN220" s="75"/>
      <c r="BO220" s="75"/>
      <c r="BP220" s="75"/>
    </row>
    <row r="221" spans="1:68" s="77" customFormat="1">
      <c r="A221" s="78" t="s">
        <v>1131</v>
      </c>
      <c r="B221" s="79" t="s">
        <v>952</v>
      </c>
      <c r="C221" s="79" t="s">
        <v>948</v>
      </c>
      <c r="D221" s="79">
        <v>9</v>
      </c>
      <c r="E221" s="79">
        <v>16</v>
      </c>
      <c r="F221" s="79">
        <v>8</v>
      </c>
      <c r="G221" s="79">
        <v>7</v>
      </c>
      <c r="H221" s="79">
        <v>4</v>
      </c>
      <c r="I221" s="79"/>
      <c r="J221" s="79"/>
      <c r="K221" s="79"/>
      <c r="L221" s="79"/>
      <c r="M221" s="79"/>
      <c r="N221" s="79"/>
      <c r="O221" s="79"/>
    </row>
    <row r="222" spans="1:68" s="76" customFormat="1">
      <c r="A222" s="80" t="s">
        <v>1131</v>
      </c>
      <c r="B222" s="81" t="s">
        <v>952</v>
      </c>
      <c r="C222" s="81" t="s">
        <v>949</v>
      </c>
      <c r="D222" s="92">
        <v>2</v>
      </c>
      <c r="E222" s="92">
        <v>2</v>
      </c>
      <c r="F222" s="92">
        <v>1</v>
      </c>
      <c r="G222" s="92">
        <v>2</v>
      </c>
      <c r="H222" s="92">
        <v>3</v>
      </c>
      <c r="I222" s="92"/>
      <c r="J222" s="92"/>
      <c r="K222" s="92"/>
      <c r="L222" s="92"/>
      <c r="M222" s="92"/>
      <c r="N222" s="92"/>
      <c r="O222" s="92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  <c r="BC222" s="75"/>
      <c r="BD222" s="75"/>
      <c r="BE222" s="75"/>
      <c r="BF222" s="75"/>
      <c r="BG222" s="75"/>
      <c r="BH222" s="75"/>
      <c r="BI222" s="75"/>
      <c r="BJ222" s="75"/>
      <c r="BK222" s="75"/>
      <c r="BL222" s="75"/>
      <c r="BM222" s="75"/>
      <c r="BN222" s="75"/>
      <c r="BO222" s="75"/>
      <c r="BP222" s="75"/>
    </row>
    <row r="223" spans="1:68" s="76" customFormat="1">
      <c r="A223" s="89" t="s">
        <v>1020</v>
      </c>
      <c r="B223" s="97">
        <f>SUM(C223:O223)</f>
        <v>118</v>
      </c>
      <c r="C223" s="90"/>
      <c r="D223" s="89">
        <f t="shared" ref="D223:O223" si="33">SUM(D219:D222)</f>
        <v>18</v>
      </c>
      <c r="E223" s="89">
        <f t="shared" si="33"/>
        <v>41</v>
      </c>
      <c r="F223" s="89">
        <f t="shared" si="33"/>
        <v>27</v>
      </c>
      <c r="G223" s="89">
        <f t="shared" si="33"/>
        <v>21</v>
      </c>
      <c r="H223" s="89">
        <f t="shared" si="33"/>
        <v>11</v>
      </c>
      <c r="I223" s="89">
        <f t="shared" si="33"/>
        <v>0</v>
      </c>
      <c r="J223" s="89">
        <f t="shared" si="33"/>
        <v>0</v>
      </c>
      <c r="K223" s="89">
        <f t="shared" si="33"/>
        <v>0</v>
      </c>
      <c r="L223" s="89">
        <f t="shared" si="33"/>
        <v>0</v>
      </c>
      <c r="M223" s="89">
        <f t="shared" si="33"/>
        <v>0</v>
      </c>
      <c r="N223" s="89">
        <f t="shared" si="33"/>
        <v>0</v>
      </c>
      <c r="O223" s="89">
        <f t="shared" si="33"/>
        <v>0</v>
      </c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  <c r="BC223" s="75"/>
      <c r="BD223" s="75"/>
      <c r="BE223" s="75"/>
      <c r="BF223" s="75"/>
      <c r="BG223" s="75"/>
      <c r="BH223" s="75"/>
      <c r="BI223" s="75"/>
      <c r="BJ223" s="75"/>
      <c r="BK223" s="75"/>
      <c r="BL223" s="75"/>
      <c r="BM223" s="75"/>
      <c r="BN223" s="75"/>
      <c r="BO223" s="75"/>
      <c r="BP223" s="75"/>
    </row>
    <row r="224" spans="1:68" s="88" customFormat="1">
      <c r="A224" s="86"/>
      <c r="B224" s="87"/>
      <c r="C224" s="87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86"/>
      <c r="AS224" s="86"/>
      <c r="AT224" s="86"/>
      <c r="AU224" s="86"/>
      <c r="AV224" s="86"/>
      <c r="AW224" s="86"/>
      <c r="AX224" s="86"/>
      <c r="AY224" s="86"/>
      <c r="AZ224" s="86"/>
      <c r="BA224" s="86"/>
      <c r="BB224" s="86"/>
      <c r="BC224" s="86"/>
      <c r="BD224" s="86"/>
      <c r="BE224" s="86"/>
      <c r="BF224" s="86"/>
      <c r="BG224" s="86"/>
      <c r="BH224" s="86"/>
      <c r="BI224" s="86"/>
      <c r="BJ224" s="86"/>
      <c r="BK224" s="86"/>
      <c r="BL224" s="86"/>
      <c r="BM224" s="86"/>
      <c r="BN224" s="86"/>
      <c r="BO224" s="86"/>
      <c r="BP224" s="86"/>
    </row>
    <row r="225" spans="1:68">
      <c r="A225" s="82" t="s">
        <v>1022</v>
      </c>
      <c r="B225" s="82" t="s">
        <v>1018</v>
      </c>
      <c r="C225" s="82" t="s">
        <v>1019</v>
      </c>
      <c r="D225" s="91" t="s">
        <v>1154</v>
      </c>
      <c r="E225" s="91" t="s">
        <v>1155</v>
      </c>
      <c r="F225" s="91" t="s">
        <v>1031</v>
      </c>
      <c r="G225" s="91" t="s">
        <v>1151</v>
      </c>
      <c r="H225" s="91" t="s">
        <v>1159</v>
      </c>
      <c r="I225" s="91"/>
      <c r="J225" s="91"/>
      <c r="K225" s="91"/>
      <c r="L225" s="91"/>
      <c r="M225" s="91"/>
      <c r="N225" s="91"/>
      <c r="O225" s="91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73"/>
      <c r="AS225" s="73"/>
      <c r="AT225" s="73"/>
      <c r="AU225" s="73"/>
      <c r="AV225" s="73"/>
      <c r="AW225" s="73"/>
      <c r="AX225" s="73"/>
      <c r="AY225" s="73"/>
      <c r="AZ225" s="73"/>
      <c r="BA225" s="73"/>
      <c r="BB225" s="73"/>
      <c r="BC225" s="73"/>
      <c r="BD225" s="73"/>
      <c r="BE225" s="73"/>
      <c r="BF225" s="73"/>
      <c r="BG225" s="73"/>
      <c r="BH225" s="73"/>
      <c r="BI225" s="73"/>
      <c r="BJ225" s="73"/>
      <c r="BK225" s="73"/>
      <c r="BL225" s="73"/>
      <c r="BM225" s="73"/>
      <c r="BN225" s="73"/>
      <c r="BO225" s="73"/>
      <c r="BP225" s="73"/>
    </row>
    <row r="226" spans="1:68" s="77" customFormat="1">
      <c r="A226" s="78" t="s">
        <v>1132</v>
      </c>
      <c r="B226" s="79" t="s">
        <v>953</v>
      </c>
      <c r="C226" s="79" t="s">
        <v>948</v>
      </c>
      <c r="D226" s="79">
        <v>18</v>
      </c>
      <c r="E226" s="79">
        <v>14</v>
      </c>
      <c r="F226" s="79">
        <v>10</v>
      </c>
      <c r="G226" s="79">
        <v>5</v>
      </c>
      <c r="H226" s="79">
        <v>4</v>
      </c>
      <c r="I226" s="79"/>
      <c r="J226" s="79"/>
      <c r="K226" s="79"/>
      <c r="L226" s="79"/>
      <c r="M226" s="79"/>
      <c r="N226" s="79"/>
      <c r="O226" s="79"/>
    </row>
    <row r="227" spans="1:68" s="76" customFormat="1">
      <c r="A227" s="80" t="s">
        <v>1132</v>
      </c>
      <c r="B227" s="81" t="s">
        <v>953</v>
      </c>
      <c r="C227" s="81" t="s">
        <v>949</v>
      </c>
      <c r="D227" s="92">
        <v>5</v>
      </c>
      <c r="E227" s="92">
        <v>5</v>
      </c>
      <c r="F227" s="92">
        <v>2</v>
      </c>
      <c r="G227" s="92">
        <v>0</v>
      </c>
      <c r="H227" s="92">
        <v>1</v>
      </c>
      <c r="I227" s="92"/>
      <c r="J227" s="92"/>
      <c r="K227" s="92"/>
      <c r="L227" s="92"/>
      <c r="M227" s="92"/>
      <c r="N227" s="92"/>
      <c r="O227" s="92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  <c r="AM227" s="75"/>
      <c r="AN227" s="75"/>
      <c r="AO227" s="75"/>
      <c r="AP227" s="75"/>
      <c r="AQ227" s="75"/>
      <c r="AR227" s="75"/>
      <c r="AS227" s="75"/>
      <c r="AT227" s="75"/>
      <c r="AU227" s="75"/>
      <c r="AV227" s="75"/>
      <c r="AW227" s="75"/>
      <c r="AX227" s="75"/>
      <c r="AY227" s="75"/>
      <c r="AZ227" s="75"/>
      <c r="BA227" s="75"/>
      <c r="BB227" s="75"/>
      <c r="BC227" s="75"/>
      <c r="BD227" s="75"/>
      <c r="BE227" s="75"/>
      <c r="BF227" s="75"/>
      <c r="BG227" s="75"/>
      <c r="BH227" s="75"/>
      <c r="BI227" s="75"/>
      <c r="BJ227" s="75"/>
      <c r="BK227" s="75"/>
      <c r="BL227" s="75"/>
      <c r="BM227" s="75"/>
      <c r="BN227" s="75"/>
      <c r="BO227" s="75"/>
      <c r="BP227" s="75"/>
    </row>
    <row r="228" spans="1:68" s="77" customFormat="1">
      <c r="A228" s="78" t="s">
        <v>1132</v>
      </c>
      <c r="B228" s="79" t="s">
        <v>952</v>
      </c>
      <c r="C228" s="79" t="s">
        <v>948</v>
      </c>
      <c r="D228" s="79">
        <v>11</v>
      </c>
      <c r="E228" s="79">
        <v>13</v>
      </c>
      <c r="F228" s="79">
        <v>6</v>
      </c>
      <c r="G228" s="79">
        <v>9</v>
      </c>
      <c r="H228" s="79">
        <v>5</v>
      </c>
      <c r="I228" s="79"/>
      <c r="J228" s="79"/>
      <c r="K228" s="79"/>
      <c r="L228" s="79"/>
      <c r="M228" s="79"/>
      <c r="N228" s="79"/>
      <c r="O228" s="79"/>
    </row>
    <row r="229" spans="1:68" s="76" customFormat="1">
      <c r="A229" s="80" t="s">
        <v>1132</v>
      </c>
      <c r="B229" s="81" t="s">
        <v>952</v>
      </c>
      <c r="C229" s="81" t="s">
        <v>949</v>
      </c>
      <c r="D229" s="92">
        <v>1</v>
      </c>
      <c r="E229" s="92">
        <v>3</v>
      </c>
      <c r="F229" s="92">
        <v>1</v>
      </c>
      <c r="G229" s="92">
        <v>4</v>
      </c>
      <c r="H229" s="92">
        <v>1</v>
      </c>
      <c r="I229" s="92"/>
      <c r="J229" s="92"/>
      <c r="K229" s="92"/>
      <c r="L229" s="92"/>
      <c r="M229" s="92"/>
      <c r="N229" s="92"/>
      <c r="O229" s="92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75"/>
      <c r="AJ229" s="75"/>
      <c r="AK229" s="75"/>
      <c r="AL229" s="75"/>
      <c r="AM229" s="75"/>
      <c r="AN229" s="75"/>
      <c r="AO229" s="75"/>
      <c r="AP229" s="75"/>
      <c r="AQ229" s="75"/>
      <c r="AR229" s="75"/>
      <c r="AS229" s="75"/>
      <c r="AT229" s="75"/>
      <c r="AU229" s="75"/>
      <c r="AV229" s="75"/>
      <c r="AW229" s="75"/>
      <c r="AX229" s="75"/>
      <c r="AY229" s="75"/>
      <c r="AZ229" s="75"/>
      <c r="BA229" s="75"/>
      <c r="BB229" s="75"/>
      <c r="BC229" s="75"/>
      <c r="BD229" s="75"/>
      <c r="BE229" s="75"/>
      <c r="BF229" s="75"/>
      <c r="BG229" s="75"/>
      <c r="BH229" s="75"/>
      <c r="BI229" s="75"/>
      <c r="BJ229" s="75"/>
      <c r="BK229" s="75"/>
      <c r="BL229" s="75"/>
      <c r="BM229" s="75"/>
      <c r="BN229" s="75"/>
      <c r="BO229" s="75"/>
      <c r="BP229" s="75"/>
    </row>
    <row r="230" spans="1:68" s="76" customFormat="1">
      <c r="A230" s="89" t="s">
        <v>1020</v>
      </c>
      <c r="B230" s="97">
        <f>SUM(C230:O230)</f>
        <v>118</v>
      </c>
      <c r="C230" s="90"/>
      <c r="D230" s="89">
        <f t="shared" ref="D230:O230" si="34">SUM(D226:D229)</f>
        <v>35</v>
      </c>
      <c r="E230" s="89">
        <f t="shared" si="34"/>
        <v>35</v>
      </c>
      <c r="F230" s="89">
        <f t="shared" si="34"/>
        <v>19</v>
      </c>
      <c r="G230" s="89">
        <f t="shared" si="34"/>
        <v>18</v>
      </c>
      <c r="H230" s="89">
        <f t="shared" si="34"/>
        <v>11</v>
      </c>
      <c r="I230" s="89">
        <f t="shared" si="34"/>
        <v>0</v>
      </c>
      <c r="J230" s="89">
        <f t="shared" si="34"/>
        <v>0</v>
      </c>
      <c r="K230" s="89">
        <f t="shared" si="34"/>
        <v>0</v>
      </c>
      <c r="L230" s="89">
        <f t="shared" si="34"/>
        <v>0</v>
      </c>
      <c r="M230" s="89">
        <f t="shared" si="34"/>
        <v>0</v>
      </c>
      <c r="N230" s="89">
        <f t="shared" si="34"/>
        <v>0</v>
      </c>
      <c r="O230" s="89">
        <f t="shared" si="34"/>
        <v>0</v>
      </c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  <c r="AM230" s="75"/>
      <c r="AN230" s="75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  <c r="AY230" s="75"/>
      <c r="AZ230" s="75"/>
      <c r="BA230" s="75"/>
      <c r="BB230" s="75"/>
      <c r="BC230" s="75"/>
      <c r="BD230" s="75"/>
      <c r="BE230" s="75"/>
      <c r="BF230" s="75"/>
      <c r="BG230" s="75"/>
      <c r="BH230" s="75"/>
      <c r="BI230" s="75"/>
      <c r="BJ230" s="75"/>
      <c r="BK230" s="75"/>
      <c r="BL230" s="75"/>
      <c r="BM230" s="75"/>
      <c r="BN230" s="75"/>
      <c r="BO230" s="75"/>
      <c r="BP230" s="75"/>
    </row>
    <row r="231" spans="1:68" s="88" customFormat="1">
      <c r="A231" s="86"/>
      <c r="B231" s="87"/>
      <c r="C231" s="87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  <c r="AP231" s="86"/>
      <c r="AQ231" s="86"/>
      <c r="AR231" s="86"/>
      <c r="AS231" s="86"/>
      <c r="AT231" s="86"/>
      <c r="AU231" s="86"/>
      <c r="AV231" s="86"/>
      <c r="AW231" s="86"/>
      <c r="AX231" s="86"/>
      <c r="AY231" s="86"/>
      <c r="AZ231" s="86"/>
      <c r="BA231" s="86"/>
      <c r="BB231" s="86"/>
      <c r="BC231" s="86"/>
      <c r="BD231" s="86"/>
      <c r="BE231" s="86"/>
      <c r="BF231" s="86"/>
      <c r="BG231" s="86"/>
      <c r="BH231" s="86"/>
      <c r="BI231" s="86"/>
      <c r="BJ231" s="86"/>
      <c r="BK231" s="86"/>
      <c r="BL231" s="86"/>
      <c r="BM231" s="86"/>
      <c r="BN231" s="86"/>
      <c r="BO231" s="86"/>
      <c r="BP231" s="86"/>
    </row>
    <row r="232" spans="1:68">
      <c r="A232" s="82" t="s">
        <v>1022</v>
      </c>
      <c r="B232" s="82" t="s">
        <v>1018</v>
      </c>
      <c r="C232" s="82" t="s">
        <v>1019</v>
      </c>
      <c r="D232" s="91" t="s">
        <v>1154</v>
      </c>
      <c r="E232" s="91" t="s">
        <v>1155</v>
      </c>
      <c r="F232" s="91" t="s">
        <v>1031</v>
      </c>
      <c r="G232" s="91" t="s">
        <v>1151</v>
      </c>
      <c r="H232" s="91" t="s">
        <v>1159</v>
      </c>
      <c r="I232" s="91"/>
      <c r="J232" s="91"/>
      <c r="K232" s="91"/>
      <c r="L232" s="91"/>
      <c r="M232" s="91"/>
      <c r="N232" s="91"/>
      <c r="O232" s="91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  <c r="BC232" s="73"/>
      <c r="BD232" s="73"/>
      <c r="BE232" s="73"/>
      <c r="BF232" s="73"/>
      <c r="BG232" s="73"/>
      <c r="BH232" s="73"/>
      <c r="BI232" s="73"/>
      <c r="BJ232" s="73"/>
      <c r="BK232" s="73"/>
      <c r="BL232" s="73"/>
      <c r="BM232" s="73"/>
      <c r="BN232" s="73"/>
      <c r="BO232" s="73"/>
      <c r="BP232" s="73"/>
    </row>
    <row r="233" spans="1:68" s="77" customFormat="1">
      <c r="A233" s="78" t="s">
        <v>1133</v>
      </c>
      <c r="B233" s="79" t="s">
        <v>953</v>
      </c>
      <c r="C233" s="79" t="s">
        <v>948</v>
      </c>
      <c r="D233" s="79">
        <v>5</v>
      </c>
      <c r="E233" s="79">
        <v>11</v>
      </c>
      <c r="F233" s="79">
        <v>17</v>
      </c>
      <c r="G233" s="79">
        <v>15</v>
      </c>
      <c r="H233" s="79">
        <v>3</v>
      </c>
      <c r="I233" s="79"/>
      <c r="J233" s="79"/>
      <c r="K233" s="79"/>
      <c r="L233" s="79"/>
      <c r="M233" s="79"/>
      <c r="N233" s="79"/>
      <c r="O233" s="79"/>
    </row>
    <row r="234" spans="1:68" s="76" customFormat="1">
      <c r="A234" s="80" t="s">
        <v>1133</v>
      </c>
      <c r="B234" s="81" t="s">
        <v>953</v>
      </c>
      <c r="C234" s="81" t="s">
        <v>949</v>
      </c>
      <c r="D234" s="92">
        <v>2</v>
      </c>
      <c r="E234" s="92">
        <v>0</v>
      </c>
      <c r="F234" s="92">
        <v>5</v>
      </c>
      <c r="G234" s="92">
        <v>5</v>
      </c>
      <c r="H234" s="92">
        <v>1</v>
      </c>
      <c r="I234" s="92"/>
      <c r="J234" s="92"/>
      <c r="K234" s="92"/>
      <c r="L234" s="92"/>
      <c r="M234" s="92"/>
      <c r="N234" s="92"/>
      <c r="O234" s="92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  <c r="AP234" s="75"/>
      <c r="AQ234" s="75"/>
      <c r="AR234" s="75"/>
      <c r="AS234" s="75"/>
      <c r="AT234" s="75"/>
      <c r="AU234" s="75"/>
      <c r="AV234" s="75"/>
      <c r="AW234" s="75"/>
      <c r="AX234" s="75"/>
      <c r="AY234" s="75"/>
      <c r="AZ234" s="75"/>
      <c r="BA234" s="75"/>
      <c r="BB234" s="75"/>
      <c r="BC234" s="75"/>
      <c r="BD234" s="75"/>
      <c r="BE234" s="75"/>
      <c r="BF234" s="75"/>
      <c r="BG234" s="75"/>
      <c r="BH234" s="75"/>
      <c r="BI234" s="75"/>
      <c r="BJ234" s="75"/>
      <c r="BK234" s="75"/>
      <c r="BL234" s="75"/>
      <c r="BM234" s="75"/>
      <c r="BN234" s="75"/>
      <c r="BO234" s="75"/>
      <c r="BP234" s="75"/>
    </row>
    <row r="235" spans="1:68" s="77" customFormat="1">
      <c r="A235" s="78" t="s">
        <v>1133</v>
      </c>
      <c r="B235" s="79" t="s">
        <v>952</v>
      </c>
      <c r="C235" s="79" t="s">
        <v>948</v>
      </c>
      <c r="D235" s="79">
        <v>3</v>
      </c>
      <c r="E235" s="79">
        <v>18</v>
      </c>
      <c r="F235" s="79">
        <v>12</v>
      </c>
      <c r="G235" s="79">
        <v>8</v>
      </c>
      <c r="H235" s="79">
        <v>3</v>
      </c>
      <c r="I235" s="79"/>
      <c r="J235" s="79"/>
      <c r="K235" s="79"/>
      <c r="L235" s="79"/>
      <c r="M235" s="79"/>
      <c r="N235" s="79"/>
      <c r="O235" s="79"/>
    </row>
    <row r="236" spans="1:68" s="76" customFormat="1">
      <c r="A236" s="80" t="s">
        <v>1133</v>
      </c>
      <c r="B236" s="81" t="s">
        <v>952</v>
      </c>
      <c r="C236" s="81" t="s">
        <v>949</v>
      </c>
      <c r="D236" s="92">
        <v>0</v>
      </c>
      <c r="E236" s="92">
        <v>3</v>
      </c>
      <c r="F236" s="92">
        <v>2</v>
      </c>
      <c r="G236" s="92">
        <v>3</v>
      </c>
      <c r="H236" s="92">
        <v>2</v>
      </c>
      <c r="I236" s="92"/>
      <c r="J236" s="92"/>
      <c r="K236" s="92"/>
      <c r="L236" s="92"/>
      <c r="M236" s="92"/>
      <c r="N236" s="92"/>
      <c r="O236" s="92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  <c r="BA236" s="75"/>
      <c r="BB236" s="75"/>
      <c r="BC236" s="75"/>
      <c r="BD236" s="75"/>
      <c r="BE236" s="75"/>
      <c r="BF236" s="75"/>
      <c r="BG236" s="75"/>
      <c r="BH236" s="75"/>
      <c r="BI236" s="75"/>
      <c r="BJ236" s="75"/>
      <c r="BK236" s="75"/>
      <c r="BL236" s="75"/>
      <c r="BM236" s="75"/>
      <c r="BN236" s="75"/>
      <c r="BO236" s="75"/>
      <c r="BP236" s="75"/>
    </row>
    <row r="237" spans="1:68" s="76" customFormat="1">
      <c r="A237" s="89" t="s">
        <v>1020</v>
      </c>
      <c r="B237" s="97">
        <f>SUM(C237:O237)</f>
        <v>118</v>
      </c>
      <c r="C237" s="90"/>
      <c r="D237" s="89">
        <f t="shared" ref="D237:O237" si="35">SUM(D233:D236)</f>
        <v>10</v>
      </c>
      <c r="E237" s="89">
        <f t="shared" si="35"/>
        <v>32</v>
      </c>
      <c r="F237" s="89">
        <f t="shared" si="35"/>
        <v>36</v>
      </c>
      <c r="G237" s="89">
        <f t="shared" si="35"/>
        <v>31</v>
      </c>
      <c r="H237" s="89">
        <f t="shared" si="35"/>
        <v>9</v>
      </c>
      <c r="I237" s="89">
        <f t="shared" si="35"/>
        <v>0</v>
      </c>
      <c r="J237" s="89">
        <f t="shared" si="35"/>
        <v>0</v>
      </c>
      <c r="K237" s="89">
        <f t="shared" si="35"/>
        <v>0</v>
      </c>
      <c r="L237" s="89">
        <f t="shared" si="35"/>
        <v>0</v>
      </c>
      <c r="M237" s="89">
        <f t="shared" si="35"/>
        <v>0</v>
      </c>
      <c r="N237" s="89">
        <f t="shared" si="35"/>
        <v>0</v>
      </c>
      <c r="O237" s="89">
        <f t="shared" si="35"/>
        <v>0</v>
      </c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  <c r="AY237" s="75"/>
      <c r="AZ237" s="75"/>
      <c r="BA237" s="75"/>
      <c r="BB237" s="75"/>
      <c r="BC237" s="75"/>
      <c r="BD237" s="75"/>
      <c r="BE237" s="75"/>
      <c r="BF237" s="75"/>
      <c r="BG237" s="75"/>
      <c r="BH237" s="75"/>
      <c r="BI237" s="75"/>
      <c r="BJ237" s="75"/>
      <c r="BK237" s="75"/>
      <c r="BL237" s="75"/>
      <c r="BM237" s="75"/>
      <c r="BN237" s="75"/>
      <c r="BO237" s="75"/>
      <c r="BP237" s="75"/>
    </row>
    <row r="238" spans="1:68" s="88" customFormat="1">
      <c r="A238" s="86"/>
      <c r="B238" s="87"/>
      <c r="C238" s="87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  <c r="AM238" s="86"/>
      <c r="AN238" s="86"/>
      <c r="AO238" s="86"/>
      <c r="AP238" s="86"/>
      <c r="AQ238" s="86"/>
      <c r="AR238" s="86"/>
      <c r="AS238" s="86"/>
      <c r="AT238" s="86"/>
      <c r="AU238" s="86"/>
      <c r="AV238" s="86"/>
      <c r="AW238" s="86"/>
      <c r="AX238" s="86"/>
      <c r="AY238" s="86"/>
      <c r="AZ238" s="86"/>
      <c r="BA238" s="86"/>
      <c r="BB238" s="86"/>
      <c r="BC238" s="86"/>
      <c r="BD238" s="86"/>
      <c r="BE238" s="86"/>
      <c r="BF238" s="86"/>
      <c r="BG238" s="86"/>
      <c r="BH238" s="86"/>
      <c r="BI238" s="86"/>
      <c r="BJ238" s="86"/>
      <c r="BK238" s="86"/>
      <c r="BL238" s="86"/>
      <c r="BM238" s="86"/>
      <c r="BN238" s="86"/>
      <c r="BO238" s="86"/>
      <c r="BP238" s="86"/>
    </row>
    <row r="239" spans="1:68">
      <c r="A239" s="82" t="s">
        <v>1022</v>
      </c>
      <c r="B239" s="82" t="s">
        <v>1018</v>
      </c>
      <c r="C239" s="82" t="s">
        <v>1019</v>
      </c>
      <c r="D239" s="91" t="s">
        <v>1154</v>
      </c>
      <c r="E239" s="91" t="s">
        <v>1155</v>
      </c>
      <c r="F239" s="91" t="s">
        <v>1031</v>
      </c>
      <c r="G239" s="91" t="s">
        <v>1151</v>
      </c>
      <c r="H239" s="91" t="s">
        <v>1159</v>
      </c>
      <c r="I239" s="91"/>
      <c r="J239" s="91"/>
      <c r="K239" s="91"/>
      <c r="L239" s="91"/>
      <c r="M239" s="91"/>
      <c r="N239" s="91"/>
      <c r="O239" s="91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  <c r="AR239" s="73"/>
      <c r="AS239" s="73"/>
      <c r="AT239" s="73"/>
      <c r="AU239" s="73"/>
      <c r="AV239" s="73"/>
      <c r="AW239" s="73"/>
      <c r="AX239" s="73"/>
      <c r="AY239" s="73"/>
      <c r="AZ239" s="73"/>
      <c r="BA239" s="73"/>
      <c r="BB239" s="73"/>
      <c r="BC239" s="73"/>
      <c r="BD239" s="73"/>
      <c r="BE239" s="73"/>
      <c r="BF239" s="73"/>
      <c r="BG239" s="73"/>
      <c r="BH239" s="73"/>
      <c r="BI239" s="73"/>
      <c r="BJ239" s="73"/>
      <c r="BK239" s="73"/>
      <c r="BL239" s="73"/>
      <c r="BM239" s="73"/>
      <c r="BN239" s="73"/>
      <c r="BO239" s="73"/>
      <c r="BP239" s="73"/>
    </row>
    <row r="240" spans="1:68" s="77" customFormat="1">
      <c r="A240" s="78" t="s">
        <v>1134</v>
      </c>
      <c r="B240" s="79" t="s">
        <v>953</v>
      </c>
      <c r="C240" s="79" t="s">
        <v>948</v>
      </c>
      <c r="D240" s="79">
        <v>6</v>
      </c>
      <c r="E240" s="79">
        <v>8</v>
      </c>
      <c r="F240" s="79">
        <v>14</v>
      </c>
      <c r="G240" s="79">
        <v>20</v>
      </c>
      <c r="H240" s="79">
        <v>3</v>
      </c>
      <c r="I240" s="79"/>
      <c r="J240" s="79"/>
      <c r="K240" s="79"/>
      <c r="L240" s="79"/>
      <c r="M240" s="79"/>
      <c r="N240" s="79"/>
      <c r="O240" s="79"/>
    </row>
    <row r="241" spans="1:68" s="76" customFormat="1">
      <c r="A241" s="80" t="s">
        <v>1134</v>
      </c>
      <c r="B241" s="81" t="s">
        <v>953</v>
      </c>
      <c r="C241" s="81" t="s">
        <v>949</v>
      </c>
      <c r="D241" s="92">
        <v>1</v>
      </c>
      <c r="E241" s="92">
        <v>1</v>
      </c>
      <c r="F241" s="92">
        <v>7</v>
      </c>
      <c r="G241" s="92">
        <v>3</v>
      </c>
      <c r="H241" s="92">
        <v>1</v>
      </c>
      <c r="I241" s="92"/>
      <c r="J241" s="92"/>
      <c r="K241" s="92"/>
      <c r="L241" s="92"/>
      <c r="M241" s="92"/>
      <c r="N241" s="92"/>
      <c r="O241" s="92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  <c r="AY241" s="75"/>
      <c r="AZ241" s="75"/>
      <c r="BA241" s="75"/>
      <c r="BB241" s="75"/>
      <c r="BC241" s="75"/>
      <c r="BD241" s="75"/>
      <c r="BE241" s="75"/>
      <c r="BF241" s="75"/>
      <c r="BG241" s="75"/>
      <c r="BH241" s="75"/>
      <c r="BI241" s="75"/>
      <c r="BJ241" s="75"/>
      <c r="BK241" s="75"/>
      <c r="BL241" s="75"/>
      <c r="BM241" s="75"/>
      <c r="BN241" s="75"/>
      <c r="BO241" s="75"/>
      <c r="BP241" s="75"/>
    </row>
    <row r="242" spans="1:68" s="77" customFormat="1">
      <c r="A242" s="78" t="s">
        <v>1134</v>
      </c>
      <c r="B242" s="79" t="s">
        <v>952</v>
      </c>
      <c r="C242" s="79" t="s">
        <v>948</v>
      </c>
      <c r="D242" s="79">
        <v>3</v>
      </c>
      <c r="E242" s="79">
        <v>13</v>
      </c>
      <c r="F242" s="79">
        <v>17</v>
      </c>
      <c r="G242" s="79">
        <v>6</v>
      </c>
      <c r="H242" s="79">
        <v>5</v>
      </c>
      <c r="I242" s="79"/>
      <c r="J242" s="79"/>
      <c r="K242" s="79"/>
      <c r="L242" s="79"/>
      <c r="M242" s="79"/>
      <c r="N242" s="79"/>
      <c r="O242" s="79"/>
    </row>
    <row r="243" spans="1:68" s="76" customFormat="1">
      <c r="A243" s="80" t="s">
        <v>1134</v>
      </c>
      <c r="B243" s="81" t="s">
        <v>952</v>
      </c>
      <c r="C243" s="81" t="s">
        <v>949</v>
      </c>
      <c r="D243" s="92">
        <v>0</v>
      </c>
      <c r="E243" s="92">
        <v>4</v>
      </c>
      <c r="F243" s="92">
        <v>1</v>
      </c>
      <c r="G243" s="92">
        <v>3</v>
      </c>
      <c r="H243" s="92">
        <v>2</v>
      </c>
      <c r="I243" s="92"/>
      <c r="J243" s="92"/>
      <c r="K243" s="92"/>
      <c r="L243" s="92"/>
      <c r="M243" s="92"/>
      <c r="N243" s="92"/>
      <c r="O243" s="92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  <c r="AN243" s="75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  <c r="BC243" s="75"/>
      <c r="BD243" s="75"/>
      <c r="BE243" s="75"/>
      <c r="BF243" s="75"/>
      <c r="BG243" s="75"/>
      <c r="BH243" s="75"/>
      <c r="BI243" s="75"/>
      <c r="BJ243" s="75"/>
      <c r="BK243" s="75"/>
      <c r="BL243" s="75"/>
      <c r="BM243" s="75"/>
      <c r="BN243" s="75"/>
      <c r="BO243" s="75"/>
      <c r="BP243" s="75"/>
    </row>
    <row r="244" spans="1:68" s="76" customFormat="1">
      <c r="A244" s="89" t="s">
        <v>1020</v>
      </c>
      <c r="B244" s="97">
        <f>SUM(C244:O244)</f>
        <v>118</v>
      </c>
      <c r="C244" s="90"/>
      <c r="D244" s="89">
        <f t="shared" ref="D244:O244" si="36">SUM(D240:D243)</f>
        <v>10</v>
      </c>
      <c r="E244" s="89">
        <f t="shared" si="36"/>
        <v>26</v>
      </c>
      <c r="F244" s="89">
        <f t="shared" si="36"/>
        <v>39</v>
      </c>
      <c r="G244" s="89">
        <f t="shared" si="36"/>
        <v>32</v>
      </c>
      <c r="H244" s="89">
        <f t="shared" si="36"/>
        <v>11</v>
      </c>
      <c r="I244" s="89">
        <f t="shared" si="36"/>
        <v>0</v>
      </c>
      <c r="J244" s="89">
        <f t="shared" si="36"/>
        <v>0</v>
      </c>
      <c r="K244" s="89">
        <f t="shared" si="36"/>
        <v>0</v>
      </c>
      <c r="L244" s="89">
        <f t="shared" si="36"/>
        <v>0</v>
      </c>
      <c r="M244" s="89">
        <f t="shared" si="36"/>
        <v>0</v>
      </c>
      <c r="N244" s="89">
        <f t="shared" si="36"/>
        <v>0</v>
      </c>
      <c r="O244" s="89">
        <f t="shared" si="36"/>
        <v>0</v>
      </c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  <c r="BC244" s="75"/>
      <c r="BD244" s="75"/>
      <c r="BE244" s="75"/>
      <c r="BF244" s="75"/>
      <c r="BG244" s="75"/>
      <c r="BH244" s="75"/>
      <c r="BI244" s="75"/>
      <c r="BJ244" s="75"/>
      <c r="BK244" s="75"/>
      <c r="BL244" s="75"/>
      <c r="BM244" s="75"/>
      <c r="BN244" s="75"/>
      <c r="BO244" s="75"/>
      <c r="BP244" s="75"/>
    </row>
    <row r="245" spans="1:68" s="88" customFormat="1">
      <c r="A245" s="86"/>
      <c r="B245" s="87"/>
      <c r="C245" s="87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  <c r="AF245" s="86"/>
      <c r="AG245" s="86"/>
      <c r="AH245" s="86"/>
      <c r="AI245" s="86"/>
      <c r="AJ245" s="86"/>
      <c r="AK245" s="86"/>
      <c r="AL245" s="86"/>
      <c r="AM245" s="86"/>
      <c r="AN245" s="86"/>
      <c r="AO245" s="86"/>
      <c r="AP245" s="86"/>
      <c r="AQ245" s="86"/>
      <c r="AR245" s="86"/>
      <c r="AS245" s="86"/>
      <c r="AT245" s="86"/>
      <c r="AU245" s="86"/>
      <c r="AV245" s="86"/>
      <c r="AW245" s="86"/>
      <c r="AX245" s="86"/>
      <c r="AY245" s="86"/>
      <c r="AZ245" s="86"/>
      <c r="BA245" s="86"/>
      <c r="BB245" s="86"/>
      <c r="BC245" s="86"/>
      <c r="BD245" s="86"/>
      <c r="BE245" s="86"/>
      <c r="BF245" s="86"/>
      <c r="BG245" s="86"/>
      <c r="BH245" s="86"/>
      <c r="BI245" s="86"/>
      <c r="BJ245" s="86"/>
      <c r="BK245" s="86"/>
      <c r="BL245" s="86"/>
      <c r="BM245" s="86"/>
      <c r="BN245" s="86"/>
      <c r="BO245" s="86"/>
      <c r="BP245" s="86"/>
    </row>
    <row r="246" spans="1:68">
      <c r="A246" s="82" t="s">
        <v>1022</v>
      </c>
      <c r="B246" s="82" t="s">
        <v>1018</v>
      </c>
      <c r="C246" s="82" t="s">
        <v>1019</v>
      </c>
      <c r="D246" s="91" t="s">
        <v>1154</v>
      </c>
      <c r="E246" s="91" t="s">
        <v>1155</v>
      </c>
      <c r="F246" s="91" t="s">
        <v>1031</v>
      </c>
      <c r="G246" s="91" t="s">
        <v>1151</v>
      </c>
      <c r="H246" s="91" t="s">
        <v>1159</v>
      </c>
      <c r="I246" s="91"/>
      <c r="J246" s="91"/>
      <c r="K246" s="91"/>
      <c r="L246" s="91"/>
      <c r="M246" s="91"/>
      <c r="N246" s="91"/>
      <c r="O246" s="91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  <c r="AP246" s="73"/>
      <c r="AQ246" s="73"/>
      <c r="AR246" s="73"/>
      <c r="AS246" s="73"/>
      <c r="AT246" s="73"/>
      <c r="AU246" s="73"/>
      <c r="AV246" s="73"/>
      <c r="AW246" s="73"/>
      <c r="AX246" s="73"/>
      <c r="AY246" s="73"/>
      <c r="AZ246" s="73"/>
      <c r="BA246" s="73"/>
      <c r="BB246" s="73"/>
      <c r="BC246" s="73"/>
      <c r="BD246" s="73"/>
      <c r="BE246" s="73"/>
      <c r="BF246" s="73"/>
      <c r="BG246" s="73"/>
      <c r="BH246" s="73"/>
      <c r="BI246" s="73"/>
      <c r="BJ246" s="73"/>
      <c r="BK246" s="73"/>
      <c r="BL246" s="73"/>
      <c r="BM246" s="73"/>
      <c r="BN246" s="73"/>
      <c r="BO246" s="73"/>
      <c r="BP246" s="73"/>
    </row>
    <row r="247" spans="1:68" s="77" customFormat="1">
      <c r="A247" s="78" t="s">
        <v>1158</v>
      </c>
      <c r="B247" s="79" t="s">
        <v>953</v>
      </c>
      <c r="C247" s="79" t="s">
        <v>948</v>
      </c>
      <c r="D247" s="79">
        <v>6</v>
      </c>
      <c r="E247" s="79">
        <v>9</v>
      </c>
      <c r="F247" s="79">
        <v>13</v>
      </c>
      <c r="G247" s="79">
        <v>18</v>
      </c>
      <c r="H247" s="79">
        <v>5</v>
      </c>
      <c r="I247" s="79"/>
      <c r="J247" s="79"/>
      <c r="K247" s="79"/>
      <c r="L247" s="79"/>
      <c r="M247" s="79"/>
      <c r="N247" s="79"/>
      <c r="O247" s="79"/>
    </row>
    <row r="248" spans="1:68" s="76" customFormat="1">
      <c r="A248" s="80" t="s">
        <v>1158</v>
      </c>
      <c r="B248" s="81" t="s">
        <v>953</v>
      </c>
      <c r="C248" s="81" t="s">
        <v>949</v>
      </c>
      <c r="D248" s="92">
        <v>2</v>
      </c>
      <c r="E248" s="92">
        <v>3</v>
      </c>
      <c r="F248" s="92">
        <v>3</v>
      </c>
      <c r="G248" s="92">
        <v>4</v>
      </c>
      <c r="H248" s="92">
        <v>1</v>
      </c>
      <c r="I248" s="92"/>
      <c r="J248" s="92"/>
      <c r="K248" s="92"/>
      <c r="L248" s="92"/>
      <c r="M248" s="92"/>
      <c r="N248" s="92"/>
      <c r="O248" s="92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  <c r="AM248" s="75"/>
      <c r="AN248" s="75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  <c r="AY248" s="75"/>
      <c r="AZ248" s="75"/>
      <c r="BA248" s="75"/>
      <c r="BB248" s="75"/>
      <c r="BC248" s="75"/>
      <c r="BD248" s="75"/>
      <c r="BE248" s="75"/>
      <c r="BF248" s="75"/>
      <c r="BG248" s="75"/>
      <c r="BH248" s="75"/>
      <c r="BI248" s="75"/>
      <c r="BJ248" s="75"/>
      <c r="BK248" s="75"/>
      <c r="BL248" s="75"/>
      <c r="BM248" s="75"/>
      <c r="BN248" s="75"/>
      <c r="BO248" s="75"/>
      <c r="BP248" s="75"/>
    </row>
    <row r="249" spans="1:68" s="77" customFormat="1">
      <c r="A249" s="78" t="s">
        <v>1158</v>
      </c>
      <c r="B249" s="79" t="s">
        <v>952</v>
      </c>
      <c r="C249" s="79" t="s">
        <v>948</v>
      </c>
      <c r="D249" s="79">
        <v>4</v>
      </c>
      <c r="E249" s="79">
        <v>13</v>
      </c>
      <c r="F249" s="79">
        <v>13</v>
      </c>
      <c r="G249" s="79">
        <v>8</v>
      </c>
      <c r="H249" s="79">
        <v>6</v>
      </c>
      <c r="I249" s="79"/>
      <c r="J249" s="79"/>
      <c r="K249" s="79"/>
      <c r="L249" s="79"/>
      <c r="M249" s="79"/>
      <c r="N249" s="79"/>
      <c r="O249" s="79"/>
    </row>
    <row r="250" spans="1:68" s="76" customFormat="1">
      <c r="A250" s="80" t="s">
        <v>1158</v>
      </c>
      <c r="B250" s="81" t="s">
        <v>952</v>
      </c>
      <c r="C250" s="81" t="s">
        <v>949</v>
      </c>
      <c r="D250" s="92">
        <v>0</v>
      </c>
      <c r="E250" s="92">
        <v>3</v>
      </c>
      <c r="F250" s="92">
        <v>2</v>
      </c>
      <c r="G250" s="92">
        <v>3</v>
      </c>
      <c r="H250" s="92">
        <v>2</v>
      </c>
      <c r="I250" s="92"/>
      <c r="J250" s="92"/>
      <c r="K250" s="92"/>
      <c r="L250" s="92"/>
      <c r="M250" s="92"/>
      <c r="N250" s="92"/>
      <c r="O250" s="92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  <c r="AM250" s="75"/>
      <c r="AN250" s="75"/>
      <c r="AO250" s="75"/>
      <c r="AP250" s="75"/>
      <c r="AQ250" s="75"/>
      <c r="AR250" s="75"/>
      <c r="AS250" s="75"/>
      <c r="AT250" s="75"/>
      <c r="AU250" s="75"/>
      <c r="AV250" s="75"/>
      <c r="AW250" s="75"/>
      <c r="AX250" s="75"/>
      <c r="AY250" s="75"/>
      <c r="AZ250" s="75"/>
      <c r="BA250" s="75"/>
      <c r="BB250" s="75"/>
      <c r="BC250" s="75"/>
      <c r="BD250" s="75"/>
      <c r="BE250" s="75"/>
      <c r="BF250" s="75"/>
      <c r="BG250" s="75"/>
      <c r="BH250" s="75"/>
      <c r="BI250" s="75"/>
      <c r="BJ250" s="75"/>
      <c r="BK250" s="75"/>
      <c r="BL250" s="75"/>
      <c r="BM250" s="75"/>
      <c r="BN250" s="75"/>
      <c r="BO250" s="75"/>
      <c r="BP250" s="75"/>
    </row>
    <row r="251" spans="1:68" s="76" customFormat="1">
      <c r="A251" s="89" t="s">
        <v>1020</v>
      </c>
      <c r="B251" s="97">
        <f>SUM(C251:O251)</f>
        <v>118</v>
      </c>
      <c r="C251" s="90"/>
      <c r="D251" s="89">
        <f t="shared" ref="D251:O251" si="37">SUM(D247:D250)</f>
        <v>12</v>
      </c>
      <c r="E251" s="89">
        <f t="shared" si="37"/>
        <v>28</v>
      </c>
      <c r="F251" s="89">
        <f t="shared" si="37"/>
        <v>31</v>
      </c>
      <c r="G251" s="89">
        <f t="shared" si="37"/>
        <v>33</v>
      </c>
      <c r="H251" s="89">
        <f t="shared" si="37"/>
        <v>14</v>
      </c>
      <c r="I251" s="89">
        <f t="shared" si="37"/>
        <v>0</v>
      </c>
      <c r="J251" s="89">
        <f t="shared" si="37"/>
        <v>0</v>
      </c>
      <c r="K251" s="89">
        <f t="shared" si="37"/>
        <v>0</v>
      </c>
      <c r="L251" s="89">
        <f t="shared" si="37"/>
        <v>0</v>
      </c>
      <c r="M251" s="89">
        <f t="shared" si="37"/>
        <v>0</v>
      </c>
      <c r="N251" s="89">
        <f t="shared" si="37"/>
        <v>0</v>
      </c>
      <c r="O251" s="89">
        <f t="shared" si="37"/>
        <v>0</v>
      </c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  <c r="AN251" s="75"/>
      <c r="AO251" s="75"/>
      <c r="AP251" s="75"/>
      <c r="AQ251" s="75"/>
      <c r="AR251" s="75"/>
      <c r="AS251" s="75"/>
      <c r="AT251" s="75"/>
      <c r="AU251" s="75"/>
      <c r="AV251" s="75"/>
      <c r="AW251" s="75"/>
      <c r="AX251" s="75"/>
      <c r="AY251" s="75"/>
      <c r="AZ251" s="75"/>
      <c r="BA251" s="75"/>
      <c r="BB251" s="75"/>
      <c r="BC251" s="75"/>
      <c r="BD251" s="75"/>
      <c r="BE251" s="75"/>
      <c r="BF251" s="75"/>
      <c r="BG251" s="75"/>
      <c r="BH251" s="75"/>
      <c r="BI251" s="75"/>
      <c r="BJ251" s="75"/>
      <c r="BK251" s="75"/>
      <c r="BL251" s="75"/>
      <c r="BM251" s="75"/>
      <c r="BN251" s="75"/>
      <c r="BO251" s="75"/>
      <c r="BP251" s="75"/>
    </row>
    <row r="252" spans="1:68" s="88" customFormat="1">
      <c r="A252" s="86"/>
      <c r="B252" s="87"/>
      <c r="C252" s="87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  <c r="AP252" s="86"/>
      <c r="AQ252" s="86"/>
      <c r="AR252" s="86"/>
      <c r="AS252" s="86"/>
      <c r="AT252" s="86"/>
      <c r="AU252" s="86"/>
      <c r="AV252" s="86"/>
      <c r="AW252" s="86"/>
      <c r="AX252" s="86"/>
      <c r="AY252" s="86"/>
      <c r="AZ252" s="86"/>
      <c r="BA252" s="86"/>
      <c r="BB252" s="86"/>
      <c r="BC252" s="86"/>
      <c r="BD252" s="86"/>
      <c r="BE252" s="86"/>
      <c r="BF252" s="86"/>
      <c r="BG252" s="86"/>
      <c r="BH252" s="86"/>
      <c r="BI252" s="86"/>
      <c r="BJ252" s="86"/>
      <c r="BK252" s="86"/>
      <c r="BL252" s="86"/>
      <c r="BM252" s="86"/>
      <c r="BN252" s="86"/>
      <c r="BO252" s="86"/>
      <c r="BP252" s="86"/>
    </row>
    <row r="253" spans="1:68">
      <c r="A253" s="82" t="s">
        <v>1022</v>
      </c>
      <c r="B253" s="82" t="s">
        <v>1018</v>
      </c>
      <c r="C253" s="82" t="s">
        <v>1019</v>
      </c>
      <c r="D253" s="91" t="s">
        <v>1154</v>
      </c>
      <c r="E253" s="91" t="s">
        <v>1155</v>
      </c>
      <c r="F253" s="91" t="s">
        <v>1031</v>
      </c>
      <c r="G253" s="91" t="s">
        <v>1151</v>
      </c>
      <c r="H253" s="91" t="s">
        <v>1159</v>
      </c>
      <c r="I253" s="91"/>
      <c r="J253" s="91"/>
      <c r="K253" s="91"/>
      <c r="L253" s="91"/>
      <c r="M253" s="91"/>
      <c r="N253" s="91"/>
      <c r="O253" s="91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/>
      <c r="AO253" s="73"/>
      <c r="AP253" s="73"/>
      <c r="AQ253" s="73"/>
      <c r="AR253" s="73"/>
      <c r="AS253" s="73"/>
      <c r="AT253" s="73"/>
      <c r="AU253" s="73"/>
      <c r="AV253" s="73"/>
      <c r="AW253" s="73"/>
      <c r="AX253" s="73"/>
      <c r="AY253" s="73"/>
      <c r="AZ253" s="73"/>
      <c r="BA253" s="73"/>
      <c r="BB253" s="73"/>
      <c r="BC253" s="73"/>
      <c r="BD253" s="73"/>
      <c r="BE253" s="73"/>
      <c r="BF253" s="73"/>
      <c r="BG253" s="73"/>
      <c r="BH253" s="73"/>
      <c r="BI253" s="73"/>
      <c r="BJ253" s="73"/>
      <c r="BK253" s="73"/>
      <c r="BL253" s="73"/>
      <c r="BM253" s="73"/>
      <c r="BN253" s="73"/>
      <c r="BO253" s="73"/>
      <c r="BP253" s="73"/>
    </row>
    <row r="254" spans="1:68" s="77" customFormat="1">
      <c r="A254" s="78" t="s">
        <v>1135</v>
      </c>
      <c r="B254" s="79" t="s">
        <v>953</v>
      </c>
      <c r="C254" s="79" t="s">
        <v>948</v>
      </c>
      <c r="D254" s="79">
        <v>15</v>
      </c>
      <c r="E254" s="79">
        <v>22</v>
      </c>
      <c r="F254" s="79">
        <v>10</v>
      </c>
      <c r="G254" s="79">
        <v>2</v>
      </c>
      <c r="H254" s="79">
        <v>2</v>
      </c>
      <c r="I254" s="79"/>
      <c r="J254" s="79"/>
      <c r="K254" s="79"/>
      <c r="L254" s="79"/>
      <c r="M254" s="79"/>
      <c r="N254" s="79"/>
      <c r="O254" s="79"/>
    </row>
    <row r="255" spans="1:68" s="76" customFormat="1">
      <c r="A255" s="80" t="s">
        <v>1135</v>
      </c>
      <c r="B255" s="81" t="s">
        <v>953</v>
      </c>
      <c r="C255" s="81" t="s">
        <v>949</v>
      </c>
      <c r="D255" s="92">
        <v>6</v>
      </c>
      <c r="E255" s="92">
        <v>6</v>
      </c>
      <c r="F255" s="92">
        <v>0</v>
      </c>
      <c r="G255" s="92">
        <v>0</v>
      </c>
      <c r="H255" s="92">
        <v>1</v>
      </c>
      <c r="I255" s="92"/>
      <c r="J255" s="92"/>
      <c r="K255" s="92"/>
      <c r="L255" s="92"/>
      <c r="M255" s="92"/>
      <c r="N255" s="92"/>
      <c r="O255" s="92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J255" s="75"/>
      <c r="AK255" s="75"/>
      <c r="AL255" s="75"/>
      <c r="AM255" s="75"/>
      <c r="AN255" s="75"/>
      <c r="AO255" s="75"/>
      <c r="AP255" s="75"/>
      <c r="AQ255" s="75"/>
      <c r="AR255" s="75"/>
      <c r="AS255" s="75"/>
      <c r="AT255" s="75"/>
      <c r="AU255" s="75"/>
      <c r="AV255" s="75"/>
      <c r="AW255" s="75"/>
      <c r="AX255" s="75"/>
      <c r="AY255" s="75"/>
      <c r="AZ255" s="75"/>
      <c r="BA255" s="75"/>
      <c r="BB255" s="75"/>
      <c r="BC255" s="75"/>
      <c r="BD255" s="75"/>
      <c r="BE255" s="75"/>
      <c r="BF255" s="75"/>
      <c r="BG255" s="75"/>
      <c r="BH255" s="75"/>
      <c r="BI255" s="75"/>
      <c r="BJ255" s="75"/>
      <c r="BK255" s="75"/>
      <c r="BL255" s="75"/>
      <c r="BM255" s="75"/>
      <c r="BN255" s="75"/>
      <c r="BO255" s="75"/>
      <c r="BP255" s="75"/>
    </row>
    <row r="256" spans="1:68" s="77" customFormat="1">
      <c r="A256" s="78" t="s">
        <v>1135</v>
      </c>
      <c r="B256" s="79" t="s">
        <v>952</v>
      </c>
      <c r="C256" s="79" t="s">
        <v>948</v>
      </c>
      <c r="D256" s="79">
        <v>9</v>
      </c>
      <c r="E256" s="79">
        <v>19</v>
      </c>
      <c r="F256" s="79">
        <v>10</v>
      </c>
      <c r="G256" s="79">
        <v>2</v>
      </c>
      <c r="H256" s="79">
        <v>4</v>
      </c>
      <c r="I256" s="79"/>
      <c r="J256" s="79"/>
      <c r="K256" s="79"/>
      <c r="L256" s="79"/>
      <c r="M256" s="79"/>
      <c r="N256" s="79"/>
      <c r="O256" s="79"/>
    </row>
    <row r="257" spans="1:68" s="76" customFormat="1">
      <c r="A257" s="80" t="s">
        <v>1135</v>
      </c>
      <c r="B257" s="81" t="s">
        <v>952</v>
      </c>
      <c r="C257" s="81" t="s">
        <v>949</v>
      </c>
      <c r="D257" s="92">
        <v>2</v>
      </c>
      <c r="E257" s="92">
        <v>4</v>
      </c>
      <c r="F257" s="92">
        <v>0</v>
      </c>
      <c r="G257" s="92">
        <v>2</v>
      </c>
      <c r="H257" s="92">
        <v>2</v>
      </c>
      <c r="I257" s="92"/>
      <c r="J257" s="92"/>
      <c r="K257" s="92"/>
      <c r="L257" s="92"/>
      <c r="M257" s="92"/>
      <c r="N257" s="92"/>
      <c r="O257" s="92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  <c r="AM257" s="75"/>
      <c r="AN257" s="75"/>
      <c r="AO257" s="75"/>
      <c r="AP257" s="75"/>
      <c r="AQ257" s="75"/>
      <c r="AR257" s="75"/>
      <c r="AS257" s="75"/>
      <c r="AT257" s="75"/>
      <c r="AU257" s="75"/>
      <c r="AV257" s="75"/>
      <c r="AW257" s="75"/>
      <c r="AX257" s="75"/>
      <c r="AY257" s="75"/>
      <c r="AZ257" s="75"/>
      <c r="BA257" s="75"/>
      <c r="BB257" s="75"/>
      <c r="BC257" s="75"/>
      <c r="BD257" s="75"/>
      <c r="BE257" s="75"/>
      <c r="BF257" s="75"/>
      <c r="BG257" s="75"/>
      <c r="BH257" s="75"/>
      <c r="BI257" s="75"/>
      <c r="BJ257" s="75"/>
      <c r="BK257" s="75"/>
      <c r="BL257" s="75"/>
      <c r="BM257" s="75"/>
      <c r="BN257" s="75"/>
      <c r="BO257" s="75"/>
      <c r="BP257" s="75"/>
    </row>
    <row r="258" spans="1:68" s="76" customFormat="1">
      <c r="A258" s="89" t="s">
        <v>1020</v>
      </c>
      <c r="B258" s="97">
        <f>SUM(C258:O258)</f>
        <v>118</v>
      </c>
      <c r="C258" s="90"/>
      <c r="D258" s="89">
        <f t="shared" ref="D258:O258" si="38">SUM(D254:D257)</f>
        <v>32</v>
      </c>
      <c r="E258" s="89">
        <f t="shared" si="38"/>
        <v>51</v>
      </c>
      <c r="F258" s="89">
        <f t="shared" si="38"/>
        <v>20</v>
      </c>
      <c r="G258" s="89">
        <f t="shared" si="38"/>
        <v>6</v>
      </c>
      <c r="H258" s="89">
        <f t="shared" si="38"/>
        <v>9</v>
      </c>
      <c r="I258" s="89">
        <f t="shared" si="38"/>
        <v>0</v>
      </c>
      <c r="J258" s="89">
        <f t="shared" si="38"/>
        <v>0</v>
      </c>
      <c r="K258" s="89">
        <f t="shared" si="38"/>
        <v>0</v>
      </c>
      <c r="L258" s="89">
        <f t="shared" si="38"/>
        <v>0</v>
      </c>
      <c r="M258" s="89">
        <f t="shared" si="38"/>
        <v>0</v>
      </c>
      <c r="N258" s="89">
        <f t="shared" si="38"/>
        <v>0</v>
      </c>
      <c r="O258" s="89">
        <f t="shared" si="38"/>
        <v>0</v>
      </c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  <c r="AN258" s="75"/>
      <c r="AO258" s="75"/>
      <c r="AP258" s="75"/>
      <c r="AQ258" s="75"/>
      <c r="AR258" s="75"/>
      <c r="AS258" s="75"/>
      <c r="AT258" s="75"/>
      <c r="AU258" s="75"/>
      <c r="AV258" s="75"/>
      <c r="AW258" s="75"/>
      <c r="AX258" s="75"/>
      <c r="AY258" s="75"/>
      <c r="AZ258" s="75"/>
      <c r="BA258" s="75"/>
      <c r="BB258" s="75"/>
      <c r="BC258" s="75"/>
      <c r="BD258" s="75"/>
      <c r="BE258" s="75"/>
      <c r="BF258" s="75"/>
      <c r="BG258" s="75"/>
      <c r="BH258" s="75"/>
      <c r="BI258" s="75"/>
      <c r="BJ258" s="75"/>
      <c r="BK258" s="75"/>
      <c r="BL258" s="75"/>
      <c r="BM258" s="75"/>
      <c r="BN258" s="75"/>
      <c r="BO258" s="75"/>
      <c r="BP258" s="75"/>
    </row>
    <row r="259" spans="1:68" s="88" customFormat="1">
      <c r="A259" s="86"/>
      <c r="B259" s="87"/>
      <c r="C259" s="87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  <c r="AF259" s="86"/>
      <c r="AG259" s="86"/>
      <c r="AH259" s="86"/>
      <c r="AI259" s="86"/>
      <c r="AJ259" s="86"/>
      <c r="AK259" s="86"/>
      <c r="AL259" s="86"/>
      <c r="AM259" s="86"/>
      <c r="AN259" s="86"/>
      <c r="AO259" s="86"/>
      <c r="AP259" s="86"/>
      <c r="AQ259" s="86"/>
      <c r="AR259" s="86"/>
      <c r="AS259" s="86"/>
      <c r="AT259" s="86"/>
      <c r="AU259" s="86"/>
      <c r="AV259" s="86"/>
      <c r="AW259" s="86"/>
      <c r="AX259" s="86"/>
      <c r="AY259" s="86"/>
      <c r="AZ259" s="86"/>
      <c r="BA259" s="86"/>
      <c r="BB259" s="86"/>
      <c r="BC259" s="86"/>
      <c r="BD259" s="86"/>
      <c r="BE259" s="86"/>
      <c r="BF259" s="86"/>
      <c r="BG259" s="86"/>
      <c r="BH259" s="86"/>
      <c r="BI259" s="86"/>
      <c r="BJ259" s="86"/>
      <c r="BK259" s="86"/>
      <c r="BL259" s="86"/>
      <c r="BM259" s="86"/>
      <c r="BN259" s="86"/>
      <c r="BO259" s="86"/>
      <c r="BP259" s="86"/>
    </row>
    <row r="260" spans="1:68">
      <c r="A260" s="82" t="s">
        <v>1022</v>
      </c>
      <c r="B260" s="82" t="s">
        <v>1018</v>
      </c>
      <c r="C260" s="82" t="s">
        <v>1019</v>
      </c>
      <c r="D260" s="91" t="s">
        <v>1154</v>
      </c>
      <c r="E260" s="91" t="s">
        <v>1155</v>
      </c>
      <c r="F260" s="91" t="s">
        <v>1031</v>
      </c>
      <c r="G260" s="91" t="s">
        <v>1151</v>
      </c>
      <c r="H260" s="91" t="s">
        <v>1159</v>
      </c>
      <c r="I260" s="91"/>
      <c r="J260" s="91"/>
      <c r="K260" s="91"/>
      <c r="L260" s="91"/>
      <c r="M260" s="91"/>
      <c r="N260" s="91"/>
      <c r="O260" s="91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  <c r="AM260" s="73"/>
      <c r="AN260" s="73"/>
      <c r="AO260" s="73"/>
      <c r="AP260" s="73"/>
      <c r="AQ260" s="73"/>
      <c r="AR260" s="73"/>
      <c r="AS260" s="73"/>
      <c r="AT260" s="73"/>
      <c r="AU260" s="73"/>
      <c r="AV260" s="73"/>
      <c r="AW260" s="73"/>
      <c r="AX260" s="73"/>
      <c r="AY260" s="73"/>
      <c r="AZ260" s="73"/>
      <c r="BA260" s="73"/>
      <c r="BB260" s="73"/>
      <c r="BC260" s="73"/>
      <c r="BD260" s="73"/>
      <c r="BE260" s="73"/>
      <c r="BF260" s="73"/>
      <c r="BG260" s="73"/>
      <c r="BH260" s="73"/>
      <c r="BI260" s="73"/>
      <c r="BJ260" s="73"/>
      <c r="BK260" s="73"/>
      <c r="BL260" s="73"/>
      <c r="BM260" s="73"/>
      <c r="BN260" s="73"/>
      <c r="BO260" s="73"/>
      <c r="BP260" s="73"/>
    </row>
    <row r="261" spans="1:68" s="77" customFormat="1">
      <c r="A261" s="78" t="s">
        <v>1136</v>
      </c>
      <c r="B261" s="79" t="s">
        <v>953</v>
      </c>
      <c r="C261" s="79" t="s">
        <v>948</v>
      </c>
      <c r="D261" s="79">
        <v>4</v>
      </c>
      <c r="E261" s="79">
        <v>14</v>
      </c>
      <c r="F261" s="79">
        <v>19</v>
      </c>
      <c r="G261" s="79">
        <v>11</v>
      </c>
      <c r="H261" s="79">
        <v>3</v>
      </c>
      <c r="I261" s="79"/>
      <c r="J261" s="79"/>
      <c r="K261" s="79"/>
      <c r="L261" s="79"/>
      <c r="M261" s="79"/>
      <c r="N261" s="79"/>
      <c r="O261" s="79"/>
    </row>
    <row r="262" spans="1:68" s="76" customFormat="1">
      <c r="A262" s="80" t="s">
        <v>1136</v>
      </c>
      <c r="B262" s="81" t="s">
        <v>953</v>
      </c>
      <c r="C262" s="81" t="s">
        <v>949</v>
      </c>
      <c r="D262" s="92">
        <v>1</v>
      </c>
      <c r="E262" s="92">
        <v>3</v>
      </c>
      <c r="F262" s="92">
        <v>6</v>
      </c>
      <c r="G262" s="92">
        <v>3</v>
      </c>
      <c r="H262" s="92">
        <v>0</v>
      </c>
      <c r="I262" s="92"/>
      <c r="J262" s="92"/>
      <c r="K262" s="92"/>
      <c r="L262" s="92"/>
      <c r="M262" s="92"/>
      <c r="N262" s="92"/>
      <c r="O262" s="92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  <c r="AN262" s="75"/>
      <c r="AO262" s="75"/>
      <c r="AP262" s="75"/>
      <c r="AQ262" s="75"/>
      <c r="AR262" s="75"/>
      <c r="AS262" s="75"/>
      <c r="AT262" s="75"/>
      <c r="AU262" s="75"/>
      <c r="AV262" s="75"/>
      <c r="AW262" s="75"/>
      <c r="AX262" s="75"/>
      <c r="AY262" s="75"/>
      <c r="AZ262" s="75"/>
      <c r="BA262" s="75"/>
      <c r="BB262" s="75"/>
      <c r="BC262" s="75"/>
      <c r="BD262" s="75"/>
      <c r="BE262" s="75"/>
      <c r="BF262" s="75"/>
      <c r="BG262" s="75"/>
      <c r="BH262" s="75"/>
      <c r="BI262" s="75"/>
      <c r="BJ262" s="75"/>
      <c r="BK262" s="75"/>
      <c r="BL262" s="75"/>
      <c r="BM262" s="75"/>
      <c r="BN262" s="75"/>
      <c r="BO262" s="75"/>
      <c r="BP262" s="75"/>
    </row>
    <row r="263" spans="1:68" s="77" customFormat="1">
      <c r="A263" s="78" t="s">
        <v>1136</v>
      </c>
      <c r="B263" s="79" t="s">
        <v>952</v>
      </c>
      <c r="C263" s="79" t="s">
        <v>948</v>
      </c>
      <c r="D263" s="79">
        <v>7</v>
      </c>
      <c r="E263" s="79">
        <v>9</v>
      </c>
      <c r="F263" s="79">
        <v>14</v>
      </c>
      <c r="G263" s="79">
        <v>9</v>
      </c>
      <c r="H263" s="79">
        <v>5</v>
      </c>
      <c r="I263" s="79"/>
      <c r="J263" s="79"/>
      <c r="K263" s="79"/>
      <c r="L263" s="79"/>
      <c r="M263" s="79"/>
      <c r="N263" s="79"/>
      <c r="O263" s="79"/>
    </row>
    <row r="264" spans="1:68" s="76" customFormat="1">
      <c r="A264" s="80" t="s">
        <v>1136</v>
      </c>
      <c r="B264" s="81" t="s">
        <v>952</v>
      </c>
      <c r="C264" s="81" t="s">
        <v>949</v>
      </c>
      <c r="D264" s="92">
        <v>2</v>
      </c>
      <c r="E264" s="92">
        <v>0</v>
      </c>
      <c r="F264" s="92">
        <v>2</v>
      </c>
      <c r="G264" s="92">
        <v>2</v>
      </c>
      <c r="H264" s="92">
        <v>4</v>
      </c>
      <c r="I264" s="92"/>
      <c r="J264" s="92"/>
      <c r="K264" s="92"/>
      <c r="L264" s="92"/>
      <c r="M264" s="92"/>
      <c r="N264" s="92"/>
      <c r="O264" s="92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  <c r="AO264" s="75"/>
      <c r="AP264" s="75"/>
      <c r="AQ264" s="75"/>
      <c r="AR264" s="75"/>
      <c r="AS264" s="75"/>
      <c r="AT264" s="75"/>
      <c r="AU264" s="75"/>
      <c r="AV264" s="75"/>
      <c r="AW264" s="75"/>
      <c r="AX264" s="75"/>
      <c r="AY264" s="75"/>
      <c r="AZ264" s="75"/>
      <c r="BA264" s="75"/>
      <c r="BB264" s="75"/>
      <c r="BC264" s="75"/>
      <c r="BD264" s="75"/>
      <c r="BE264" s="75"/>
      <c r="BF264" s="75"/>
      <c r="BG264" s="75"/>
      <c r="BH264" s="75"/>
      <c r="BI264" s="75"/>
      <c r="BJ264" s="75"/>
      <c r="BK264" s="75"/>
      <c r="BL264" s="75"/>
      <c r="BM264" s="75"/>
      <c r="BN264" s="75"/>
      <c r="BO264" s="75"/>
      <c r="BP264" s="75"/>
    </row>
    <row r="265" spans="1:68" s="76" customFormat="1">
      <c r="A265" s="89" t="s">
        <v>1020</v>
      </c>
      <c r="B265" s="97">
        <f>SUM(C265:O265)</f>
        <v>118</v>
      </c>
      <c r="C265" s="90"/>
      <c r="D265" s="89">
        <f t="shared" ref="D265:O265" si="39">SUM(D261:D264)</f>
        <v>14</v>
      </c>
      <c r="E265" s="89">
        <f t="shared" si="39"/>
        <v>26</v>
      </c>
      <c r="F265" s="89">
        <f t="shared" si="39"/>
        <v>41</v>
      </c>
      <c r="G265" s="89">
        <f t="shared" si="39"/>
        <v>25</v>
      </c>
      <c r="H265" s="89">
        <f t="shared" si="39"/>
        <v>12</v>
      </c>
      <c r="I265" s="89">
        <f t="shared" si="39"/>
        <v>0</v>
      </c>
      <c r="J265" s="89">
        <f t="shared" si="39"/>
        <v>0</v>
      </c>
      <c r="K265" s="89">
        <f t="shared" si="39"/>
        <v>0</v>
      </c>
      <c r="L265" s="89">
        <f t="shared" si="39"/>
        <v>0</v>
      </c>
      <c r="M265" s="89">
        <f t="shared" si="39"/>
        <v>0</v>
      </c>
      <c r="N265" s="89">
        <f t="shared" si="39"/>
        <v>0</v>
      </c>
      <c r="O265" s="89">
        <f t="shared" si="39"/>
        <v>0</v>
      </c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  <c r="AO265" s="75"/>
      <c r="AP265" s="75"/>
      <c r="AQ265" s="75"/>
      <c r="AR265" s="75"/>
      <c r="AS265" s="75"/>
      <c r="AT265" s="75"/>
      <c r="AU265" s="75"/>
      <c r="AV265" s="75"/>
      <c r="AW265" s="75"/>
      <c r="AX265" s="75"/>
      <c r="AY265" s="75"/>
      <c r="AZ265" s="75"/>
      <c r="BA265" s="75"/>
      <c r="BB265" s="75"/>
      <c r="BC265" s="75"/>
      <c r="BD265" s="75"/>
      <c r="BE265" s="75"/>
      <c r="BF265" s="75"/>
      <c r="BG265" s="75"/>
      <c r="BH265" s="75"/>
      <c r="BI265" s="75"/>
      <c r="BJ265" s="75"/>
      <c r="BK265" s="75"/>
      <c r="BL265" s="75"/>
      <c r="BM265" s="75"/>
      <c r="BN265" s="75"/>
      <c r="BO265" s="75"/>
      <c r="BP265" s="75"/>
    </row>
    <row r="266" spans="1:68" s="88" customFormat="1">
      <c r="A266" s="86"/>
      <c r="B266" s="87"/>
      <c r="C266" s="87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  <c r="AF266" s="86"/>
      <c r="AG266" s="86"/>
      <c r="AH266" s="86"/>
      <c r="AI266" s="86"/>
      <c r="AJ266" s="86"/>
      <c r="AK266" s="86"/>
      <c r="AL266" s="86"/>
      <c r="AM266" s="86"/>
      <c r="AN266" s="86"/>
      <c r="AO266" s="86"/>
      <c r="AP266" s="86"/>
      <c r="AQ266" s="86"/>
      <c r="AR266" s="86"/>
      <c r="AS266" s="86"/>
      <c r="AT266" s="86"/>
      <c r="AU266" s="86"/>
      <c r="AV266" s="86"/>
      <c r="AW266" s="86"/>
      <c r="AX266" s="86"/>
      <c r="AY266" s="86"/>
      <c r="AZ266" s="86"/>
      <c r="BA266" s="86"/>
      <c r="BB266" s="86"/>
      <c r="BC266" s="86"/>
      <c r="BD266" s="86"/>
      <c r="BE266" s="86"/>
      <c r="BF266" s="86"/>
      <c r="BG266" s="86"/>
      <c r="BH266" s="86"/>
      <c r="BI266" s="86"/>
      <c r="BJ266" s="86"/>
      <c r="BK266" s="86"/>
      <c r="BL266" s="86"/>
      <c r="BM266" s="86"/>
      <c r="BN266" s="86"/>
      <c r="BO266" s="86"/>
      <c r="BP266" s="86"/>
    </row>
    <row r="267" spans="1:68">
      <c r="A267" s="82" t="s">
        <v>1022</v>
      </c>
      <c r="B267" s="82" t="s">
        <v>1018</v>
      </c>
      <c r="C267" s="82" t="s">
        <v>1019</v>
      </c>
      <c r="D267" s="91" t="s">
        <v>1154</v>
      </c>
      <c r="E267" s="91" t="s">
        <v>1155</v>
      </c>
      <c r="F267" s="91" t="s">
        <v>1031</v>
      </c>
      <c r="G267" s="91" t="s">
        <v>1151</v>
      </c>
      <c r="H267" s="91" t="s">
        <v>1159</v>
      </c>
      <c r="I267" s="91"/>
      <c r="J267" s="91"/>
      <c r="K267" s="91"/>
      <c r="L267" s="91"/>
      <c r="M267" s="91"/>
      <c r="N267" s="91"/>
      <c r="O267" s="91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  <c r="AM267" s="73"/>
      <c r="AN267" s="73"/>
      <c r="AO267" s="73"/>
      <c r="AP267" s="73"/>
      <c r="AQ267" s="73"/>
      <c r="AR267" s="73"/>
      <c r="AS267" s="73"/>
      <c r="AT267" s="73"/>
      <c r="AU267" s="73"/>
      <c r="AV267" s="73"/>
      <c r="AW267" s="73"/>
      <c r="AX267" s="73"/>
      <c r="AY267" s="73"/>
      <c r="AZ267" s="73"/>
      <c r="BA267" s="73"/>
      <c r="BB267" s="73"/>
      <c r="BC267" s="73"/>
      <c r="BD267" s="73"/>
      <c r="BE267" s="73"/>
      <c r="BF267" s="73"/>
      <c r="BG267" s="73"/>
      <c r="BH267" s="73"/>
      <c r="BI267" s="73"/>
      <c r="BJ267" s="73"/>
      <c r="BK267" s="73"/>
      <c r="BL267" s="73"/>
      <c r="BM267" s="73"/>
      <c r="BN267" s="73"/>
      <c r="BO267" s="73"/>
      <c r="BP267" s="73"/>
    </row>
    <row r="268" spans="1:68" s="77" customFormat="1">
      <c r="A268" s="78" t="s">
        <v>1137</v>
      </c>
      <c r="B268" s="79" t="s">
        <v>953</v>
      </c>
      <c r="C268" s="79" t="s">
        <v>948</v>
      </c>
      <c r="D268" s="79">
        <v>11</v>
      </c>
      <c r="E268" s="79">
        <v>15</v>
      </c>
      <c r="F268" s="79">
        <v>19</v>
      </c>
      <c r="G268" s="79">
        <v>5</v>
      </c>
      <c r="H268" s="79">
        <v>1</v>
      </c>
      <c r="I268" s="79"/>
      <c r="J268" s="79"/>
      <c r="K268" s="79"/>
      <c r="L268" s="79"/>
      <c r="M268" s="79"/>
      <c r="N268" s="79"/>
      <c r="O268" s="79"/>
    </row>
    <row r="269" spans="1:68" s="76" customFormat="1">
      <c r="A269" s="80" t="s">
        <v>1137</v>
      </c>
      <c r="B269" s="81" t="s">
        <v>953</v>
      </c>
      <c r="C269" s="81" t="s">
        <v>949</v>
      </c>
      <c r="D269" s="92">
        <v>3</v>
      </c>
      <c r="E269" s="92">
        <v>8</v>
      </c>
      <c r="F269" s="92">
        <v>2</v>
      </c>
      <c r="G269" s="92">
        <v>0</v>
      </c>
      <c r="H269" s="92">
        <v>0</v>
      </c>
      <c r="I269" s="92"/>
      <c r="J269" s="92"/>
      <c r="K269" s="92"/>
      <c r="L269" s="92"/>
      <c r="M269" s="92"/>
      <c r="N269" s="92"/>
      <c r="O269" s="92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75"/>
      <c r="AE269" s="75"/>
      <c r="AF269" s="75"/>
      <c r="AG269" s="75"/>
      <c r="AH269" s="75"/>
      <c r="AI269" s="75"/>
      <c r="AJ269" s="75"/>
      <c r="AK269" s="75"/>
      <c r="AL269" s="75"/>
      <c r="AM269" s="75"/>
      <c r="AN269" s="75"/>
      <c r="AO269" s="75"/>
      <c r="AP269" s="75"/>
      <c r="AQ269" s="75"/>
      <c r="AR269" s="75"/>
      <c r="AS269" s="75"/>
      <c r="AT269" s="75"/>
      <c r="AU269" s="75"/>
      <c r="AV269" s="75"/>
      <c r="AW269" s="75"/>
      <c r="AX269" s="75"/>
      <c r="AY269" s="75"/>
      <c r="AZ269" s="75"/>
      <c r="BA269" s="75"/>
      <c r="BB269" s="75"/>
      <c r="BC269" s="75"/>
      <c r="BD269" s="75"/>
      <c r="BE269" s="75"/>
      <c r="BF269" s="75"/>
      <c r="BG269" s="75"/>
      <c r="BH269" s="75"/>
      <c r="BI269" s="75"/>
      <c r="BJ269" s="75"/>
      <c r="BK269" s="75"/>
      <c r="BL269" s="75"/>
      <c r="BM269" s="75"/>
      <c r="BN269" s="75"/>
      <c r="BO269" s="75"/>
      <c r="BP269" s="75"/>
    </row>
    <row r="270" spans="1:68" s="77" customFormat="1">
      <c r="A270" s="78" t="s">
        <v>1137</v>
      </c>
      <c r="B270" s="79" t="s">
        <v>952</v>
      </c>
      <c r="C270" s="79" t="s">
        <v>948</v>
      </c>
      <c r="D270" s="79">
        <v>8</v>
      </c>
      <c r="E270" s="79">
        <v>15</v>
      </c>
      <c r="F270" s="79">
        <v>10</v>
      </c>
      <c r="G270" s="79">
        <v>5</v>
      </c>
      <c r="H270" s="79">
        <v>6</v>
      </c>
      <c r="I270" s="79"/>
      <c r="J270" s="79"/>
      <c r="K270" s="79"/>
      <c r="L270" s="79"/>
      <c r="M270" s="79"/>
      <c r="N270" s="79"/>
      <c r="O270" s="79"/>
    </row>
    <row r="271" spans="1:68" s="76" customFormat="1">
      <c r="A271" s="80" t="s">
        <v>1137</v>
      </c>
      <c r="B271" s="81" t="s">
        <v>952</v>
      </c>
      <c r="C271" s="81" t="s">
        <v>949</v>
      </c>
      <c r="D271" s="92">
        <v>1</v>
      </c>
      <c r="E271" s="92">
        <v>3</v>
      </c>
      <c r="F271" s="92">
        <v>0</v>
      </c>
      <c r="G271" s="92">
        <v>3</v>
      </c>
      <c r="H271" s="92">
        <v>3</v>
      </c>
      <c r="I271" s="92"/>
      <c r="J271" s="92"/>
      <c r="K271" s="92"/>
      <c r="L271" s="92"/>
      <c r="M271" s="92"/>
      <c r="N271" s="92"/>
      <c r="O271" s="92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  <c r="AM271" s="75"/>
      <c r="AN271" s="75"/>
      <c r="AO271" s="75"/>
      <c r="AP271" s="75"/>
      <c r="AQ271" s="75"/>
      <c r="AR271" s="75"/>
      <c r="AS271" s="75"/>
      <c r="AT271" s="75"/>
      <c r="AU271" s="75"/>
      <c r="AV271" s="75"/>
      <c r="AW271" s="75"/>
      <c r="AX271" s="75"/>
      <c r="AY271" s="75"/>
      <c r="AZ271" s="75"/>
      <c r="BA271" s="75"/>
      <c r="BB271" s="75"/>
      <c r="BC271" s="75"/>
      <c r="BD271" s="75"/>
      <c r="BE271" s="75"/>
      <c r="BF271" s="75"/>
      <c r="BG271" s="75"/>
      <c r="BH271" s="75"/>
      <c r="BI271" s="75"/>
      <c r="BJ271" s="75"/>
      <c r="BK271" s="75"/>
      <c r="BL271" s="75"/>
      <c r="BM271" s="75"/>
      <c r="BN271" s="75"/>
      <c r="BO271" s="75"/>
      <c r="BP271" s="75"/>
    </row>
    <row r="272" spans="1:68" s="76" customFormat="1">
      <c r="A272" s="89" t="s">
        <v>1020</v>
      </c>
      <c r="B272" s="97">
        <f>SUM(C272:O272)</f>
        <v>118</v>
      </c>
      <c r="C272" s="90"/>
      <c r="D272" s="89">
        <f t="shared" ref="D272:O272" si="40">SUM(D268:D271)</f>
        <v>23</v>
      </c>
      <c r="E272" s="89">
        <f t="shared" si="40"/>
        <v>41</v>
      </c>
      <c r="F272" s="89">
        <f t="shared" si="40"/>
        <v>31</v>
      </c>
      <c r="G272" s="89">
        <f t="shared" si="40"/>
        <v>13</v>
      </c>
      <c r="H272" s="89">
        <f t="shared" si="40"/>
        <v>10</v>
      </c>
      <c r="I272" s="89">
        <f t="shared" si="40"/>
        <v>0</v>
      </c>
      <c r="J272" s="89">
        <f t="shared" si="40"/>
        <v>0</v>
      </c>
      <c r="K272" s="89">
        <f t="shared" si="40"/>
        <v>0</v>
      </c>
      <c r="L272" s="89">
        <f t="shared" si="40"/>
        <v>0</v>
      </c>
      <c r="M272" s="89">
        <f t="shared" si="40"/>
        <v>0</v>
      </c>
      <c r="N272" s="89">
        <f t="shared" si="40"/>
        <v>0</v>
      </c>
      <c r="O272" s="89">
        <f t="shared" si="40"/>
        <v>0</v>
      </c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  <c r="AM272" s="75"/>
      <c r="AN272" s="75"/>
      <c r="AO272" s="75"/>
      <c r="AP272" s="75"/>
      <c r="AQ272" s="75"/>
      <c r="AR272" s="75"/>
      <c r="AS272" s="75"/>
      <c r="AT272" s="75"/>
      <c r="AU272" s="75"/>
      <c r="AV272" s="75"/>
      <c r="AW272" s="75"/>
      <c r="AX272" s="75"/>
      <c r="AY272" s="75"/>
      <c r="AZ272" s="75"/>
      <c r="BA272" s="75"/>
      <c r="BB272" s="75"/>
      <c r="BC272" s="75"/>
      <c r="BD272" s="75"/>
      <c r="BE272" s="75"/>
      <c r="BF272" s="75"/>
      <c r="BG272" s="75"/>
      <c r="BH272" s="75"/>
      <c r="BI272" s="75"/>
      <c r="BJ272" s="75"/>
      <c r="BK272" s="75"/>
      <c r="BL272" s="75"/>
      <c r="BM272" s="75"/>
      <c r="BN272" s="75"/>
      <c r="BO272" s="75"/>
      <c r="BP272" s="75"/>
    </row>
    <row r="273" spans="1:68" s="88" customFormat="1">
      <c r="A273" s="86"/>
      <c r="B273" s="87"/>
      <c r="C273" s="87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6"/>
      <c r="AS273" s="86"/>
      <c r="AT273" s="86"/>
      <c r="AU273" s="86"/>
      <c r="AV273" s="86"/>
      <c r="AW273" s="86"/>
      <c r="AX273" s="86"/>
      <c r="AY273" s="86"/>
      <c r="AZ273" s="86"/>
      <c r="BA273" s="86"/>
      <c r="BB273" s="86"/>
      <c r="BC273" s="86"/>
      <c r="BD273" s="86"/>
      <c r="BE273" s="86"/>
      <c r="BF273" s="86"/>
      <c r="BG273" s="86"/>
      <c r="BH273" s="86"/>
      <c r="BI273" s="86"/>
      <c r="BJ273" s="86"/>
      <c r="BK273" s="86"/>
      <c r="BL273" s="86"/>
      <c r="BM273" s="86"/>
      <c r="BN273" s="86"/>
      <c r="BO273" s="86"/>
      <c r="BP273" s="86"/>
    </row>
    <row r="274" spans="1:68">
      <c r="A274" s="82" t="s">
        <v>1022</v>
      </c>
      <c r="B274" s="82" t="s">
        <v>1018</v>
      </c>
      <c r="C274" s="82" t="s">
        <v>1019</v>
      </c>
      <c r="D274" s="91" t="s">
        <v>1154</v>
      </c>
      <c r="E274" s="91" t="s">
        <v>1155</v>
      </c>
      <c r="F274" s="91" t="s">
        <v>1031</v>
      </c>
      <c r="G274" s="91" t="s">
        <v>1151</v>
      </c>
      <c r="H274" s="91" t="s">
        <v>1159</v>
      </c>
      <c r="I274" s="91"/>
      <c r="J274" s="91"/>
      <c r="K274" s="91"/>
      <c r="L274" s="91"/>
      <c r="M274" s="91"/>
      <c r="N274" s="91"/>
      <c r="O274" s="91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  <c r="AM274" s="73"/>
      <c r="AN274" s="73"/>
      <c r="AO274" s="73"/>
      <c r="AP274" s="73"/>
      <c r="AQ274" s="73"/>
      <c r="AR274" s="73"/>
      <c r="AS274" s="73"/>
      <c r="AT274" s="73"/>
      <c r="AU274" s="73"/>
      <c r="AV274" s="73"/>
      <c r="AW274" s="73"/>
      <c r="AX274" s="73"/>
      <c r="AY274" s="73"/>
      <c r="AZ274" s="73"/>
      <c r="BA274" s="73"/>
      <c r="BB274" s="73"/>
      <c r="BC274" s="73"/>
      <c r="BD274" s="73"/>
      <c r="BE274" s="73"/>
      <c r="BF274" s="73"/>
      <c r="BG274" s="73"/>
      <c r="BH274" s="73"/>
      <c r="BI274" s="73"/>
      <c r="BJ274" s="73"/>
      <c r="BK274" s="73"/>
      <c r="BL274" s="73"/>
      <c r="BM274" s="73"/>
      <c r="BN274" s="73"/>
      <c r="BO274" s="73"/>
      <c r="BP274" s="73"/>
    </row>
    <row r="275" spans="1:68" s="77" customFormat="1">
      <c r="A275" s="78" t="s">
        <v>1138</v>
      </c>
      <c r="B275" s="79" t="s">
        <v>953</v>
      </c>
      <c r="C275" s="79" t="s">
        <v>948</v>
      </c>
      <c r="D275" s="79">
        <v>9</v>
      </c>
      <c r="E275" s="79">
        <v>21</v>
      </c>
      <c r="F275" s="79">
        <v>11</v>
      </c>
      <c r="G275" s="79">
        <v>6</v>
      </c>
      <c r="H275" s="79">
        <v>4</v>
      </c>
      <c r="I275" s="79"/>
      <c r="J275" s="79"/>
      <c r="K275" s="79"/>
      <c r="L275" s="79"/>
      <c r="M275" s="79"/>
      <c r="N275" s="79"/>
      <c r="O275" s="79"/>
    </row>
    <row r="276" spans="1:68" s="76" customFormat="1">
      <c r="A276" s="80" t="s">
        <v>1138</v>
      </c>
      <c r="B276" s="81" t="s">
        <v>953</v>
      </c>
      <c r="C276" s="81" t="s">
        <v>949</v>
      </c>
      <c r="D276" s="92">
        <v>7</v>
      </c>
      <c r="E276" s="92">
        <v>6</v>
      </c>
      <c r="F276" s="92">
        <v>0</v>
      </c>
      <c r="G276" s="92">
        <v>0</v>
      </c>
      <c r="H276" s="92">
        <v>0</v>
      </c>
      <c r="I276" s="92"/>
      <c r="J276" s="92"/>
      <c r="K276" s="92"/>
      <c r="L276" s="92"/>
      <c r="M276" s="92"/>
      <c r="N276" s="92"/>
      <c r="O276" s="92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  <c r="AC276" s="75"/>
      <c r="AD276" s="75"/>
      <c r="AE276" s="75"/>
      <c r="AF276" s="75"/>
      <c r="AG276" s="75"/>
      <c r="AH276" s="75"/>
      <c r="AI276" s="75"/>
      <c r="AJ276" s="75"/>
      <c r="AK276" s="75"/>
      <c r="AL276" s="75"/>
      <c r="AM276" s="75"/>
      <c r="AN276" s="75"/>
      <c r="AO276" s="75"/>
      <c r="AP276" s="75"/>
      <c r="AQ276" s="75"/>
      <c r="AR276" s="75"/>
      <c r="AS276" s="75"/>
      <c r="AT276" s="75"/>
      <c r="AU276" s="75"/>
      <c r="AV276" s="75"/>
      <c r="AW276" s="75"/>
      <c r="AX276" s="75"/>
      <c r="AY276" s="75"/>
      <c r="AZ276" s="75"/>
      <c r="BA276" s="75"/>
      <c r="BB276" s="75"/>
      <c r="BC276" s="75"/>
      <c r="BD276" s="75"/>
      <c r="BE276" s="75"/>
      <c r="BF276" s="75"/>
      <c r="BG276" s="75"/>
      <c r="BH276" s="75"/>
      <c r="BI276" s="75"/>
      <c r="BJ276" s="75"/>
      <c r="BK276" s="75"/>
      <c r="BL276" s="75"/>
      <c r="BM276" s="75"/>
      <c r="BN276" s="75"/>
      <c r="BO276" s="75"/>
      <c r="BP276" s="75"/>
    </row>
    <row r="277" spans="1:68" s="77" customFormat="1">
      <c r="A277" s="78" t="s">
        <v>1138</v>
      </c>
      <c r="B277" s="79" t="s">
        <v>952</v>
      </c>
      <c r="C277" s="79" t="s">
        <v>948</v>
      </c>
      <c r="D277" s="79">
        <v>9</v>
      </c>
      <c r="E277" s="79">
        <v>16</v>
      </c>
      <c r="F277" s="79">
        <v>7</v>
      </c>
      <c r="G277" s="79">
        <v>6</v>
      </c>
      <c r="H277" s="79">
        <v>6</v>
      </c>
      <c r="I277" s="79"/>
      <c r="J277" s="79"/>
      <c r="K277" s="79"/>
      <c r="L277" s="79"/>
      <c r="M277" s="79"/>
      <c r="N277" s="79"/>
      <c r="O277" s="79"/>
    </row>
    <row r="278" spans="1:68" s="76" customFormat="1">
      <c r="A278" s="80" t="s">
        <v>1138</v>
      </c>
      <c r="B278" s="81" t="s">
        <v>952</v>
      </c>
      <c r="C278" s="81" t="s">
        <v>949</v>
      </c>
      <c r="D278" s="92">
        <v>2</v>
      </c>
      <c r="E278" s="92">
        <v>2</v>
      </c>
      <c r="F278" s="92">
        <v>1</v>
      </c>
      <c r="G278" s="92">
        <v>2</v>
      </c>
      <c r="H278" s="92">
        <v>3</v>
      </c>
      <c r="I278" s="92"/>
      <c r="J278" s="92"/>
      <c r="K278" s="92"/>
      <c r="L278" s="92"/>
      <c r="M278" s="92"/>
      <c r="N278" s="92"/>
      <c r="O278" s="92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  <c r="AL278" s="75"/>
      <c r="AM278" s="75"/>
      <c r="AN278" s="75"/>
      <c r="AO278" s="75"/>
      <c r="AP278" s="75"/>
      <c r="AQ278" s="75"/>
      <c r="AR278" s="75"/>
      <c r="AS278" s="75"/>
      <c r="AT278" s="75"/>
      <c r="AU278" s="75"/>
      <c r="AV278" s="75"/>
      <c r="AW278" s="75"/>
      <c r="AX278" s="75"/>
      <c r="AY278" s="75"/>
      <c r="AZ278" s="75"/>
      <c r="BA278" s="75"/>
      <c r="BB278" s="75"/>
      <c r="BC278" s="75"/>
      <c r="BD278" s="75"/>
      <c r="BE278" s="75"/>
      <c r="BF278" s="75"/>
      <c r="BG278" s="75"/>
      <c r="BH278" s="75"/>
      <c r="BI278" s="75"/>
      <c r="BJ278" s="75"/>
      <c r="BK278" s="75"/>
      <c r="BL278" s="75"/>
      <c r="BM278" s="75"/>
      <c r="BN278" s="75"/>
      <c r="BO278" s="75"/>
      <c r="BP278" s="75"/>
    </row>
    <row r="279" spans="1:68" s="76" customFormat="1">
      <c r="A279" s="89" t="s">
        <v>1020</v>
      </c>
      <c r="B279" s="97">
        <f>SUM(C279:O279)</f>
        <v>118</v>
      </c>
      <c r="C279" s="90"/>
      <c r="D279" s="89">
        <f t="shared" ref="D279:O279" si="41">SUM(D275:D278)</f>
        <v>27</v>
      </c>
      <c r="E279" s="89">
        <f t="shared" si="41"/>
        <v>45</v>
      </c>
      <c r="F279" s="89">
        <f t="shared" si="41"/>
        <v>19</v>
      </c>
      <c r="G279" s="89">
        <f t="shared" si="41"/>
        <v>14</v>
      </c>
      <c r="H279" s="89">
        <f t="shared" si="41"/>
        <v>13</v>
      </c>
      <c r="I279" s="89">
        <f t="shared" si="41"/>
        <v>0</v>
      </c>
      <c r="J279" s="89">
        <f t="shared" si="41"/>
        <v>0</v>
      </c>
      <c r="K279" s="89">
        <f t="shared" si="41"/>
        <v>0</v>
      </c>
      <c r="L279" s="89">
        <f t="shared" si="41"/>
        <v>0</v>
      </c>
      <c r="M279" s="89">
        <f t="shared" si="41"/>
        <v>0</v>
      </c>
      <c r="N279" s="89">
        <f t="shared" si="41"/>
        <v>0</v>
      </c>
      <c r="O279" s="89">
        <f t="shared" si="41"/>
        <v>0</v>
      </c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75"/>
      <c r="AE279" s="75"/>
      <c r="AF279" s="75"/>
      <c r="AG279" s="75"/>
      <c r="AH279" s="75"/>
      <c r="AI279" s="75"/>
      <c r="AJ279" s="75"/>
      <c r="AK279" s="75"/>
      <c r="AL279" s="75"/>
      <c r="AM279" s="75"/>
      <c r="AN279" s="75"/>
      <c r="AO279" s="75"/>
      <c r="AP279" s="75"/>
      <c r="AQ279" s="75"/>
      <c r="AR279" s="75"/>
      <c r="AS279" s="75"/>
      <c r="AT279" s="75"/>
      <c r="AU279" s="75"/>
      <c r="AV279" s="75"/>
      <c r="AW279" s="75"/>
      <c r="AX279" s="75"/>
      <c r="AY279" s="75"/>
      <c r="AZ279" s="75"/>
      <c r="BA279" s="75"/>
      <c r="BB279" s="75"/>
      <c r="BC279" s="75"/>
      <c r="BD279" s="75"/>
      <c r="BE279" s="75"/>
      <c r="BF279" s="75"/>
      <c r="BG279" s="75"/>
      <c r="BH279" s="75"/>
      <c r="BI279" s="75"/>
      <c r="BJ279" s="75"/>
      <c r="BK279" s="75"/>
      <c r="BL279" s="75"/>
      <c r="BM279" s="75"/>
      <c r="BN279" s="75"/>
      <c r="BO279" s="75"/>
      <c r="BP279" s="75"/>
    </row>
    <row r="280" spans="1:68" s="88" customFormat="1">
      <c r="A280" s="86"/>
      <c r="B280" s="87"/>
      <c r="C280" s="87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  <c r="AF280" s="86"/>
      <c r="AG280" s="86"/>
      <c r="AH280" s="86"/>
      <c r="AI280" s="86"/>
      <c r="AJ280" s="86"/>
      <c r="AK280" s="86"/>
      <c r="AL280" s="86"/>
      <c r="AM280" s="86"/>
      <c r="AN280" s="86"/>
      <c r="AO280" s="86"/>
      <c r="AP280" s="86"/>
      <c r="AQ280" s="86"/>
      <c r="AR280" s="86"/>
      <c r="AS280" s="86"/>
      <c r="AT280" s="86"/>
      <c r="AU280" s="86"/>
      <c r="AV280" s="86"/>
      <c r="AW280" s="86"/>
      <c r="AX280" s="86"/>
      <c r="AY280" s="86"/>
      <c r="AZ280" s="86"/>
      <c r="BA280" s="86"/>
      <c r="BB280" s="86"/>
      <c r="BC280" s="86"/>
      <c r="BD280" s="86"/>
      <c r="BE280" s="86"/>
      <c r="BF280" s="86"/>
      <c r="BG280" s="86"/>
      <c r="BH280" s="86"/>
      <c r="BI280" s="86"/>
      <c r="BJ280" s="86"/>
      <c r="BK280" s="86"/>
      <c r="BL280" s="86"/>
      <c r="BM280" s="86"/>
      <c r="BN280" s="86"/>
      <c r="BO280" s="86"/>
      <c r="BP280" s="86"/>
    </row>
    <row r="281" spans="1:68">
      <c r="A281" s="82" t="s">
        <v>1022</v>
      </c>
      <c r="B281" s="82" t="s">
        <v>1018</v>
      </c>
      <c r="C281" s="82" t="s">
        <v>1019</v>
      </c>
      <c r="D281" s="91" t="s">
        <v>1154</v>
      </c>
      <c r="E281" s="91" t="s">
        <v>1155</v>
      </c>
      <c r="F281" s="91" t="s">
        <v>1031</v>
      </c>
      <c r="G281" s="91" t="s">
        <v>1151</v>
      </c>
      <c r="H281" s="91" t="s">
        <v>1159</v>
      </c>
      <c r="I281" s="91"/>
      <c r="J281" s="91"/>
      <c r="K281" s="91"/>
      <c r="L281" s="91"/>
      <c r="M281" s="91"/>
      <c r="N281" s="91"/>
      <c r="O281" s="91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  <c r="AM281" s="73"/>
      <c r="AN281" s="73"/>
      <c r="AO281" s="73"/>
      <c r="AP281" s="73"/>
      <c r="AQ281" s="73"/>
      <c r="AR281" s="73"/>
      <c r="AS281" s="73"/>
      <c r="AT281" s="73"/>
      <c r="AU281" s="73"/>
      <c r="AV281" s="73"/>
      <c r="AW281" s="73"/>
      <c r="AX281" s="73"/>
      <c r="AY281" s="73"/>
      <c r="AZ281" s="73"/>
      <c r="BA281" s="73"/>
      <c r="BB281" s="73"/>
      <c r="BC281" s="73"/>
      <c r="BD281" s="73"/>
      <c r="BE281" s="73"/>
      <c r="BF281" s="73"/>
      <c r="BG281" s="73"/>
      <c r="BH281" s="73"/>
      <c r="BI281" s="73"/>
      <c r="BJ281" s="73"/>
      <c r="BK281" s="73"/>
      <c r="BL281" s="73"/>
      <c r="BM281" s="73"/>
      <c r="BN281" s="73"/>
      <c r="BO281" s="73"/>
      <c r="BP281" s="73"/>
    </row>
    <row r="282" spans="1:68" s="77" customFormat="1">
      <c r="A282" s="78" t="s">
        <v>1139</v>
      </c>
      <c r="B282" s="79" t="s">
        <v>953</v>
      </c>
      <c r="C282" s="79" t="s">
        <v>948</v>
      </c>
      <c r="D282" s="79">
        <v>6</v>
      </c>
      <c r="E282" s="79">
        <v>11</v>
      </c>
      <c r="F282" s="79">
        <v>17</v>
      </c>
      <c r="G282" s="79">
        <v>13</v>
      </c>
      <c r="H282" s="79">
        <v>4</v>
      </c>
      <c r="I282" s="79"/>
      <c r="J282" s="79"/>
      <c r="K282" s="79"/>
      <c r="L282" s="79"/>
      <c r="M282" s="79"/>
      <c r="N282" s="79"/>
      <c r="O282" s="79"/>
    </row>
    <row r="283" spans="1:68" s="76" customFormat="1">
      <c r="A283" s="80" t="s">
        <v>1139</v>
      </c>
      <c r="B283" s="81" t="s">
        <v>953</v>
      </c>
      <c r="C283" s="81" t="s">
        <v>949</v>
      </c>
      <c r="D283" s="92">
        <v>0</v>
      </c>
      <c r="E283" s="92">
        <v>3</v>
      </c>
      <c r="F283" s="92">
        <v>4</v>
      </c>
      <c r="G283" s="92">
        <v>6</v>
      </c>
      <c r="H283" s="92">
        <v>0</v>
      </c>
      <c r="I283" s="92"/>
      <c r="J283" s="92"/>
      <c r="K283" s="92"/>
      <c r="L283" s="92"/>
      <c r="M283" s="92"/>
      <c r="N283" s="92"/>
      <c r="O283" s="92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75"/>
      <c r="AE283" s="75"/>
      <c r="AF283" s="75"/>
      <c r="AG283" s="75"/>
      <c r="AH283" s="75"/>
      <c r="AI283" s="75"/>
      <c r="AJ283" s="75"/>
      <c r="AK283" s="75"/>
      <c r="AL283" s="75"/>
      <c r="AM283" s="75"/>
      <c r="AN283" s="75"/>
      <c r="AO283" s="75"/>
      <c r="AP283" s="75"/>
      <c r="AQ283" s="75"/>
      <c r="AR283" s="75"/>
      <c r="AS283" s="75"/>
      <c r="AT283" s="75"/>
      <c r="AU283" s="75"/>
      <c r="AV283" s="75"/>
      <c r="AW283" s="75"/>
      <c r="AX283" s="75"/>
      <c r="AY283" s="75"/>
      <c r="AZ283" s="75"/>
      <c r="BA283" s="75"/>
      <c r="BB283" s="75"/>
      <c r="BC283" s="75"/>
      <c r="BD283" s="75"/>
      <c r="BE283" s="75"/>
      <c r="BF283" s="75"/>
      <c r="BG283" s="75"/>
      <c r="BH283" s="75"/>
      <c r="BI283" s="75"/>
      <c r="BJ283" s="75"/>
      <c r="BK283" s="75"/>
      <c r="BL283" s="75"/>
      <c r="BM283" s="75"/>
      <c r="BN283" s="75"/>
      <c r="BO283" s="75"/>
      <c r="BP283" s="75"/>
    </row>
    <row r="284" spans="1:68" s="77" customFormat="1">
      <c r="A284" s="78" t="s">
        <v>1139</v>
      </c>
      <c r="B284" s="79" t="s">
        <v>952</v>
      </c>
      <c r="C284" s="79" t="s">
        <v>948</v>
      </c>
      <c r="D284" s="79">
        <v>2</v>
      </c>
      <c r="E284" s="79">
        <v>11</v>
      </c>
      <c r="F284" s="79">
        <v>17</v>
      </c>
      <c r="G284" s="79">
        <v>9</v>
      </c>
      <c r="H284" s="79">
        <v>5</v>
      </c>
      <c r="I284" s="79"/>
      <c r="J284" s="79"/>
      <c r="K284" s="79"/>
      <c r="L284" s="79"/>
      <c r="M284" s="79"/>
      <c r="N284" s="79"/>
      <c r="O284" s="79"/>
    </row>
    <row r="285" spans="1:68" s="76" customFormat="1">
      <c r="A285" s="80" t="s">
        <v>1139</v>
      </c>
      <c r="B285" s="81" t="s">
        <v>952</v>
      </c>
      <c r="C285" s="81" t="s">
        <v>949</v>
      </c>
      <c r="D285" s="92">
        <v>0</v>
      </c>
      <c r="E285" s="92">
        <v>2</v>
      </c>
      <c r="F285" s="92">
        <v>3</v>
      </c>
      <c r="G285" s="92">
        <v>3</v>
      </c>
      <c r="H285" s="92">
        <v>2</v>
      </c>
      <c r="I285" s="92"/>
      <c r="J285" s="92"/>
      <c r="K285" s="92"/>
      <c r="L285" s="92"/>
      <c r="M285" s="92"/>
      <c r="N285" s="92"/>
      <c r="O285" s="92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75"/>
      <c r="AE285" s="75"/>
      <c r="AF285" s="75"/>
      <c r="AG285" s="75"/>
      <c r="AH285" s="75"/>
      <c r="AI285" s="75"/>
      <c r="AJ285" s="75"/>
      <c r="AK285" s="75"/>
      <c r="AL285" s="75"/>
      <c r="AM285" s="75"/>
      <c r="AN285" s="75"/>
      <c r="AO285" s="75"/>
      <c r="AP285" s="75"/>
      <c r="AQ285" s="75"/>
      <c r="AR285" s="75"/>
      <c r="AS285" s="75"/>
      <c r="AT285" s="75"/>
      <c r="AU285" s="75"/>
      <c r="AV285" s="75"/>
      <c r="AW285" s="75"/>
      <c r="AX285" s="75"/>
      <c r="AY285" s="75"/>
      <c r="AZ285" s="75"/>
      <c r="BA285" s="75"/>
      <c r="BB285" s="75"/>
      <c r="BC285" s="75"/>
      <c r="BD285" s="75"/>
      <c r="BE285" s="75"/>
      <c r="BF285" s="75"/>
      <c r="BG285" s="75"/>
      <c r="BH285" s="75"/>
      <c r="BI285" s="75"/>
      <c r="BJ285" s="75"/>
      <c r="BK285" s="75"/>
      <c r="BL285" s="75"/>
      <c r="BM285" s="75"/>
      <c r="BN285" s="75"/>
      <c r="BO285" s="75"/>
      <c r="BP285" s="75"/>
    </row>
    <row r="286" spans="1:68" s="76" customFormat="1">
      <c r="A286" s="89" t="s">
        <v>1020</v>
      </c>
      <c r="B286" s="97">
        <f>SUM(C286:O286)</f>
        <v>118</v>
      </c>
      <c r="C286" s="90"/>
      <c r="D286" s="89">
        <f t="shared" ref="D286:O286" si="42">SUM(D282:D285)</f>
        <v>8</v>
      </c>
      <c r="E286" s="89">
        <f t="shared" si="42"/>
        <v>27</v>
      </c>
      <c r="F286" s="89">
        <f t="shared" si="42"/>
        <v>41</v>
      </c>
      <c r="G286" s="89">
        <f t="shared" si="42"/>
        <v>31</v>
      </c>
      <c r="H286" s="89">
        <f t="shared" si="42"/>
        <v>11</v>
      </c>
      <c r="I286" s="89">
        <f t="shared" si="42"/>
        <v>0</v>
      </c>
      <c r="J286" s="89">
        <f t="shared" si="42"/>
        <v>0</v>
      </c>
      <c r="K286" s="89">
        <f t="shared" si="42"/>
        <v>0</v>
      </c>
      <c r="L286" s="89">
        <f t="shared" si="42"/>
        <v>0</v>
      </c>
      <c r="M286" s="89">
        <f t="shared" si="42"/>
        <v>0</v>
      </c>
      <c r="N286" s="89">
        <f t="shared" si="42"/>
        <v>0</v>
      </c>
      <c r="O286" s="89">
        <f t="shared" si="42"/>
        <v>0</v>
      </c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  <c r="AM286" s="75"/>
      <c r="AN286" s="75"/>
      <c r="AO286" s="75"/>
      <c r="AP286" s="75"/>
      <c r="AQ286" s="75"/>
      <c r="AR286" s="75"/>
      <c r="AS286" s="75"/>
      <c r="AT286" s="75"/>
      <c r="AU286" s="75"/>
      <c r="AV286" s="75"/>
      <c r="AW286" s="75"/>
      <c r="AX286" s="75"/>
      <c r="AY286" s="75"/>
      <c r="AZ286" s="75"/>
      <c r="BA286" s="75"/>
      <c r="BB286" s="75"/>
      <c r="BC286" s="75"/>
      <c r="BD286" s="75"/>
      <c r="BE286" s="75"/>
      <c r="BF286" s="75"/>
      <c r="BG286" s="75"/>
      <c r="BH286" s="75"/>
      <c r="BI286" s="75"/>
      <c r="BJ286" s="75"/>
      <c r="BK286" s="75"/>
      <c r="BL286" s="75"/>
      <c r="BM286" s="75"/>
      <c r="BN286" s="75"/>
      <c r="BO286" s="75"/>
      <c r="BP286" s="75"/>
    </row>
    <row r="287" spans="1:68" s="88" customFormat="1">
      <c r="A287" s="86"/>
      <c r="B287" s="87"/>
      <c r="C287" s="87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  <c r="AF287" s="86"/>
      <c r="AG287" s="86"/>
      <c r="AH287" s="86"/>
      <c r="AI287" s="86"/>
      <c r="AJ287" s="86"/>
      <c r="AK287" s="86"/>
      <c r="AL287" s="86"/>
      <c r="AM287" s="86"/>
      <c r="AN287" s="86"/>
      <c r="AO287" s="86"/>
      <c r="AP287" s="86"/>
      <c r="AQ287" s="86"/>
      <c r="AR287" s="86"/>
      <c r="AS287" s="86"/>
      <c r="AT287" s="86"/>
      <c r="AU287" s="86"/>
      <c r="AV287" s="86"/>
      <c r="AW287" s="86"/>
      <c r="AX287" s="86"/>
      <c r="AY287" s="86"/>
      <c r="AZ287" s="86"/>
      <c r="BA287" s="86"/>
      <c r="BB287" s="86"/>
      <c r="BC287" s="86"/>
      <c r="BD287" s="86"/>
      <c r="BE287" s="86"/>
      <c r="BF287" s="86"/>
      <c r="BG287" s="86"/>
      <c r="BH287" s="86"/>
      <c r="BI287" s="86"/>
      <c r="BJ287" s="86"/>
      <c r="BK287" s="86"/>
      <c r="BL287" s="86"/>
      <c r="BM287" s="86"/>
      <c r="BN287" s="86"/>
      <c r="BO287" s="86"/>
      <c r="BP287" s="86"/>
    </row>
    <row r="288" spans="1:68">
      <c r="A288" s="82" t="s">
        <v>1022</v>
      </c>
      <c r="B288" s="82" t="s">
        <v>1018</v>
      </c>
      <c r="C288" s="82" t="s">
        <v>1019</v>
      </c>
      <c r="D288" s="91" t="s">
        <v>1154</v>
      </c>
      <c r="E288" s="91" t="s">
        <v>1155</v>
      </c>
      <c r="F288" s="91" t="s">
        <v>1031</v>
      </c>
      <c r="G288" s="91" t="s">
        <v>1151</v>
      </c>
      <c r="H288" s="91" t="s">
        <v>1159</v>
      </c>
      <c r="I288" s="91"/>
      <c r="J288" s="91"/>
      <c r="K288" s="91"/>
      <c r="L288" s="91"/>
      <c r="M288" s="91"/>
      <c r="N288" s="91"/>
      <c r="O288" s="91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  <c r="AM288" s="73"/>
      <c r="AN288" s="73"/>
      <c r="AO288" s="73"/>
      <c r="AP288" s="73"/>
      <c r="AQ288" s="73"/>
      <c r="AR288" s="73"/>
      <c r="AS288" s="73"/>
      <c r="AT288" s="73"/>
      <c r="AU288" s="73"/>
      <c r="AV288" s="73"/>
      <c r="AW288" s="73"/>
      <c r="AX288" s="73"/>
      <c r="AY288" s="73"/>
      <c r="AZ288" s="73"/>
      <c r="BA288" s="73"/>
      <c r="BB288" s="73"/>
      <c r="BC288" s="73"/>
      <c r="BD288" s="73"/>
      <c r="BE288" s="73"/>
      <c r="BF288" s="73"/>
      <c r="BG288" s="73"/>
      <c r="BH288" s="73"/>
      <c r="BI288" s="73"/>
      <c r="BJ288" s="73"/>
      <c r="BK288" s="73"/>
      <c r="BL288" s="73"/>
      <c r="BM288" s="73"/>
      <c r="BN288" s="73"/>
      <c r="BO288" s="73"/>
      <c r="BP288" s="73"/>
    </row>
    <row r="289" spans="1:68" s="77" customFormat="1">
      <c r="A289" s="78" t="s">
        <v>1140</v>
      </c>
      <c r="B289" s="79" t="s">
        <v>953</v>
      </c>
      <c r="C289" s="79" t="s">
        <v>948</v>
      </c>
      <c r="D289" s="79">
        <v>9</v>
      </c>
      <c r="E289" s="79">
        <v>10</v>
      </c>
      <c r="F289" s="79">
        <v>15</v>
      </c>
      <c r="G289" s="79">
        <v>12</v>
      </c>
      <c r="H289" s="79">
        <v>5</v>
      </c>
      <c r="I289" s="79"/>
      <c r="J289" s="79"/>
      <c r="K289" s="79"/>
      <c r="L289" s="79"/>
      <c r="M289" s="79"/>
      <c r="N289" s="79"/>
      <c r="O289" s="79"/>
    </row>
    <row r="290" spans="1:68" s="76" customFormat="1">
      <c r="A290" s="80" t="s">
        <v>1140</v>
      </c>
      <c r="B290" s="81" t="s">
        <v>953</v>
      </c>
      <c r="C290" s="81" t="s">
        <v>949</v>
      </c>
      <c r="D290" s="92">
        <v>1</v>
      </c>
      <c r="E290" s="92">
        <v>3</v>
      </c>
      <c r="F290" s="92">
        <v>6</v>
      </c>
      <c r="G290" s="92">
        <v>2</v>
      </c>
      <c r="H290" s="92">
        <v>1</v>
      </c>
      <c r="I290" s="92"/>
      <c r="J290" s="92"/>
      <c r="K290" s="92"/>
      <c r="L290" s="92"/>
      <c r="M290" s="92"/>
      <c r="N290" s="92"/>
      <c r="O290" s="92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  <c r="AC290" s="75"/>
      <c r="AD290" s="75"/>
      <c r="AE290" s="75"/>
      <c r="AF290" s="75"/>
      <c r="AG290" s="75"/>
      <c r="AH290" s="75"/>
      <c r="AI290" s="75"/>
      <c r="AJ290" s="75"/>
      <c r="AK290" s="75"/>
      <c r="AL290" s="75"/>
      <c r="AM290" s="75"/>
      <c r="AN290" s="75"/>
      <c r="AO290" s="75"/>
      <c r="AP290" s="75"/>
      <c r="AQ290" s="75"/>
      <c r="AR290" s="75"/>
      <c r="AS290" s="75"/>
      <c r="AT290" s="75"/>
      <c r="AU290" s="75"/>
      <c r="AV290" s="75"/>
      <c r="AW290" s="75"/>
      <c r="AX290" s="75"/>
      <c r="AY290" s="75"/>
      <c r="AZ290" s="75"/>
      <c r="BA290" s="75"/>
      <c r="BB290" s="75"/>
      <c r="BC290" s="75"/>
      <c r="BD290" s="75"/>
      <c r="BE290" s="75"/>
      <c r="BF290" s="75"/>
      <c r="BG290" s="75"/>
      <c r="BH290" s="75"/>
      <c r="BI290" s="75"/>
      <c r="BJ290" s="75"/>
      <c r="BK290" s="75"/>
      <c r="BL290" s="75"/>
      <c r="BM290" s="75"/>
      <c r="BN290" s="75"/>
      <c r="BO290" s="75"/>
      <c r="BP290" s="75"/>
    </row>
    <row r="291" spans="1:68" s="77" customFormat="1">
      <c r="A291" s="78" t="s">
        <v>1140</v>
      </c>
      <c r="B291" s="79" t="s">
        <v>952</v>
      </c>
      <c r="C291" s="79" t="s">
        <v>948</v>
      </c>
      <c r="D291" s="79">
        <v>6</v>
      </c>
      <c r="E291" s="79">
        <v>9</v>
      </c>
      <c r="F291" s="79">
        <v>15</v>
      </c>
      <c r="G291" s="79">
        <v>9</v>
      </c>
      <c r="H291" s="79">
        <v>5</v>
      </c>
      <c r="I291" s="79"/>
      <c r="J291" s="79"/>
      <c r="K291" s="79"/>
      <c r="L291" s="79"/>
      <c r="M291" s="79"/>
      <c r="N291" s="79"/>
      <c r="O291" s="79"/>
    </row>
    <row r="292" spans="1:68" s="76" customFormat="1">
      <c r="A292" s="80" t="s">
        <v>1140</v>
      </c>
      <c r="B292" s="81" t="s">
        <v>952</v>
      </c>
      <c r="C292" s="81" t="s">
        <v>949</v>
      </c>
      <c r="D292" s="92">
        <v>1</v>
      </c>
      <c r="E292" s="92">
        <v>2</v>
      </c>
      <c r="F292" s="92">
        <v>3</v>
      </c>
      <c r="G292" s="92">
        <v>2</v>
      </c>
      <c r="H292" s="92">
        <v>2</v>
      </c>
      <c r="I292" s="92"/>
      <c r="J292" s="92"/>
      <c r="K292" s="92"/>
      <c r="L292" s="92"/>
      <c r="M292" s="92"/>
      <c r="N292" s="92"/>
      <c r="O292" s="92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  <c r="AM292" s="75"/>
      <c r="AN292" s="75"/>
      <c r="AO292" s="75"/>
      <c r="AP292" s="75"/>
      <c r="AQ292" s="75"/>
      <c r="AR292" s="75"/>
      <c r="AS292" s="75"/>
      <c r="AT292" s="75"/>
      <c r="AU292" s="75"/>
      <c r="AV292" s="75"/>
      <c r="AW292" s="75"/>
      <c r="AX292" s="75"/>
      <c r="AY292" s="75"/>
      <c r="AZ292" s="75"/>
      <c r="BA292" s="75"/>
      <c r="BB292" s="75"/>
      <c r="BC292" s="75"/>
      <c r="BD292" s="75"/>
      <c r="BE292" s="75"/>
      <c r="BF292" s="75"/>
      <c r="BG292" s="75"/>
      <c r="BH292" s="75"/>
      <c r="BI292" s="75"/>
      <c r="BJ292" s="75"/>
      <c r="BK292" s="75"/>
      <c r="BL292" s="75"/>
      <c r="BM292" s="75"/>
      <c r="BN292" s="75"/>
      <c r="BO292" s="75"/>
      <c r="BP292" s="75"/>
    </row>
    <row r="293" spans="1:68" s="76" customFormat="1">
      <c r="A293" s="89" t="s">
        <v>1020</v>
      </c>
      <c r="B293" s="97">
        <f>SUM(C293:O293)</f>
        <v>118</v>
      </c>
      <c r="C293" s="90"/>
      <c r="D293" s="89">
        <f t="shared" ref="D293:O293" si="43">SUM(D289:D292)</f>
        <v>17</v>
      </c>
      <c r="E293" s="89">
        <f t="shared" si="43"/>
        <v>24</v>
      </c>
      <c r="F293" s="89">
        <f t="shared" si="43"/>
        <v>39</v>
      </c>
      <c r="G293" s="89">
        <f t="shared" si="43"/>
        <v>25</v>
      </c>
      <c r="H293" s="89">
        <f t="shared" si="43"/>
        <v>13</v>
      </c>
      <c r="I293" s="89">
        <f t="shared" si="43"/>
        <v>0</v>
      </c>
      <c r="J293" s="89">
        <f t="shared" si="43"/>
        <v>0</v>
      </c>
      <c r="K293" s="89">
        <f t="shared" si="43"/>
        <v>0</v>
      </c>
      <c r="L293" s="89">
        <f t="shared" si="43"/>
        <v>0</v>
      </c>
      <c r="M293" s="89">
        <f t="shared" si="43"/>
        <v>0</v>
      </c>
      <c r="N293" s="89">
        <f t="shared" si="43"/>
        <v>0</v>
      </c>
      <c r="O293" s="89">
        <f t="shared" si="43"/>
        <v>0</v>
      </c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  <c r="AC293" s="75"/>
      <c r="AD293" s="75"/>
      <c r="AE293" s="75"/>
      <c r="AF293" s="75"/>
      <c r="AG293" s="75"/>
      <c r="AH293" s="75"/>
      <c r="AI293" s="75"/>
      <c r="AJ293" s="75"/>
      <c r="AK293" s="75"/>
      <c r="AL293" s="75"/>
      <c r="AM293" s="75"/>
      <c r="AN293" s="75"/>
      <c r="AO293" s="75"/>
      <c r="AP293" s="75"/>
      <c r="AQ293" s="75"/>
      <c r="AR293" s="75"/>
      <c r="AS293" s="75"/>
      <c r="AT293" s="75"/>
      <c r="AU293" s="75"/>
      <c r="AV293" s="75"/>
      <c r="AW293" s="75"/>
      <c r="AX293" s="75"/>
      <c r="AY293" s="75"/>
      <c r="AZ293" s="75"/>
      <c r="BA293" s="75"/>
      <c r="BB293" s="75"/>
      <c r="BC293" s="75"/>
      <c r="BD293" s="75"/>
      <c r="BE293" s="75"/>
      <c r="BF293" s="75"/>
      <c r="BG293" s="75"/>
      <c r="BH293" s="75"/>
      <c r="BI293" s="75"/>
      <c r="BJ293" s="75"/>
      <c r="BK293" s="75"/>
      <c r="BL293" s="75"/>
      <c r="BM293" s="75"/>
      <c r="BN293" s="75"/>
      <c r="BO293" s="75"/>
      <c r="BP293" s="75"/>
    </row>
    <row r="294" spans="1:68" s="88" customFormat="1">
      <c r="A294" s="86"/>
      <c r="B294" s="87"/>
      <c r="C294" s="87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  <c r="AF294" s="86"/>
      <c r="AG294" s="86"/>
      <c r="AH294" s="86"/>
      <c r="AI294" s="86"/>
      <c r="AJ294" s="86"/>
      <c r="AK294" s="86"/>
      <c r="AL294" s="86"/>
      <c r="AM294" s="86"/>
      <c r="AN294" s="86"/>
      <c r="AO294" s="86"/>
      <c r="AP294" s="86"/>
      <c r="AQ294" s="86"/>
      <c r="AR294" s="86"/>
      <c r="AS294" s="86"/>
      <c r="AT294" s="86"/>
      <c r="AU294" s="86"/>
      <c r="AV294" s="86"/>
      <c r="AW294" s="86"/>
      <c r="AX294" s="86"/>
      <c r="AY294" s="86"/>
      <c r="AZ294" s="86"/>
      <c r="BA294" s="86"/>
      <c r="BB294" s="86"/>
      <c r="BC294" s="86"/>
      <c r="BD294" s="86"/>
      <c r="BE294" s="86"/>
      <c r="BF294" s="86"/>
      <c r="BG294" s="86"/>
      <c r="BH294" s="86"/>
      <c r="BI294" s="86"/>
      <c r="BJ294" s="86"/>
      <c r="BK294" s="86"/>
      <c r="BL294" s="86"/>
      <c r="BM294" s="86"/>
      <c r="BN294" s="86"/>
      <c r="BO294" s="86"/>
      <c r="BP294" s="86"/>
    </row>
    <row r="295" spans="1:68">
      <c r="A295" s="82" t="s">
        <v>1022</v>
      </c>
      <c r="B295" s="82" t="s">
        <v>1018</v>
      </c>
      <c r="C295" s="82" t="s">
        <v>1019</v>
      </c>
      <c r="D295" s="91" t="s">
        <v>1154</v>
      </c>
      <c r="E295" s="91" t="s">
        <v>1155</v>
      </c>
      <c r="F295" s="91" t="s">
        <v>1031</v>
      </c>
      <c r="G295" s="91" t="s">
        <v>1151</v>
      </c>
      <c r="H295" s="91" t="s">
        <v>1159</v>
      </c>
      <c r="I295" s="91"/>
      <c r="J295" s="91"/>
      <c r="K295" s="91"/>
      <c r="L295" s="91"/>
      <c r="M295" s="91"/>
      <c r="N295" s="91"/>
      <c r="O295" s="91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  <c r="AM295" s="73"/>
      <c r="AN295" s="73"/>
      <c r="AO295" s="73"/>
      <c r="AP295" s="73"/>
      <c r="AQ295" s="73"/>
      <c r="AR295" s="73"/>
      <c r="AS295" s="73"/>
      <c r="AT295" s="73"/>
      <c r="AU295" s="73"/>
      <c r="AV295" s="73"/>
      <c r="AW295" s="73"/>
      <c r="AX295" s="73"/>
      <c r="AY295" s="73"/>
      <c r="AZ295" s="73"/>
      <c r="BA295" s="73"/>
      <c r="BB295" s="73"/>
      <c r="BC295" s="73"/>
      <c r="BD295" s="73"/>
      <c r="BE295" s="73"/>
      <c r="BF295" s="73"/>
      <c r="BG295" s="73"/>
      <c r="BH295" s="73"/>
      <c r="BI295" s="73"/>
      <c r="BJ295" s="73"/>
      <c r="BK295" s="73"/>
      <c r="BL295" s="73"/>
      <c r="BM295" s="73"/>
      <c r="BN295" s="73"/>
      <c r="BO295" s="73"/>
      <c r="BP295" s="73"/>
    </row>
    <row r="296" spans="1:68" s="77" customFormat="1">
      <c r="A296" s="78" t="s">
        <v>1141</v>
      </c>
      <c r="B296" s="79" t="s">
        <v>953</v>
      </c>
      <c r="C296" s="79" t="s">
        <v>948</v>
      </c>
      <c r="D296" s="79">
        <v>14</v>
      </c>
      <c r="E296" s="79">
        <v>11</v>
      </c>
      <c r="F296" s="79">
        <v>16</v>
      </c>
      <c r="G296" s="79">
        <v>7</v>
      </c>
      <c r="H296" s="79">
        <v>3</v>
      </c>
      <c r="I296" s="79"/>
      <c r="J296" s="79"/>
      <c r="K296" s="79"/>
      <c r="L296" s="79"/>
      <c r="M296" s="79"/>
      <c r="N296" s="79"/>
      <c r="O296" s="79"/>
    </row>
    <row r="297" spans="1:68" s="76" customFormat="1">
      <c r="A297" s="80" t="s">
        <v>1141</v>
      </c>
      <c r="B297" s="81" t="s">
        <v>953</v>
      </c>
      <c r="C297" s="81" t="s">
        <v>949</v>
      </c>
      <c r="D297" s="92">
        <v>3</v>
      </c>
      <c r="E297" s="92">
        <v>6</v>
      </c>
      <c r="F297" s="92">
        <v>1</v>
      </c>
      <c r="G297" s="92">
        <v>2</v>
      </c>
      <c r="H297" s="92">
        <v>1</v>
      </c>
      <c r="I297" s="92"/>
      <c r="J297" s="92"/>
      <c r="K297" s="92"/>
      <c r="L297" s="92"/>
      <c r="M297" s="92"/>
      <c r="N297" s="92"/>
      <c r="O297" s="92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  <c r="AL297" s="75"/>
      <c r="AM297" s="75"/>
      <c r="AN297" s="75"/>
      <c r="AO297" s="75"/>
      <c r="AP297" s="75"/>
      <c r="AQ297" s="75"/>
      <c r="AR297" s="75"/>
      <c r="AS297" s="75"/>
      <c r="AT297" s="75"/>
      <c r="AU297" s="75"/>
      <c r="AV297" s="75"/>
      <c r="AW297" s="75"/>
      <c r="AX297" s="75"/>
      <c r="AY297" s="75"/>
      <c r="AZ297" s="75"/>
      <c r="BA297" s="75"/>
      <c r="BB297" s="75"/>
      <c r="BC297" s="75"/>
      <c r="BD297" s="75"/>
      <c r="BE297" s="75"/>
      <c r="BF297" s="75"/>
      <c r="BG297" s="75"/>
      <c r="BH297" s="75"/>
      <c r="BI297" s="75"/>
      <c r="BJ297" s="75"/>
      <c r="BK297" s="75"/>
      <c r="BL297" s="75"/>
      <c r="BM297" s="75"/>
      <c r="BN297" s="75"/>
      <c r="BO297" s="75"/>
      <c r="BP297" s="75"/>
    </row>
    <row r="298" spans="1:68" s="77" customFormat="1">
      <c r="A298" s="78" t="s">
        <v>1141</v>
      </c>
      <c r="B298" s="79" t="s">
        <v>952</v>
      </c>
      <c r="C298" s="79" t="s">
        <v>948</v>
      </c>
      <c r="D298" s="79">
        <v>9</v>
      </c>
      <c r="E298" s="79">
        <v>13</v>
      </c>
      <c r="F298" s="79">
        <v>14</v>
      </c>
      <c r="G298" s="79">
        <v>4</v>
      </c>
      <c r="H298" s="79">
        <v>4</v>
      </c>
      <c r="I298" s="79"/>
      <c r="J298" s="79"/>
      <c r="K298" s="79"/>
      <c r="L298" s="79"/>
      <c r="M298" s="79"/>
      <c r="N298" s="79"/>
      <c r="O298" s="79"/>
    </row>
    <row r="299" spans="1:68" s="76" customFormat="1">
      <c r="A299" s="80" t="s">
        <v>1141</v>
      </c>
      <c r="B299" s="81" t="s">
        <v>952</v>
      </c>
      <c r="C299" s="81" t="s">
        <v>949</v>
      </c>
      <c r="D299" s="92">
        <v>2</v>
      </c>
      <c r="E299" s="92">
        <v>3</v>
      </c>
      <c r="F299" s="92">
        <v>1</v>
      </c>
      <c r="G299" s="92">
        <v>2</v>
      </c>
      <c r="H299" s="92">
        <v>2</v>
      </c>
      <c r="I299" s="92"/>
      <c r="J299" s="92"/>
      <c r="K299" s="92"/>
      <c r="L299" s="92"/>
      <c r="M299" s="92"/>
      <c r="N299" s="92"/>
      <c r="O299" s="92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  <c r="AC299" s="75"/>
      <c r="AD299" s="75"/>
      <c r="AE299" s="75"/>
      <c r="AF299" s="75"/>
      <c r="AG299" s="75"/>
      <c r="AH299" s="75"/>
      <c r="AI299" s="75"/>
      <c r="AJ299" s="75"/>
      <c r="AK299" s="75"/>
      <c r="AL299" s="75"/>
      <c r="AM299" s="75"/>
      <c r="AN299" s="75"/>
      <c r="AO299" s="75"/>
      <c r="AP299" s="75"/>
      <c r="AQ299" s="75"/>
      <c r="AR299" s="75"/>
      <c r="AS299" s="75"/>
      <c r="AT299" s="75"/>
      <c r="AU299" s="75"/>
      <c r="AV299" s="75"/>
      <c r="AW299" s="75"/>
      <c r="AX299" s="75"/>
      <c r="AY299" s="75"/>
      <c r="AZ299" s="75"/>
      <c r="BA299" s="75"/>
      <c r="BB299" s="75"/>
      <c r="BC299" s="75"/>
      <c r="BD299" s="75"/>
      <c r="BE299" s="75"/>
      <c r="BF299" s="75"/>
      <c r="BG299" s="75"/>
      <c r="BH299" s="75"/>
      <c r="BI299" s="75"/>
      <c r="BJ299" s="75"/>
      <c r="BK299" s="75"/>
      <c r="BL299" s="75"/>
      <c r="BM299" s="75"/>
      <c r="BN299" s="75"/>
      <c r="BO299" s="75"/>
      <c r="BP299" s="75"/>
    </row>
    <row r="300" spans="1:68" s="76" customFormat="1">
      <c r="A300" s="89" t="s">
        <v>1020</v>
      </c>
      <c r="B300" s="97">
        <f>SUM(C300:O300)</f>
        <v>118</v>
      </c>
      <c r="C300" s="90"/>
      <c r="D300" s="89">
        <f t="shared" ref="D300:O300" si="44">SUM(D296:D299)</f>
        <v>28</v>
      </c>
      <c r="E300" s="89">
        <f t="shared" si="44"/>
        <v>33</v>
      </c>
      <c r="F300" s="89">
        <f t="shared" si="44"/>
        <v>32</v>
      </c>
      <c r="G300" s="89">
        <f t="shared" si="44"/>
        <v>15</v>
      </c>
      <c r="H300" s="89">
        <f t="shared" si="44"/>
        <v>10</v>
      </c>
      <c r="I300" s="89">
        <f t="shared" si="44"/>
        <v>0</v>
      </c>
      <c r="J300" s="89">
        <f t="shared" si="44"/>
        <v>0</v>
      </c>
      <c r="K300" s="89">
        <f t="shared" si="44"/>
        <v>0</v>
      </c>
      <c r="L300" s="89">
        <f t="shared" si="44"/>
        <v>0</v>
      </c>
      <c r="M300" s="89">
        <f t="shared" si="44"/>
        <v>0</v>
      </c>
      <c r="N300" s="89">
        <f t="shared" si="44"/>
        <v>0</v>
      </c>
      <c r="O300" s="89">
        <f t="shared" si="44"/>
        <v>0</v>
      </c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  <c r="AC300" s="75"/>
      <c r="AD300" s="75"/>
      <c r="AE300" s="75"/>
      <c r="AF300" s="75"/>
      <c r="AG300" s="75"/>
      <c r="AH300" s="75"/>
      <c r="AI300" s="75"/>
      <c r="AJ300" s="75"/>
      <c r="AK300" s="75"/>
      <c r="AL300" s="75"/>
      <c r="AM300" s="75"/>
      <c r="AN300" s="75"/>
      <c r="AO300" s="75"/>
      <c r="AP300" s="75"/>
      <c r="AQ300" s="75"/>
      <c r="AR300" s="75"/>
      <c r="AS300" s="75"/>
      <c r="AT300" s="75"/>
      <c r="AU300" s="75"/>
      <c r="AV300" s="75"/>
      <c r="AW300" s="75"/>
      <c r="AX300" s="75"/>
      <c r="AY300" s="75"/>
      <c r="AZ300" s="75"/>
      <c r="BA300" s="75"/>
      <c r="BB300" s="75"/>
      <c r="BC300" s="75"/>
      <c r="BD300" s="75"/>
      <c r="BE300" s="75"/>
      <c r="BF300" s="75"/>
      <c r="BG300" s="75"/>
      <c r="BH300" s="75"/>
      <c r="BI300" s="75"/>
      <c r="BJ300" s="75"/>
      <c r="BK300" s="75"/>
      <c r="BL300" s="75"/>
      <c r="BM300" s="75"/>
      <c r="BN300" s="75"/>
      <c r="BO300" s="75"/>
      <c r="BP300" s="75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ignoredErrors>
    <ignoredError sqref="D21:L21 D20:H20 J20:L20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1" sqref="F11"/>
    </sheetView>
  </sheetViews>
  <sheetFormatPr defaultRowHeight="12.75"/>
  <sheetData>
    <row r="1" spans="1:7">
      <c r="A1" t="s">
        <v>1065</v>
      </c>
    </row>
    <row r="2" spans="1:7" ht="38.25">
      <c r="A2" s="7" t="s">
        <v>1018</v>
      </c>
      <c r="B2" s="7" t="s">
        <v>1019</v>
      </c>
      <c r="C2" s="8" t="s">
        <v>40</v>
      </c>
      <c r="D2" s="8" t="s">
        <v>37</v>
      </c>
      <c r="E2" s="8" t="s">
        <v>1023</v>
      </c>
      <c r="F2" s="8" t="s">
        <v>1021</v>
      </c>
    </row>
    <row r="3" spans="1:7">
      <c r="A3" s="11" t="s">
        <v>953</v>
      </c>
      <c r="B3" s="11" t="s">
        <v>948</v>
      </c>
      <c r="C3" s="11">
        <v>12</v>
      </c>
      <c r="D3" s="11">
        <v>31</v>
      </c>
      <c r="E3" s="11">
        <v>3</v>
      </c>
      <c r="F3" s="11">
        <f>SUM(C3:E3)</f>
        <v>46</v>
      </c>
    </row>
    <row r="4" spans="1:7">
      <c r="A4" s="11" t="s">
        <v>953</v>
      </c>
      <c r="B4" s="11" t="s">
        <v>949</v>
      </c>
      <c r="C4" s="11">
        <v>5</v>
      </c>
      <c r="D4" s="11">
        <v>13</v>
      </c>
      <c r="E4" s="11"/>
      <c r="F4" s="11">
        <f t="shared" ref="F4:F6" si="0">SUM(C4:E4)</f>
        <v>18</v>
      </c>
      <c r="G4">
        <f>F3+F4</f>
        <v>64</v>
      </c>
    </row>
    <row r="5" spans="1:7">
      <c r="A5" s="11" t="s">
        <v>952</v>
      </c>
      <c r="B5" s="11" t="s">
        <v>948</v>
      </c>
      <c r="C5" s="11">
        <v>21</v>
      </c>
      <c r="D5" s="11">
        <v>42</v>
      </c>
      <c r="E5" s="11">
        <v>4</v>
      </c>
      <c r="F5" s="11">
        <f t="shared" si="0"/>
        <v>67</v>
      </c>
    </row>
    <row r="6" spans="1:7">
      <c r="A6" s="11" t="s">
        <v>952</v>
      </c>
      <c r="B6" s="11" t="s">
        <v>949</v>
      </c>
      <c r="C6" s="11">
        <v>5</v>
      </c>
      <c r="D6" s="11">
        <v>11</v>
      </c>
      <c r="E6" s="11"/>
      <c r="F6" s="11">
        <f t="shared" si="0"/>
        <v>16</v>
      </c>
      <c r="G6">
        <f>F5+F6</f>
        <v>83</v>
      </c>
    </row>
    <row r="7" spans="1:7">
      <c r="A7" s="11"/>
      <c r="B7" s="11"/>
      <c r="C7" s="11">
        <f>SUM(C3:C6)</f>
        <v>43</v>
      </c>
      <c r="D7" s="11">
        <f t="shared" ref="D7:E7" si="1">SUM(D3:D6)</f>
        <v>97</v>
      </c>
      <c r="E7" s="11">
        <f t="shared" si="1"/>
        <v>7</v>
      </c>
      <c r="F7" s="11">
        <f>SUM(F3:F6)</f>
        <v>147</v>
      </c>
    </row>
    <row r="8" spans="1:7">
      <c r="B8" s="55" t="s">
        <v>953</v>
      </c>
      <c r="C8" s="66">
        <f>(C3+C4)/64</f>
        <v>0.265625</v>
      </c>
      <c r="D8" s="66">
        <f t="shared" ref="D8:E8" si="2">(D3+D4)/64</f>
        <v>0.6875</v>
      </c>
      <c r="E8" s="66">
        <f t="shared" si="2"/>
        <v>4.6875E-2</v>
      </c>
      <c r="F8" s="63">
        <f>SUM(C8:E8)</f>
        <v>1</v>
      </c>
    </row>
    <row r="9" spans="1:7">
      <c r="B9" s="55" t="s">
        <v>952</v>
      </c>
      <c r="C9" s="66">
        <f>(C5+C6)/83</f>
        <v>0.31325301204819278</v>
      </c>
      <c r="D9" s="66">
        <f t="shared" ref="D9:E9" si="3">(D5+D6)/83</f>
        <v>0.63855421686746983</v>
      </c>
      <c r="E9" s="66">
        <f t="shared" si="3"/>
        <v>4.8192771084337352E-2</v>
      </c>
      <c r="F9" s="63">
        <f>SUM(C9:E9)</f>
        <v>1</v>
      </c>
    </row>
    <row r="10" spans="1:7">
      <c r="B10" s="55" t="s">
        <v>1046</v>
      </c>
      <c r="C10" s="66">
        <f>C7/147</f>
        <v>0.29251700680272108</v>
      </c>
      <c r="D10" s="66">
        <f t="shared" ref="D10:E10" si="4">D7/147</f>
        <v>0.65986394557823125</v>
      </c>
      <c r="E10" s="66">
        <f t="shared" si="4"/>
        <v>4.7619047619047616E-2</v>
      </c>
      <c r="F10" s="63">
        <f>SUM(C10:E10)</f>
        <v>1</v>
      </c>
    </row>
    <row r="19" spans="1:2">
      <c r="A19" t="s">
        <v>1044</v>
      </c>
      <c r="B19" t="s">
        <v>1066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B1" workbookViewId="0">
      <selection activeCell="F11" sqref="F11"/>
    </sheetView>
  </sheetViews>
  <sheetFormatPr defaultRowHeight="12.75"/>
  <cols>
    <col min="4" max="4" width="10.85546875" customWidth="1"/>
    <col min="5" max="5" width="10.5703125" customWidth="1"/>
    <col min="6" max="6" width="11.28515625" customWidth="1"/>
  </cols>
  <sheetData>
    <row r="1" spans="1:9">
      <c r="A1" t="s">
        <v>22</v>
      </c>
    </row>
    <row r="2" spans="1:9" ht="51">
      <c r="A2" s="8" t="s">
        <v>1018</v>
      </c>
      <c r="B2" s="8" t="s">
        <v>1019</v>
      </c>
      <c r="C2" s="8" t="s">
        <v>40</v>
      </c>
      <c r="D2" s="8" t="s">
        <v>1026</v>
      </c>
      <c r="E2" s="8" t="s">
        <v>1027</v>
      </c>
      <c r="F2" s="8" t="s">
        <v>1028</v>
      </c>
      <c r="G2" s="8" t="s">
        <v>1023</v>
      </c>
      <c r="H2" s="8" t="s">
        <v>1021</v>
      </c>
    </row>
    <row r="3" spans="1:9">
      <c r="A3" s="11" t="s">
        <v>953</v>
      </c>
      <c r="B3" s="11" t="s">
        <v>948</v>
      </c>
      <c r="C3" s="11">
        <v>5</v>
      </c>
      <c r="D3" s="11">
        <v>14</v>
      </c>
      <c r="E3" s="11">
        <v>4</v>
      </c>
      <c r="F3" s="11">
        <v>20</v>
      </c>
      <c r="G3" s="11">
        <v>3</v>
      </c>
      <c r="H3" s="11">
        <f>SUM(C3:G3)</f>
        <v>46</v>
      </c>
    </row>
    <row r="4" spans="1:9">
      <c r="A4" s="11" t="s">
        <v>953</v>
      </c>
      <c r="B4" s="11" t="s">
        <v>949</v>
      </c>
      <c r="C4" s="11">
        <v>1</v>
      </c>
      <c r="D4" s="11">
        <v>6</v>
      </c>
      <c r="E4" s="11">
        <v>1</v>
      </c>
      <c r="F4" s="11">
        <v>9</v>
      </c>
      <c r="G4" s="11">
        <v>1</v>
      </c>
      <c r="H4" s="11">
        <f t="shared" ref="H4:H6" si="0">SUM(C4:G4)</f>
        <v>18</v>
      </c>
      <c r="I4">
        <f>H3+H4</f>
        <v>64</v>
      </c>
    </row>
    <row r="5" spans="1:9">
      <c r="A5" s="11" t="s">
        <v>952</v>
      </c>
      <c r="B5" s="11" t="s">
        <v>948</v>
      </c>
      <c r="C5" s="11">
        <v>11</v>
      </c>
      <c r="D5" s="11">
        <v>20</v>
      </c>
      <c r="E5" s="11">
        <v>10</v>
      </c>
      <c r="F5" s="11">
        <v>23</v>
      </c>
      <c r="G5" s="11">
        <v>3</v>
      </c>
      <c r="H5" s="11">
        <f t="shared" si="0"/>
        <v>67</v>
      </c>
    </row>
    <row r="6" spans="1:9">
      <c r="A6" s="11" t="s">
        <v>952</v>
      </c>
      <c r="B6" s="11" t="s">
        <v>949</v>
      </c>
      <c r="C6" s="11">
        <v>4</v>
      </c>
      <c r="D6" s="11"/>
      <c r="E6" s="11">
        <v>7</v>
      </c>
      <c r="F6" s="11">
        <v>5</v>
      </c>
      <c r="G6" s="11"/>
      <c r="H6" s="11">
        <f t="shared" si="0"/>
        <v>16</v>
      </c>
      <c r="I6">
        <f>H5+H6</f>
        <v>83</v>
      </c>
    </row>
    <row r="7" spans="1:9">
      <c r="A7" s="11"/>
      <c r="B7" s="11"/>
      <c r="C7" s="11">
        <f>SUM(C3:C6)</f>
        <v>21</v>
      </c>
      <c r="D7" s="11">
        <f t="shared" ref="D7:G7" si="1">SUM(D3:D6)</f>
        <v>40</v>
      </c>
      <c r="E7" s="11">
        <f t="shared" si="1"/>
        <v>22</v>
      </c>
      <c r="F7" s="11">
        <f t="shared" si="1"/>
        <v>57</v>
      </c>
      <c r="G7" s="11">
        <f t="shared" si="1"/>
        <v>7</v>
      </c>
      <c r="H7" s="11">
        <f>SUM(H3:H6)</f>
        <v>147</v>
      </c>
    </row>
    <row r="8" spans="1:9">
      <c r="B8" s="55" t="s">
        <v>953</v>
      </c>
      <c r="C8" s="66">
        <f>(C3+C4)/64</f>
        <v>9.375E-2</v>
      </c>
      <c r="D8" s="66">
        <f t="shared" ref="D8:G8" si="2">(D3+D4)/64</f>
        <v>0.3125</v>
      </c>
      <c r="E8" s="66">
        <f t="shared" si="2"/>
        <v>7.8125E-2</v>
      </c>
      <c r="F8" s="66">
        <f t="shared" si="2"/>
        <v>0.453125</v>
      </c>
      <c r="G8" s="66">
        <f t="shared" si="2"/>
        <v>6.25E-2</v>
      </c>
      <c r="H8" s="63">
        <f>SUM(C8:G8)</f>
        <v>1</v>
      </c>
    </row>
    <row r="9" spans="1:9">
      <c r="B9" s="55" t="s">
        <v>952</v>
      </c>
      <c r="C9" s="66">
        <f>(C5+C6)/83</f>
        <v>0.18072289156626506</v>
      </c>
      <c r="D9" s="66">
        <f t="shared" ref="D9:G9" si="3">(D5+D6)/83</f>
        <v>0.24096385542168675</v>
      </c>
      <c r="E9" s="66">
        <f t="shared" si="3"/>
        <v>0.20481927710843373</v>
      </c>
      <c r="F9" s="66">
        <f t="shared" si="3"/>
        <v>0.33734939759036142</v>
      </c>
      <c r="G9" s="66">
        <f t="shared" si="3"/>
        <v>3.614457831325301E-2</v>
      </c>
      <c r="H9" s="63">
        <f>SUM(C9:G9)</f>
        <v>1</v>
      </c>
    </row>
    <row r="10" spans="1:9">
      <c r="B10" s="55" t="s">
        <v>1046</v>
      </c>
      <c r="C10" s="66">
        <f>C7/147</f>
        <v>0.14285714285714285</v>
      </c>
      <c r="D10" s="66">
        <f t="shared" ref="D10:G10" si="4">D7/147</f>
        <v>0.27210884353741499</v>
      </c>
      <c r="E10" s="66">
        <f t="shared" si="4"/>
        <v>0.14965986394557823</v>
      </c>
      <c r="F10" s="66">
        <f t="shared" si="4"/>
        <v>0.38775510204081631</v>
      </c>
      <c r="G10" s="66">
        <f t="shared" si="4"/>
        <v>4.7619047619047616E-2</v>
      </c>
      <c r="H10" s="63">
        <f>SUM(C10:G10)</f>
        <v>1</v>
      </c>
    </row>
    <row r="11" spans="1:9">
      <c r="C11" s="66">
        <f>C7/140</f>
        <v>0.15</v>
      </c>
      <c r="D11" s="66">
        <f t="shared" ref="D11:F11" si="5">D7/140</f>
        <v>0.2857142857142857</v>
      </c>
      <c r="E11" s="66">
        <f t="shared" si="5"/>
        <v>0.15714285714285714</v>
      </c>
      <c r="F11" s="66">
        <f t="shared" si="5"/>
        <v>0.40714285714285714</v>
      </c>
      <c r="G11" s="63">
        <f>SUM(C11:F11)</f>
        <v>1</v>
      </c>
      <c r="H11" s="63"/>
    </row>
    <row r="16" spans="1:9">
      <c r="A16" t="s">
        <v>1044</v>
      </c>
      <c r="B16" t="s">
        <v>1076</v>
      </c>
    </row>
    <row r="17" spans="1:2">
      <c r="B17" t="s">
        <v>1068</v>
      </c>
    </row>
    <row r="18" spans="1:2">
      <c r="B18" t="s">
        <v>1069</v>
      </c>
    </row>
    <row r="19" spans="1:2">
      <c r="B19" t="s">
        <v>1070</v>
      </c>
    </row>
    <row r="21" spans="1:2">
      <c r="A21" t="s">
        <v>1071</v>
      </c>
      <c r="B21" t="s">
        <v>1072</v>
      </c>
    </row>
    <row r="22" spans="1:2">
      <c r="B22" t="s">
        <v>1073</v>
      </c>
    </row>
    <row r="23" spans="1:2">
      <c r="B23" t="s">
        <v>1074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7" workbookViewId="0">
      <selection activeCell="F11" sqref="F11"/>
    </sheetView>
  </sheetViews>
  <sheetFormatPr defaultRowHeight="12.75"/>
  <cols>
    <col min="4" max="4" width="10.7109375" customWidth="1"/>
    <col min="5" max="5" width="11.42578125" customWidth="1"/>
    <col min="6" max="6" width="11.140625" customWidth="1"/>
  </cols>
  <sheetData>
    <row r="1" spans="1:9">
      <c r="A1" t="s">
        <v>1075</v>
      </c>
    </row>
    <row r="2" spans="1:9" ht="38.25">
      <c r="A2" s="8" t="s">
        <v>1018</v>
      </c>
      <c r="B2" s="8" t="s">
        <v>1019</v>
      </c>
      <c r="C2" s="8" t="s">
        <v>40</v>
      </c>
      <c r="D2" s="8" t="s">
        <v>1026</v>
      </c>
      <c r="E2" s="8" t="s">
        <v>1027</v>
      </c>
      <c r="F2" s="8" t="s">
        <v>1028</v>
      </c>
      <c r="G2" s="8" t="s">
        <v>1023</v>
      </c>
      <c r="H2" s="8" t="s">
        <v>1021</v>
      </c>
    </row>
    <row r="3" spans="1:9">
      <c r="A3" s="11" t="s">
        <v>953</v>
      </c>
      <c r="B3" s="11" t="s">
        <v>948</v>
      </c>
      <c r="C3" s="11">
        <v>10</v>
      </c>
      <c r="D3" s="11">
        <v>17</v>
      </c>
      <c r="E3" s="11">
        <v>3</v>
      </c>
      <c r="F3" s="11">
        <v>13</v>
      </c>
      <c r="G3" s="11">
        <v>3</v>
      </c>
      <c r="H3" s="11">
        <f>SUM(C3:G3)</f>
        <v>46</v>
      </c>
    </row>
    <row r="4" spans="1:9">
      <c r="A4" s="11" t="s">
        <v>953</v>
      </c>
      <c r="B4" s="11" t="s">
        <v>949</v>
      </c>
      <c r="C4" s="11">
        <v>2</v>
      </c>
      <c r="D4" s="11">
        <v>6</v>
      </c>
      <c r="E4" s="11">
        <v>1</v>
      </c>
      <c r="F4" s="11">
        <v>9</v>
      </c>
      <c r="G4" s="11"/>
      <c r="H4" s="11">
        <f t="shared" ref="H4:H6" si="0">SUM(C4:G4)</f>
        <v>18</v>
      </c>
      <c r="I4">
        <f>H3+H4</f>
        <v>64</v>
      </c>
    </row>
    <row r="5" spans="1:9">
      <c r="A5" s="11" t="s">
        <v>952</v>
      </c>
      <c r="B5" s="11" t="s">
        <v>948</v>
      </c>
      <c r="C5" s="11">
        <v>12</v>
      </c>
      <c r="D5" s="11">
        <v>22</v>
      </c>
      <c r="E5" s="11">
        <v>9</v>
      </c>
      <c r="F5" s="11">
        <v>21</v>
      </c>
      <c r="G5" s="11">
        <v>3</v>
      </c>
      <c r="H5" s="11">
        <f t="shared" si="0"/>
        <v>67</v>
      </c>
    </row>
    <row r="6" spans="1:9">
      <c r="A6" s="11" t="s">
        <v>952</v>
      </c>
      <c r="B6" s="11" t="s">
        <v>949</v>
      </c>
      <c r="C6" s="11">
        <v>3</v>
      </c>
      <c r="D6" s="11">
        <v>7</v>
      </c>
      <c r="E6" s="11">
        <v>1</v>
      </c>
      <c r="F6" s="11">
        <v>5</v>
      </c>
      <c r="G6" s="11"/>
      <c r="H6" s="11">
        <f t="shared" si="0"/>
        <v>16</v>
      </c>
      <c r="I6">
        <f>H5+H6</f>
        <v>83</v>
      </c>
    </row>
    <row r="7" spans="1:9" s="34" customFormat="1">
      <c r="A7" s="30"/>
      <c r="B7" s="30"/>
      <c r="C7" s="30">
        <f>SUM(C3:C6)</f>
        <v>27</v>
      </c>
      <c r="D7" s="30">
        <f t="shared" ref="D7:G7" si="1">SUM(D3:D6)</f>
        <v>52</v>
      </c>
      <c r="E7" s="30">
        <f t="shared" si="1"/>
        <v>14</v>
      </c>
      <c r="F7" s="30">
        <f t="shared" si="1"/>
        <v>48</v>
      </c>
      <c r="G7" s="30">
        <f t="shared" si="1"/>
        <v>6</v>
      </c>
      <c r="H7" s="30">
        <f>SUM(H3:H6)</f>
        <v>147</v>
      </c>
    </row>
    <row r="8" spans="1:9">
      <c r="B8" s="55" t="s">
        <v>953</v>
      </c>
      <c r="C8" s="66">
        <f>(C3+C4)/64</f>
        <v>0.1875</v>
      </c>
      <c r="D8" s="66">
        <f t="shared" ref="D8:G8" si="2">(D3+D4)/64</f>
        <v>0.359375</v>
      </c>
      <c r="E8" s="66">
        <f t="shared" si="2"/>
        <v>6.25E-2</v>
      </c>
      <c r="F8" s="66">
        <f t="shared" si="2"/>
        <v>0.34375</v>
      </c>
      <c r="G8" s="66">
        <f t="shared" si="2"/>
        <v>4.6875E-2</v>
      </c>
      <c r="H8" s="63">
        <f>SUM(C8:G8)</f>
        <v>1</v>
      </c>
    </row>
    <row r="9" spans="1:9">
      <c r="B9" s="55" t="s">
        <v>952</v>
      </c>
      <c r="C9" s="66">
        <f>(C5+C6)/83</f>
        <v>0.18072289156626506</v>
      </c>
      <c r="D9" s="66">
        <f t="shared" ref="D9:G9" si="3">(D5+D6)/83</f>
        <v>0.3493975903614458</v>
      </c>
      <c r="E9" s="66">
        <f t="shared" si="3"/>
        <v>0.12048192771084337</v>
      </c>
      <c r="F9" s="66">
        <f t="shared" si="3"/>
        <v>0.31325301204819278</v>
      </c>
      <c r="G9" s="66">
        <f t="shared" si="3"/>
        <v>3.614457831325301E-2</v>
      </c>
      <c r="H9" s="63">
        <f>SUM(C9:G9)</f>
        <v>1</v>
      </c>
    </row>
    <row r="10" spans="1:9">
      <c r="B10" s="55" t="s">
        <v>1046</v>
      </c>
      <c r="C10" s="66">
        <f>C7/147</f>
        <v>0.18367346938775511</v>
      </c>
      <c r="D10" s="66">
        <f t="shared" ref="D10:G10" si="4">D7/147</f>
        <v>0.35374149659863946</v>
      </c>
      <c r="E10" s="66">
        <f t="shared" si="4"/>
        <v>9.5238095238095233E-2</v>
      </c>
      <c r="F10" s="66">
        <f t="shared" si="4"/>
        <v>0.32653061224489793</v>
      </c>
      <c r="G10" s="66">
        <f t="shared" si="4"/>
        <v>4.0816326530612242E-2</v>
      </c>
      <c r="H10" s="63">
        <f>SUM(C10:G10)</f>
        <v>1</v>
      </c>
    </row>
    <row r="11" spans="1:9">
      <c r="C11" s="64">
        <f>C7/141</f>
        <v>0.19148936170212766</v>
      </c>
      <c r="D11" s="64">
        <f t="shared" ref="D11:F11" si="5">D7/141</f>
        <v>0.36879432624113473</v>
      </c>
      <c r="E11" s="64">
        <f t="shared" si="5"/>
        <v>9.9290780141843976E-2</v>
      </c>
      <c r="F11" s="64">
        <f t="shared" si="5"/>
        <v>0.34042553191489361</v>
      </c>
      <c r="G11" s="63">
        <f>SUM(C11:F11)</f>
        <v>1</v>
      </c>
    </row>
    <row r="17" spans="1:2">
      <c r="A17" t="s">
        <v>1044</v>
      </c>
      <c r="B17" t="s">
        <v>1077</v>
      </c>
    </row>
    <row r="18" spans="1:2">
      <c r="B18" t="s">
        <v>1076</v>
      </c>
    </row>
    <row r="20" spans="1:2">
      <c r="A20" t="s">
        <v>1071</v>
      </c>
      <c r="B20" t="s">
        <v>1078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11" sqref="F11"/>
    </sheetView>
  </sheetViews>
  <sheetFormatPr defaultRowHeight="12.75"/>
  <cols>
    <col min="3" max="3" width="12" customWidth="1"/>
    <col min="4" max="4" width="10.7109375" customWidth="1"/>
    <col min="6" max="6" width="11.42578125" customWidth="1"/>
  </cols>
  <sheetData>
    <row r="1" spans="1:9">
      <c r="A1" t="s">
        <v>24</v>
      </c>
    </row>
    <row r="2" spans="1:9" ht="38.25">
      <c r="A2" s="8" t="s">
        <v>1018</v>
      </c>
      <c r="B2" s="8" t="s">
        <v>1019</v>
      </c>
      <c r="C2" s="8" t="s">
        <v>1029</v>
      </c>
      <c r="D2" s="8" t="s">
        <v>1032</v>
      </c>
      <c r="E2" s="8" t="s">
        <v>1030</v>
      </c>
      <c r="F2" s="8" t="s">
        <v>1031</v>
      </c>
      <c r="G2" s="8" t="s">
        <v>1023</v>
      </c>
      <c r="H2" s="8" t="s">
        <v>1021</v>
      </c>
    </row>
    <row r="3" spans="1:9">
      <c r="A3" s="11" t="s">
        <v>953</v>
      </c>
      <c r="B3" s="11" t="s">
        <v>948</v>
      </c>
      <c r="C3" s="11">
        <v>5</v>
      </c>
      <c r="D3" s="11">
        <v>14</v>
      </c>
      <c r="E3" s="11">
        <v>2</v>
      </c>
      <c r="F3" s="11">
        <v>22</v>
      </c>
      <c r="G3" s="11">
        <v>3</v>
      </c>
      <c r="H3" s="11">
        <f>SUM(C3:G3)</f>
        <v>46</v>
      </c>
    </row>
    <row r="4" spans="1:9">
      <c r="A4" s="11" t="s">
        <v>953</v>
      </c>
      <c r="B4" s="11" t="s">
        <v>949</v>
      </c>
      <c r="C4" s="11">
        <v>2</v>
      </c>
      <c r="D4" s="11">
        <v>10</v>
      </c>
      <c r="E4" s="11"/>
      <c r="F4" s="11">
        <v>6</v>
      </c>
      <c r="G4" s="11"/>
      <c r="H4" s="11">
        <f t="shared" ref="H4:H6" si="0">SUM(C4:G4)</f>
        <v>18</v>
      </c>
      <c r="I4">
        <f>H3+H4</f>
        <v>64</v>
      </c>
    </row>
    <row r="5" spans="1:9">
      <c r="A5" s="11" t="s">
        <v>952</v>
      </c>
      <c r="B5" s="11" t="s">
        <v>948</v>
      </c>
      <c r="C5" s="11">
        <v>3</v>
      </c>
      <c r="D5" s="11">
        <v>29</v>
      </c>
      <c r="E5" s="11">
        <v>4</v>
      </c>
      <c r="F5" s="11">
        <v>26</v>
      </c>
      <c r="G5" s="11">
        <v>5</v>
      </c>
      <c r="H5" s="11">
        <f t="shared" si="0"/>
        <v>67</v>
      </c>
    </row>
    <row r="6" spans="1:9">
      <c r="A6" s="11" t="s">
        <v>952</v>
      </c>
      <c r="B6" s="11" t="s">
        <v>949</v>
      </c>
      <c r="C6" s="11"/>
      <c r="D6" s="11">
        <v>5</v>
      </c>
      <c r="E6" s="11">
        <v>1</v>
      </c>
      <c r="F6" s="11">
        <v>10</v>
      </c>
      <c r="G6" s="11"/>
      <c r="H6" s="11">
        <f t="shared" si="0"/>
        <v>16</v>
      </c>
      <c r="I6">
        <f>H5+H6</f>
        <v>83</v>
      </c>
    </row>
    <row r="7" spans="1:9">
      <c r="A7" s="11"/>
      <c r="B7" s="11"/>
      <c r="C7" s="11">
        <f>SUM(C3:C6)</f>
        <v>10</v>
      </c>
      <c r="D7" s="11">
        <f t="shared" ref="D7:G7" si="1">SUM(D3:D6)</f>
        <v>58</v>
      </c>
      <c r="E7" s="11">
        <f t="shared" si="1"/>
        <v>7</v>
      </c>
      <c r="F7" s="11">
        <f t="shared" si="1"/>
        <v>64</v>
      </c>
      <c r="G7" s="11">
        <f t="shared" si="1"/>
        <v>8</v>
      </c>
      <c r="H7" s="11">
        <f>SUM(H3:H6)</f>
        <v>147</v>
      </c>
    </row>
    <row r="8" spans="1:9">
      <c r="B8" s="55" t="s">
        <v>953</v>
      </c>
      <c r="C8" s="66">
        <f>(C3+C4)/64</f>
        <v>0.109375</v>
      </c>
      <c r="D8" s="66">
        <f t="shared" ref="D8:G8" si="2">(D3+D4)/64</f>
        <v>0.375</v>
      </c>
      <c r="E8" s="66">
        <f t="shared" si="2"/>
        <v>3.125E-2</v>
      </c>
      <c r="F8" s="66">
        <f t="shared" si="2"/>
        <v>0.4375</v>
      </c>
      <c r="G8" s="66">
        <f t="shared" si="2"/>
        <v>4.6875E-2</v>
      </c>
    </row>
    <row r="9" spans="1:9">
      <c r="B9" s="55" t="s">
        <v>952</v>
      </c>
      <c r="C9" s="66">
        <f>(C5+C6)/83</f>
        <v>3.614457831325301E-2</v>
      </c>
      <c r="D9" s="66">
        <f t="shared" ref="D9:G9" si="3">(D5+D6)/83</f>
        <v>0.40963855421686746</v>
      </c>
      <c r="E9" s="66">
        <f t="shared" si="3"/>
        <v>6.0240963855421686E-2</v>
      </c>
      <c r="F9" s="66">
        <f t="shared" si="3"/>
        <v>0.43373493975903615</v>
      </c>
      <c r="G9" s="66">
        <f t="shared" si="3"/>
        <v>6.0240963855421686E-2</v>
      </c>
    </row>
    <row r="10" spans="1:9">
      <c r="B10" s="55" t="s">
        <v>1046</v>
      </c>
      <c r="C10" s="66">
        <f>C7/147</f>
        <v>6.8027210884353748E-2</v>
      </c>
      <c r="D10" s="66">
        <f t="shared" ref="D10:G10" si="4">D7/147</f>
        <v>0.39455782312925169</v>
      </c>
      <c r="E10" s="66">
        <f t="shared" si="4"/>
        <v>4.7619047619047616E-2</v>
      </c>
      <c r="F10" s="66">
        <f t="shared" si="4"/>
        <v>0.43537414965986393</v>
      </c>
      <c r="G10" s="66">
        <f t="shared" si="4"/>
        <v>5.4421768707482991E-2</v>
      </c>
      <c r="H10" s="63">
        <f>SUM(C10:G10)</f>
        <v>0.99999999999999989</v>
      </c>
    </row>
    <row r="11" spans="1:9">
      <c r="C11" s="66">
        <f>C7/139</f>
        <v>7.1942446043165464E-2</v>
      </c>
      <c r="D11" s="66">
        <f t="shared" ref="D11:F11" si="5">D7/139</f>
        <v>0.41726618705035973</v>
      </c>
      <c r="E11" s="66">
        <f t="shared" si="5"/>
        <v>5.0359712230215826E-2</v>
      </c>
      <c r="F11" s="66">
        <f t="shared" si="5"/>
        <v>0.46043165467625902</v>
      </c>
      <c r="G11" s="63">
        <f>SUM(C11:F11)</f>
        <v>1</v>
      </c>
    </row>
    <row r="17" spans="1:2">
      <c r="A17" t="s">
        <v>1044</v>
      </c>
      <c r="B17" t="s">
        <v>1079</v>
      </c>
    </row>
    <row r="19" spans="1:2">
      <c r="A19" t="s">
        <v>1071</v>
      </c>
      <c r="B19" t="s">
        <v>1080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23" sqref="B23"/>
    </sheetView>
  </sheetViews>
  <sheetFormatPr defaultRowHeight="12.75"/>
  <cols>
    <col min="3" max="3" width="11" customWidth="1"/>
    <col min="4" max="4" width="11.85546875" customWidth="1"/>
    <col min="6" max="6" width="12.28515625" customWidth="1"/>
  </cols>
  <sheetData>
    <row r="1" spans="1:8">
      <c r="A1" t="s">
        <v>1081</v>
      </c>
    </row>
    <row r="2" spans="1:8" ht="38.25">
      <c r="A2" s="8" t="s">
        <v>1018</v>
      </c>
      <c r="B2" s="8" t="s">
        <v>1019</v>
      </c>
      <c r="C2" s="8" t="s">
        <v>1029</v>
      </c>
      <c r="D2" s="8" t="s">
        <v>1032</v>
      </c>
      <c r="E2" s="8" t="s">
        <v>1030</v>
      </c>
      <c r="F2" s="8" t="s">
        <v>1031</v>
      </c>
      <c r="G2" s="8" t="s">
        <v>1023</v>
      </c>
      <c r="H2" s="8" t="s">
        <v>1021</v>
      </c>
    </row>
    <row r="3" spans="1:8">
      <c r="A3" s="11" t="s">
        <v>953</v>
      </c>
      <c r="B3" s="11" t="s">
        <v>948</v>
      </c>
      <c r="C3" s="11">
        <v>6</v>
      </c>
      <c r="D3" s="11">
        <v>13</v>
      </c>
      <c r="E3" s="11">
        <v>6</v>
      </c>
      <c r="F3" s="11">
        <v>17</v>
      </c>
      <c r="G3" s="11">
        <v>4</v>
      </c>
      <c r="H3" s="11">
        <f>SUM(C3:G3)</f>
        <v>46</v>
      </c>
    </row>
    <row r="4" spans="1:8">
      <c r="A4" s="11" t="s">
        <v>953</v>
      </c>
      <c r="B4" s="11" t="s">
        <v>949</v>
      </c>
      <c r="C4" s="11">
        <v>1</v>
      </c>
      <c r="D4" s="11">
        <v>5</v>
      </c>
      <c r="E4" s="11">
        <v>4</v>
      </c>
      <c r="F4" s="11">
        <v>8</v>
      </c>
      <c r="G4" s="11"/>
      <c r="H4" s="11">
        <f t="shared" ref="H4:H6" si="0">SUM(C4:G4)</f>
        <v>18</v>
      </c>
    </row>
    <row r="5" spans="1:8">
      <c r="A5" s="11" t="s">
        <v>952</v>
      </c>
      <c r="B5" s="11" t="s">
        <v>948</v>
      </c>
      <c r="C5" s="11">
        <v>7</v>
      </c>
      <c r="D5" s="11">
        <v>23</v>
      </c>
      <c r="E5" s="11">
        <v>6</v>
      </c>
      <c r="F5" s="11">
        <v>27</v>
      </c>
      <c r="G5" s="11">
        <v>4</v>
      </c>
      <c r="H5" s="11">
        <f t="shared" si="0"/>
        <v>67</v>
      </c>
    </row>
    <row r="6" spans="1:8">
      <c r="A6" s="11" t="s">
        <v>952</v>
      </c>
      <c r="B6" s="11" t="s">
        <v>949</v>
      </c>
      <c r="C6" s="11"/>
      <c r="D6" s="11">
        <v>5</v>
      </c>
      <c r="E6" s="11">
        <v>2</v>
      </c>
      <c r="F6" s="11">
        <v>9</v>
      </c>
      <c r="G6" s="11"/>
      <c r="H6" s="11">
        <f t="shared" si="0"/>
        <v>16</v>
      </c>
    </row>
    <row r="7" spans="1:8">
      <c r="A7" s="11"/>
      <c r="B7" s="11"/>
      <c r="C7" s="11">
        <f>SUM(C3:C6)</f>
        <v>14</v>
      </c>
      <c r="D7" s="11">
        <f t="shared" ref="D7:G7" si="1">SUM(D3:D6)</f>
        <v>46</v>
      </c>
      <c r="E7" s="11">
        <f t="shared" si="1"/>
        <v>18</v>
      </c>
      <c r="F7" s="11">
        <f t="shared" si="1"/>
        <v>61</v>
      </c>
      <c r="G7" s="11">
        <f t="shared" si="1"/>
        <v>8</v>
      </c>
      <c r="H7" s="11">
        <f>SUM(H3:H6)</f>
        <v>147</v>
      </c>
    </row>
    <row r="8" spans="1:8">
      <c r="B8" s="55" t="s">
        <v>953</v>
      </c>
      <c r="C8" s="65">
        <f>(C3+C4)/64</f>
        <v>0.109375</v>
      </c>
      <c r="D8" s="65">
        <f t="shared" ref="D8:G8" si="2">(D3+D4)/64</f>
        <v>0.28125</v>
      </c>
      <c r="E8" s="65">
        <f t="shared" si="2"/>
        <v>0.15625</v>
      </c>
      <c r="F8" s="65">
        <f t="shared" si="2"/>
        <v>0.390625</v>
      </c>
      <c r="G8" s="65">
        <f t="shared" si="2"/>
        <v>6.25E-2</v>
      </c>
      <c r="H8" s="65">
        <f>SUM(C8:G8)</f>
        <v>1</v>
      </c>
    </row>
    <row r="9" spans="1:8">
      <c r="B9" s="55" t="s">
        <v>952</v>
      </c>
      <c r="C9" s="65">
        <f>(C5+C6)/83</f>
        <v>8.4337349397590355E-2</v>
      </c>
      <c r="D9" s="65">
        <f t="shared" ref="D9:G9" si="3">(D5+D6)/83</f>
        <v>0.33734939759036142</v>
      </c>
      <c r="E9" s="65">
        <f t="shared" si="3"/>
        <v>9.6385542168674704E-2</v>
      </c>
      <c r="F9" s="65">
        <f t="shared" si="3"/>
        <v>0.43373493975903615</v>
      </c>
      <c r="G9" s="65">
        <f t="shared" si="3"/>
        <v>4.8192771084337352E-2</v>
      </c>
      <c r="H9" s="65">
        <f>SUM(C9:G9)</f>
        <v>1</v>
      </c>
    </row>
    <row r="10" spans="1:8">
      <c r="B10" s="55" t="s">
        <v>1046</v>
      </c>
      <c r="C10" s="65">
        <f>(C3+C4+C5+C6)/139</f>
        <v>0.10071942446043165</v>
      </c>
      <c r="D10" s="65">
        <f t="shared" ref="D10:F10" si="4">(D3+D4+D5+D6)/139</f>
        <v>0.33093525179856115</v>
      </c>
      <c r="E10" s="65">
        <f t="shared" si="4"/>
        <v>0.12949640287769784</v>
      </c>
      <c r="F10" s="65">
        <f t="shared" si="4"/>
        <v>0.43884892086330934</v>
      </c>
      <c r="G10" s="65">
        <f>SUM(C10:F10)</f>
        <v>1</v>
      </c>
    </row>
    <row r="17" spans="1:2">
      <c r="A17" t="s">
        <v>1044</v>
      </c>
      <c r="B17" t="s">
        <v>1082</v>
      </c>
    </row>
    <row r="18" spans="1:2">
      <c r="B18" t="s">
        <v>1077</v>
      </c>
    </row>
    <row r="19" spans="1:2">
      <c r="B19" t="s">
        <v>1076</v>
      </c>
    </row>
    <row r="20" spans="1:2">
      <c r="B20" t="s">
        <v>1079</v>
      </c>
    </row>
    <row r="22" spans="1:2">
      <c r="A22" t="s">
        <v>1071</v>
      </c>
      <c r="B22" t="s">
        <v>1083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B23" sqref="B23"/>
    </sheetView>
  </sheetViews>
  <sheetFormatPr defaultRowHeight="12.75"/>
  <cols>
    <col min="3" max="3" width="10.7109375" customWidth="1"/>
    <col min="4" max="4" width="11.85546875" customWidth="1"/>
    <col min="5" max="5" width="13" customWidth="1"/>
    <col min="6" max="6" width="17.7109375" customWidth="1"/>
    <col min="7" max="7" width="13.28515625" customWidth="1"/>
    <col min="8" max="8" width="13.140625" customWidth="1"/>
    <col min="9" max="9" width="12.140625" customWidth="1"/>
    <col min="10" max="10" width="11.7109375" customWidth="1"/>
    <col min="11" max="11" width="11.85546875" customWidth="1"/>
    <col min="12" max="12" width="11.5703125" customWidth="1"/>
  </cols>
  <sheetData>
    <row r="1" spans="1:15">
      <c r="A1" t="s">
        <v>26</v>
      </c>
    </row>
    <row r="2" spans="1:15" ht="89.25">
      <c r="A2" s="8" t="s">
        <v>1018</v>
      </c>
      <c r="B2" s="8" t="s">
        <v>1019</v>
      </c>
      <c r="C2" s="8" t="s">
        <v>536</v>
      </c>
      <c r="D2" s="8" t="s">
        <v>151</v>
      </c>
      <c r="E2" s="8" t="s">
        <v>543</v>
      </c>
      <c r="F2" s="8" t="s">
        <v>271</v>
      </c>
      <c r="G2" s="8" t="s">
        <v>1033</v>
      </c>
      <c r="H2" s="8" t="s">
        <v>111</v>
      </c>
      <c r="I2" s="8" t="s">
        <v>105</v>
      </c>
      <c r="J2" s="8" t="s">
        <v>143</v>
      </c>
      <c r="K2" s="8" t="s">
        <v>269</v>
      </c>
      <c r="L2" s="8" t="s">
        <v>526</v>
      </c>
      <c r="M2" s="8" t="s">
        <v>74</v>
      </c>
      <c r="N2" s="8" t="s">
        <v>1021</v>
      </c>
    </row>
    <row r="3" spans="1:15">
      <c r="A3" s="11" t="s">
        <v>953</v>
      </c>
      <c r="B3" s="11" t="s">
        <v>948</v>
      </c>
      <c r="C3" s="11">
        <v>16</v>
      </c>
      <c r="D3" s="11">
        <v>22</v>
      </c>
      <c r="E3" s="11">
        <v>9</v>
      </c>
      <c r="F3" s="11">
        <v>14</v>
      </c>
      <c r="G3" s="11">
        <v>3</v>
      </c>
      <c r="H3" s="11">
        <v>7</v>
      </c>
      <c r="I3" s="11">
        <v>3</v>
      </c>
      <c r="J3" s="11">
        <v>25</v>
      </c>
      <c r="K3" s="11">
        <v>16</v>
      </c>
      <c r="L3" s="11">
        <v>9</v>
      </c>
      <c r="M3" s="11">
        <v>5</v>
      </c>
      <c r="N3" s="11">
        <f>SUM(C3:M3)</f>
        <v>129</v>
      </c>
    </row>
    <row r="4" spans="1:15">
      <c r="A4" s="11" t="s">
        <v>953</v>
      </c>
      <c r="B4" s="11" t="s">
        <v>949</v>
      </c>
      <c r="C4" s="11">
        <v>4</v>
      </c>
      <c r="D4" s="11">
        <v>7</v>
      </c>
      <c r="E4" s="11">
        <v>2</v>
      </c>
      <c r="F4" s="11">
        <v>5</v>
      </c>
      <c r="G4" s="11">
        <v>4</v>
      </c>
      <c r="H4" s="11">
        <v>1</v>
      </c>
      <c r="I4" s="11">
        <v>4</v>
      </c>
      <c r="J4" s="11">
        <v>11</v>
      </c>
      <c r="K4" s="11">
        <v>8</v>
      </c>
      <c r="L4" s="11">
        <v>4</v>
      </c>
      <c r="M4" s="11"/>
      <c r="N4" s="11">
        <f t="shared" ref="N4:N6" si="0">SUM(C4:M4)</f>
        <v>50</v>
      </c>
    </row>
    <row r="5" spans="1:15">
      <c r="A5" s="11" t="s">
        <v>952</v>
      </c>
      <c r="B5" s="11" t="s">
        <v>948</v>
      </c>
      <c r="C5" s="11">
        <v>14</v>
      </c>
      <c r="D5" s="11">
        <v>25</v>
      </c>
      <c r="E5" s="11">
        <v>8</v>
      </c>
      <c r="F5" s="11">
        <v>18</v>
      </c>
      <c r="G5" s="11">
        <v>7</v>
      </c>
      <c r="H5" s="11">
        <v>13</v>
      </c>
      <c r="I5" s="11">
        <v>16</v>
      </c>
      <c r="J5" s="11">
        <v>24</v>
      </c>
      <c r="K5" s="11">
        <v>17</v>
      </c>
      <c r="L5" s="11">
        <v>13</v>
      </c>
      <c r="M5" s="11">
        <v>5</v>
      </c>
      <c r="N5" s="11">
        <f t="shared" si="0"/>
        <v>160</v>
      </c>
    </row>
    <row r="6" spans="1:15">
      <c r="A6" s="11" t="s">
        <v>952</v>
      </c>
      <c r="B6" s="11" t="s">
        <v>949</v>
      </c>
      <c r="C6" s="11">
        <v>3</v>
      </c>
      <c r="D6" s="11">
        <v>7</v>
      </c>
      <c r="E6" s="11">
        <v>3</v>
      </c>
      <c r="F6" s="11">
        <v>3</v>
      </c>
      <c r="G6" s="11">
        <v>1</v>
      </c>
      <c r="H6" s="11">
        <v>3</v>
      </c>
      <c r="I6" s="11">
        <v>5</v>
      </c>
      <c r="J6" s="11">
        <v>7</v>
      </c>
      <c r="K6" s="11">
        <v>5</v>
      </c>
      <c r="L6" s="11">
        <v>6</v>
      </c>
      <c r="M6" s="11">
        <v>1</v>
      </c>
      <c r="N6" s="11">
        <f t="shared" si="0"/>
        <v>44</v>
      </c>
    </row>
    <row r="7" spans="1:15">
      <c r="A7" s="11"/>
      <c r="B7" s="11"/>
      <c r="C7" s="11">
        <f>SUM(C3:C6)</f>
        <v>37</v>
      </c>
      <c r="D7" s="11">
        <f t="shared" ref="D7:M7" si="1">SUM(D3:D6)</f>
        <v>61</v>
      </c>
      <c r="E7" s="11">
        <f t="shared" si="1"/>
        <v>22</v>
      </c>
      <c r="F7" s="11">
        <f t="shared" si="1"/>
        <v>40</v>
      </c>
      <c r="G7" s="11">
        <f t="shared" si="1"/>
        <v>15</v>
      </c>
      <c r="H7" s="11">
        <f t="shared" si="1"/>
        <v>24</v>
      </c>
      <c r="I7" s="11">
        <f t="shared" si="1"/>
        <v>28</v>
      </c>
      <c r="J7" s="11">
        <f t="shared" si="1"/>
        <v>67</v>
      </c>
      <c r="K7" s="11">
        <f t="shared" si="1"/>
        <v>46</v>
      </c>
      <c r="L7" s="11">
        <f t="shared" si="1"/>
        <v>32</v>
      </c>
      <c r="M7" s="11">
        <f t="shared" si="1"/>
        <v>11</v>
      </c>
      <c r="N7" s="11">
        <f>SUM(N3:N6)</f>
        <v>383</v>
      </c>
      <c r="O7" s="59">
        <f>N7-M7</f>
        <v>372</v>
      </c>
    </row>
    <row r="8" spans="1:15">
      <c r="B8" s="55" t="s">
        <v>953</v>
      </c>
      <c r="C8" s="66">
        <f>(C3+C4)/179</f>
        <v>0.11173184357541899</v>
      </c>
      <c r="D8" s="66">
        <f t="shared" ref="D8:M8" si="2">(D3+D4)/179</f>
        <v>0.16201117318435754</v>
      </c>
      <c r="E8" s="66">
        <f t="shared" si="2"/>
        <v>6.1452513966480445E-2</v>
      </c>
      <c r="F8" s="66">
        <f t="shared" si="2"/>
        <v>0.10614525139664804</v>
      </c>
      <c r="G8" s="66">
        <f t="shared" si="2"/>
        <v>3.9106145251396648E-2</v>
      </c>
      <c r="H8" s="66">
        <f t="shared" si="2"/>
        <v>4.4692737430167599E-2</v>
      </c>
      <c r="I8" s="66">
        <f t="shared" si="2"/>
        <v>3.9106145251396648E-2</v>
      </c>
      <c r="J8" s="66">
        <f t="shared" si="2"/>
        <v>0.2011173184357542</v>
      </c>
      <c r="K8" s="66">
        <f t="shared" si="2"/>
        <v>0.13407821229050279</v>
      </c>
      <c r="L8" s="66">
        <f t="shared" si="2"/>
        <v>7.2625698324022353E-2</v>
      </c>
      <c r="M8" s="66">
        <f t="shared" si="2"/>
        <v>2.7932960893854747E-2</v>
      </c>
      <c r="N8" s="63">
        <f>SUM(C8:M8)</f>
        <v>1</v>
      </c>
    </row>
    <row r="9" spans="1:15">
      <c r="B9" s="55" t="s">
        <v>952</v>
      </c>
      <c r="C9" s="66">
        <f>(C5+C6)/204</f>
        <v>8.3333333333333329E-2</v>
      </c>
      <c r="D9" s="66">
        <f t="shared" ref="D9:M9" si="3">(D5+D6)/204</f>
        <v>0.15686274509803921</v>
      </c>
      <c r="E9" s="66">
        <f t="shared" si="3"/>
        <v>5.3921568627450983E-2</v>
      </c>
      <c r="F9" s="66">
        <f t="shared" si="3"/>
        <v>0.10294117647058823</v>
      </c>
      <c r="G9" s="66">
        <f t="shared" si="3"/>
        <v>3.9215686274509803E-2</v>
      </c>
      <c r="H9" s="66">
        <f t="shared" si="3"/>
        <v>7.8431372549019607E-2</v>
      </c>
      <c r="I9" s="66">
        <f t="shared" si="3"/>
        <v>0.10294117647058823</v>
      </c>
      <c r="J9" s="66">
        <f t="shared" si="3"/>
        <v>0.15196078431372548</v>
      </c>
      <c r="K9" s="66">
        <f t="shared" si="3"/>
        <v>0.10784313725490197</v>
      </c>
      <c r="L9" s="66">
        <f t="shared" si="3"/>
        <v>9.3137254901960786E-2</v>
      </c>
      <c r="M9" s="66">
        <f t="shared" si="3"/>
        <v>2.9411764705882353E-2</v>
      </c>
      <c r="N9" s="63">
        <f>SUM(C9:M9)</f>
        <v>1</v>
      </c>
    </row>
    <row r="10" spans="1:15">
      <c r="B10" s="55" t="s">
        <v>1046</v>
      </c>
      <c r="C10" s="66">
        <f>C7/372</f>
        <v>9.9462365591397844E-2</v>
      </c>
      <c r="D10" s="66">
        <f t="shared" ref="D10:L10" si="4">D7/372</f>
        <v>0.16397849462365591</v>
      </c>
      <c r="E10" s="66">
        <f t="shared" si="4"/>
        <v>5.9139784946236562E-2</v>
      </c>
      <c r="F10" s="66">
        <f t="shared" si="4"/>
        <v>0.10752688172043011</v>
      </c>
      <c r="G10" s="66">
        <f t="shared" si="4"/>
        <v>4.0322580645161289E-2</v>
      </c>
      <c r="H10" s="66">
        <f t="shared" si="4"/>
        <v>6.4516129032258063E-2</v>
      </c>
      <c r="I10" s="66">
        <f t="shared" si="4"/>
        <v>7.5268817204301078E-2</v>
      </c>
      <c r="J10" s="66">
        <f t="shared" si="4"/>
        <v>0.18010752688172044</v>
      </c>
      <c r="K10" s="66">
        <f t="shared" si="4"/>
        <v>0.12365591397849462</v>
      </c>
      <c r="L10" s="66">
        <f t="shared" si="4"/>
        <v>8.6021505376344093E-2</v>
      </c>
      <c r="M10" s="64"/>
      <c r="N10" s="67">
        <f>C10+D10+E10+F10+G10+H10+I10+J10+K10+L10</f>
        <v>1</v>
      </c>
    </row>
    <row r="14" spans="1:15">
      <c r="A14" t="s">
        <v>1044</v>
      </c>
      <c r="B14" t="s">
        <v>1086</v>
      </c>
    </row>
    <row r="15" spans="1:15">
      <c r="B15" t="s">
        <v>1085</v>
      </c>
    </row>
    <row r="17" spans="1:2">
      <c r="A17" t="s">
        <v>1084</v>
      </c>
      <c r="B17" t="s">
        <v>1087</v>
      </c>
    </row>
    <row r="18" spans="1:2">
      <c r="B18" t="s">
        <v>1088</v>
      </c>
    </row>
    <row r="19" spans="1:2">
      <c r="B19" t="s">
        <v>1089</v>
      </c>
    </row>
    <row r="20" spans="1:2">
      <c r="B20" t="s">
        <v>1091</v>
      </c>
    </row>
    <row r="21" spans="1:2">
      <c r="B21" t="s">
        <v>1090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B23" sqref="B23"/>
    </sheetView>
  </sheetViews>
  <sheetFormatPr defaultRowHeight="12.75"/>
  <cols>
    <col min="3" max="3" width="10.140625" customWidth="1"/>
    <col min="4" max="4" width="12.7109375" customWidth="1"/>
    <col min="5" max="5" width="12.28515625" customWidth="1"/>
    <col min="6" max="7" width="12" customWidth="1"/>
    <col min="8" max="8" width="14.5703125" customWidth="1"/>
    <col min="9" max="9" width="12.28515625" customWidth="1"/>
    <col min="12" max="12" width="9.140625" style="29"/>
  </cols>
  <sheetData>
    <row r="1" spans="1:12">
      <c r="A1" t="s">
        <v>27</v>
      </c>
    </row>
    <row r="2" spans="1:12" ht="51">
      <c r="A2" s="8" t="s">
        <v>1018</v>
      </c>
      <c r="B2" s="8" t="s">
        <v>1019</v>
      </c>
      <c r="C2" s="8" t="s">
        <v>86</v>
      </c>
      <c r="D2" s="8" t="s">
        <v>212</v>
      </c>
      <c r="E2" s="8" t="s">
        <v>144</v>
      </c>
      <c r="F2" s="8" t="s">
        <v>154</v>
      </c>
      <c r="G2" s="8" t="s">
        <v>49</v>
      </c>
      <c r="H2" s="8" t="s">
        <v>1034</v>
      </c>
      <c r="I2" s="8" t="s">
        <v>119</v>
      </c>
      <c r="J2" s="8" t="s">
        <v>74</v>
      </c>
      <c r="K2" s="8" t="s">
        <v>1021</v>
      </c>
    </row>
    <row r="3" spans="1:12">
      <c r="A3" s="11" t="s">
        <v>953</v>
      </c>
      <c r="B3" s="11" t="s">
        <v>948</v>
      </c>
      <c r="C3" s="11">
        <v>18</v>
      </c>
      <c r="D3" s="11">
        <v>19</v>
      </c>
      <c r="E3" s="11">
        <v>5</v>
      </c>
      <c r="F3" s="11">
        <v>14</v>
      </c>
      <c r="G3" s="11">
        <v>18</v>
      </c>
      <c r="H3" s="11">
        <v>19</v>
      </c>
      <c r="I3" s="11">
        <v>19</v>
      </c>
      <c r="J3" s="11">
        <v>1</v>
      </c>
      <c r="K3" s="11">
        <f>SUM(C3:J3)</f>
        <v>113</v>
      </c>
    </row>
    <row r="4" spans="1:12">
      <c r="A4" s="11" t="s">
        <v>953</v>
      </c>
      <c r="B4" s="11" t="s">
        <v>949</v>
      </c>
      <c r="C4" s="11">
        <v>4</v>
      </c>
      <c r="D4" s="11">
        <v>7</v>
      </c>
      <c r="E4" s="11">
        <v>3</v>
      </c>
      <c r="F4" s="11">
        <v>8</v>
      </c>
      <c r="G4" s="11">
        <v>9</v>
      </c>
      <c r="H4" s="11">
        <v>6</v>
      </c>
      <c r="I4" s="11">
        <v>8</v>
      </c>
      <c r="J4" s="11"/>
      <c r="K4" s="11">
        <f>SUM(C4:J4)</f>
        <v>45</v>
      </c>
      <c r="L4" s="29">
        <f>K3+K4</f>
        <v>158</v>
      </c>
    </row>
    <row r="5" spans="1:12">
      <c r="A5" s="11" t="s">
        <v>952</v>
      </c>
      <c r="B5" s="11" t="s">
        <v>948</v>
      </c>
      <c r="C5" s="11">
        <v>22</v>
      </c>
      <c r="D5" s="11">
        <v>24</v>
      </c>
      <c r="E5" s="11">
        <v>7</v>
      </c>
      <c r="F5" s="11">
        <v>15</v>
      </c>
      <c r="G5" s="11">
        <v>33</v>
      </c>
      <c r="H5" s="11">
        <v>17</v>
      </c>
      <c r="I5" s="11">
        <v>21</v>
      </c>
      <c r="J5" s="11">
        <v>4</v>
      </c>
      <c r="K5" s="11">
        <f>SUM(C5:J5)</f>
        <v>143</v>
      </c>
    </row>
    <row r="6" spans="1:12">
      <c r="A6" s="11" t="s">
        <v>952</v>
      </c>
      <c r="B6" s="11" t="s">
        <v>949</v>
      </c>
      <c r="C6" s="11">
        <v>5</v>
      </c>
      <c r="D6" s="11">
        <v>6</v>
      </c>
      <c r="E6" s="11"/>
      <c r="F6" s="11">
        <v>1</v>
      </c>
      <c r="G6" s="11">
        <v>7</v>
      </c>
      <c r="H6" s="11">
        <v>4</v>
      </c>
      <c r="I6" s="11">
        <v>6</v>
      </c>
      <c r="J6" s="11"/>
      <c r="K6" s="11">
        <f>SUM(C6:J6)</f>
        <v>29</v>
      </c>
      <c r="L6" s="59">
        <f>K5+K6</f>
        <v>172</v>
      </c>
    </row>
    <row r="7" spans="1:12">
      <c r="A7" s="11"/>
      <c r="B7" s="11"/>
      <c r="C7" s="11">
        <f>SUM(C3:C6)</f>
        <v>49</v>
      </c>
      <c r="D7" s="11">
        <f t="shared" ref="D7:J7" si="0">SUM(D3:D6)</f>
        <v>56</v>
      </c>
      <c r="E7" s="11">
        <f t="shared" si="0"/>
        <v>15</v>
      </c>
      <c r="F7" s="11">
        <f t="shared" si="0"/>
        <v>38</v>
      </c>
      <c r="G7" s="11">
        <f t="shared" si="0"/>
        <v>67</v>
      </c>
      <c r="H7" s="11">
        <f t="shared" si="0"/>
        <v>46</v>
      </c>
      <c r="I7" s="11">
        <f t="shared" si="0"/>
        <v>54</v>
      </c>
      <c r="J7" s="11">
        <f t="shared" si="0"/>
        <v>5</v>
      </c>
      <c r="K7" s="11">
        <f>SUM(K3:K6)</f>
        <v>330</v>
      </c>
      <c r="L7" s="29">
        <f>330-5</f>
        <v>325</v>
      </c>
    </row>
    <row r="8" spans="1:12">
      <c r="B8" s="55" t="s">
        <v>953</v>
      </c>
      <c r="C8" s="65">
        <f>(C3+C4)/158</f>
        <v>0.13924050632911392</v>
      </c>
      <c r="D8" s="65">
        <f t="shared" ref="D8:J8" si="1">(D3+D4)/158</f>
        <v>0.16455696202531644</v>
      </c>
      <c r="E8" s="65">
        <f t="shared" si="1"/>
        <v>5.0632911392405063E-2</v>
      </c>
      <c r="F8" s="65">
        <f t="shared" si="1"/>
        <v>0.13924050632911392</v>
      </c>
      <c r="G8" s="65">
        <f t="shared" si="1"/>
        <v>0.17088607594936708</v>
      </c>
      <c r="H8" s="65">
        <f t="shared" si="1"/>
        <v>0.15822784810126583</v>
      </c>
      <c r="I8" s="65">
        <f t="shared" si="1"/>
        <v>0.17088607594936708</v>
      </c>
      <c r="J8" s="65">
        <f t="shared" si="1"/>
        <v>6.3291139240506328E-3</v>
      </c>
      <c r="K8" s="65">
        <f>SUM(C8:J8)</f>
        <v>1</v>
      </c>
    </row>
    <row r="9" spans="1:12">
      <c r="B9" s="55" t="s">
        <v>952</v>
      </c>
      <c r="C9" s="65">
        <f>(C5+C6)/172</f>
        <v>0.15697674418604651</v>
      </c>
      <c r="D9" s="65">
        <f t="shared" ref="D9:J9" si="2">(D5+D6)/172</f>
        <v>0.1744186046511628</v>
      </c>
      <c r="E9" s="65">
        <f t="shared" si="2"/>
        <v>4.0697674418604654E-2</v>
      </c>
      <c r="F9" s="65">
        <f t="shared" si="2"/>
        <v>9.3023255813953487E-2</v>
      </c>
      <c r="G9" s="65">
        <f t="shared" si="2"/>
        <v>0.23255813953488372</v>
      </c>
      <c r="H9" s="65">
        <f t="shared" si="2"/>
        <v>0.12209302325581395</v>
      </c>
      <c r="I9" s="65">
        <f t="shared" si="2"/>
        <v>0.15697674418604651</v>
      </c>
      <c r="J9" s="65">
        <f t="shared" si="2"/>
        <v>2.3255813953488372E-2</v>
      </c>
      <c r="K9" s="65">
        <f>SUM(C9:J9)</f>
        <v>1</v>
      </c>
    </row>
    <row r="10" spans="1:12">
      <c r="B10" s="55" t="s">
        <v>1046</v>
      </c>
      <c r="C10" s="65">
        <f>C7/325</f>
        <v>0.15076923076923077</v>
      </c>
      <c r="D10" s="65">
        <f t="shared" ref="D10:I10" si="3">D7/325</f>
        <v>0.1723076923076923</v>
      </c>
      <c r="E10" s="65">
        <f t="shared" si="3"/>
        <v>4.6153846153846156E-2</v>
      </c>
      <c r="F10" s="65">
        <f t="shared" si="3"/>
        <v>0.11692307692307692</v>
      </c>
      <c r="G10" s="65">
        <f t="shared" si="3"/>
        <v>0.20615384615384616</v>
      </c>
      <c r="H10" s="65">
        <f t="shared" si="3"/>
        <v>0.14153846153846153</v>
      </c>
      <c r="I10" s="65">
        <f t="shared" si="3"/>
        <v>0.16615384615384615</v>
      </c>
      <c r="J10" s="63">
        <f>SUM(C10:I10)</f>
        <v>1</v>
      </c>
    </row>
    <row r="15" spans="1:12">
      <c r="B15" t="s">
        <v>1092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2"/>
  <sheetViews>
    <sheetView topLeftCell="C1" zoomScale="85" zoomScaleNormal="85" workbookViewId="0">
      <selection activeCell="D143" sqref="D143:K143"/>
    </sheetView>
  </sheetViews>
  <sheetFormatPr defaultRowHeight="12.75"/>
  <cols>
    <col min="1" max="1" width="47.5703125" bestFit="1" customWidth="1"/>
    <col min="2" max="2" width="17" style="29" bestFit="1" customWidth="1"/>
    <col min="3" max="3" width="17" style="29" customWidth="1"/>
    <col min="4" max="4" width="14.5703125" customWidth="1"/>
    <col min="5" max="5" width="12.85546875" customWidth="1"/>
    <col min="6" max="6" width="14.85546875" customWidth="1"/>
    <col min="7" max="7" width="20.140625" customWidth="1"/>
    <col min="8" max="8" width="19.7109375" customWidth="1"/>
    <col min="9" max="9" width="16" customWidth="1"/>
    <col min="10" max="11" width="13.28515625" customWidth="1"/>
    <col min="12" max="12" width="13" customWidth="1"/>
    <col min="13" max="13" width="13.42578125" customWidth="1"/>
  </cols>
  <sheetData>
    <row r="1" spans="1:12" ht="18" customHeight="1">
      <c r="A1" s="101" t="s">
        <v>988</v>
      </c>
      <c r="B1" s="101"/>
      <c r="C1" s="101"/>
      <c r="D1" s="101"/>
      <c r="E1" s="101"/>
      <c r="F1" s="101"/>
      <c r="G1" s="101"/>
      <c r="H1" s="101"/>
      <c r="I1" s="101"/>
      <c r="J1" s="27"/>
      <c r="K1" s="27"/>
      <c r="L1" s="27"/>
    </row>
    <row r="3" spans="1:12" ht="25.5">
      <c r="A3" s="7" t="s">
        <v>1022</v>
      </c>
      <c r="B3" s="7" t="s">
        <v>1018</v>
      </c>
      <c r="C3" s="7" t="s">
        <v>1019</v>
      </c>
      <c r="D3" s="8" t="s">
        <v>989</v>
      </c>
      <c r="E3" s="8" t="s">
        <v>990</v>
      </c>
      <c r="F3" s="8" t="s">
        <v>991</v>
      </c>
      <c r="G3" s="8" t="s">
        <v>992</v>
      </c>
      <c r="H3" s="8" t="s">
        <v>993</v>
      </c>
      <c r="I3" s="38" t="s">
        <v>1021</v>
      </c>
      <c r="J3" s="6"/>
      <c r="K3" s="6"/>
    </row>
    <row r="4" spans="1:12" ht="25.5">
      <c r="A4" s="10" t="s">
        <v>7</v>
      </c>
      <c r="B4" s="11" t="s">
        <v>953</v>
      </c>
      <c r="C4" s="11" t="s">
        <v>948</v>
      </c>
      <c r="D4" s="11">
        <v>15</v>
      </c>
      <c r="E4" s="11">
        <v>8</v>
      </c>
      <c r="F4" s="11">
        <v>9</v>
      </c>
      <c r="G4" s="11">
        <v>4</v>
      </c>
      <c r="H4" s="11">
        <v>10</v>
      </c>
      <c r="I4" s="37">
        <f>SUM(D4:H4)</f>
        <v>46</v>
      </c>
      <c r="J4" s="28"/>
      <c r="K4" s="6"/>
    </row>
    <row r="5" spans="1:12" ht="25.5">
      <c r="A5" s="10" t="s">
        <v>7</v>
      </c>
      <c r="B5" s="11" t="s">
        <v>953</v>
      </c>
      <c r="C5" s="11" t="s">
        <v>949</v>
      </c>
      <c r="D5" s="11">
        <v>3</v>
      </c>
      <c r="E5" s="11">
        <v>5</v>
      </c>
      <c r="F5" s="11">
        <v>2</v>
      </c>
      <c r="G5" s="11">
        <v>4</v>
      </c>
      <c r="H5" s="11">
        <v>4</v>
      </c>
      <c r="I5" s="37">
        <f>SUM(D5:H5)</f>
        <v>18</v>
      </c>
      <c r="J5" s="28"/>
      <c r="K5" s="6"/>
    </row>
    <row r="6" spans="1:12" ht="25.5">
      <c r="A6" s="10" t="s">
        <v>7</v>
      </c>
      <c r="B6" s="11" t="s">
        <v>952</v>
      </c>
      <c r="C6" s="11" t="s">
        <v>948</v>
      </c>
      <c r="D6" s="11">
        <v>15</v>
      </c>
      <c r="E6" s="11">
        <v>16</v>
      </c>
      <c r="F6" s="11">
        <v>14</v>
      </c>
      <c r="G6" s="11">
        <v>9</v>
      </c>
      <c r="H6" s="11">
        <v>13</v>
      </c>
      <c r="I6" s="37">
        <f>SUM(D6:H6)</f>
        <v>67</v>
      </c>
      <c r="J6" s="28"/>
      <c r="K6" s="6"/>
    </row>
    <row r="7" spans="1:12" ht="25.5">
      <c r="A7" s="10" t="s">
        <v>7</v>
      </c>
      <c r="B7" s="11" t="s">
        <v>952</v>
      </c>
      <c r="C7" s="11" t="s">
        <v>949</v>
      </c>
      <c r="D7" s="11">
        <v>1</v>
      </c>
      <c r="E7" s="11">
        <v>4</v>
      </c>
      <c r="F7" s="11">
        <v>2</v>
      </c>
      <c r="G7" s="11">
        <v>5</v>
      </c>
      <c r="H7" s="11">
        <v>4</v>
      </c>
      <c r="I7" s="37">
        <f>SUM(D7:H7)</f>
        <v>16</v>
      </c>
      <c r="J7" s="28"/>
      <c r="K7" s="6"/>
    </row>
    <row r="8" spans="1:12" ht="15">
      <c r="A8" s="30" t="s">
        <v>1020</v>
      </c>
      <c r="B8" s="30"/>
      <c r="C8" s="30"/>
      <c r="D8" s="30">
        <f>SUM(D4:D7)</f>
        <v>34</v>
      </c>
      <c r="E8" s="30">
        <f>SUM(E4:E7)</f>
        <v>33</v>
      </c>
      <c r="F8" s="30">
        <f t="shared" ref="F8:H8" si="0">SUM(F4:F7)</f>
        <v>27</v>
      </c>
      <c r="G8" s="30">
        <f>SUM(G4:G7)</f>
        <v>22</v>
      </c>
      <c r="H8" s="30">
        <f t="shared" si="0"/>
        <v>31</v>
      </c>
      <c r="I8" s="37">
        <f>SUM(I4:I7)</f>
        <v>147</v>
      </c>
      <c r="J8" s="31"/>
      <c r="K8" s="6"/>
    </row>
    <row r="10" spans="1:12" ht="25.5">
      <c r="A10" s="7" t="s">
        <v>1022</v>
      </c>
      <c r="B10" s="7" t="s">
        <v>1018</v>
      </c>
      <c r="C10" s="7" t="s">
        <v>1019</v>
      </c>
      <c r="D10" s="8">
        <v>0</v>
      </c>
      <c r="E10" s="8">
        <v>1</v>
      </c>
      <c r="F10" s="8">
        <v>2</v>
      </c>
      <c r="G10" s="8">
        <v>3</v>
      </c>
      <c r="H10" s="8">
        <v>4</v>
      </c>
      <c r="I10" s="8" t="s">
        <v>70</v>
      </c>
      <c r="J10" s="8" t="s">
        <v>1021</v>
      </c>
      <c r="K10" s="6"/>
    </row>
    <row r="11" spans="1:12">
      <c r="A11" s="10" t="s">
        <v>8</v>
      </c>
      <c r="B11" s="11" t="s">
        <v>953</v>
      </c>
      <c r="C11" s="11" t="s">
        <v>948</v>
      </c>
      <c r="D11" s="11">
        <v>10</v>
      </c>
      <c r="E11" s="11">
        <v>15</v>
      </c>
      <c r="F11" s="11">
        <v>9</v>
      </c>
      <c r="G11" s="11">
        <v>2</v>
      </c>
      <c r="H11" s="11">
        <v>1</v>
      </c>
      <c r="I11" s="11">
        <v>9</v>
      </c>
      <c r="J11" s="37">
        <f>SUM(D11:I11)</f>
        <v>46</v>
      </c>
    </row>
    <row r="12" spans="1:12">
      <c r="A12" s="10" t="s">
        <v>8</v>
      </c>
      <c r="B12" s="11" t="s">
        <v>953</v>
      </c>
      <c r="C12" s="11" t="s">
        <v>949</v>
      </c>
      <c r="D12" s="11">
        <v>4</v>
      </c>
      <c r="E12" s="11">
        <v>10</v>
      </c>
      <c r="F12" s="11">
        <v>1</v>
      </c>
      <c r="G12" s="11">
        <v>2</v>
      </c>
      <c r="H12" s="11">
        <v>0</v>
      </c>
      <c r="I12" s="11">
        <v>1</v>
      </c>
      <c r="J12" s="37">
        <f>SUM(D12:I12)</f>
        <v>18</v>
      </c>
    </row>
    <row r="13" spans="1:12">
      <c r="A13" s="10" t="s">
        <v>8</v>
      </c>
      <c r="B13" s="11" t="s">
        <v>952</v>
      </c>
      <c r="C13" s="11" t="s">
        <v>948</v>
      </c>
      <c r="D13" s="11">
        <v>12</v>
      </c>
      <c r="E13" s="11">
        <v>34</v>
      </c>
      <c r="F13" s="11">
        <v>7</v>
      </c>
      <c r="G13" s="11">
        <v>3</v>
      </c>
      <c r="H13" s="11">
        <v>1</v>
      </c>
      <c r="I13" s="11">
        <v>10</v>
      </c>
      <c r="J13" s="37">
        <f>SUM(D13:I13)</f>
        <v>67</v>
      </c>
    </row>
    <row r="14" spans="1:12">
      <c r="A14" s="10" t="s">
        <v>8</v>
      </c>
      <c r="B14" s="11" t="s">
        <v>952</v>
      </c>
      <c r="C14" s="11" t="s">
        <v>949</v>
      </c>
      <c r="D14" s="11">
        <v>2</v>
      </c>
      <c r="E14" s="11">
        <v>11</v>
      </c>
      <c r="F14" s="11">
        <v>1</v>
      </c>
      <c r="G14" s="11">
        <v>1</v>
      </c>
      <c r="H14" s="11">
        <v>0</v>
      </c>
      <c r="I14" s="11">
        <v>1</v>
      </c>
      <c r="J14" s="37">
        <f>SUM(D14:I14)</f>
        <v>16</v>
      </c>
    </row>
    <row r="15" spans="1:12" s="35" customFormat="1">
      <c r="A15" s="30" t="s">
        <v>1020</v>
      </c>
      <c r="B15" s="30"/>
      <c r="C15" s="30"/>
      <c r="D15" s="30">
        <f t="shared" ref="D15:J15" si="1">SUM(D11:D14)</f>
        <v>28</v>
      </c>
      <c r="E15" s="30">
        <f t="shared" si="1"/>
        <v>70</v>
      </c>
      <c r="F15" s="30">
        <f t="shared" si="1"/>
        <v>18</v>
      </c>
      <c r="G15" s="30">
        <f t="shared" si="1"/>
        <v>8</v>
      </c>
      <c r="H15" s="30">
        <f t="shared" si="1"/>
        <v>2</v>
      </c>
      <c r="I15" s="30">
        <f t="shared" si="1"/>
        <v>21</v>
      </c>
      <c r="J15" s="37">
        <f t="shared" si="1"/>
        <v>147</v>
      </c>
    </row>
    <row r="16" spans="1:12">
      <c r="A16" s="32"/>
    </row>
    <row r="17" spans="1:12" ht="25.5">
      <c r="A17" s="7" t="s">
        <v>1022</v>
      </c>
      <c r="B17" s="7" t="s">
        <v>1018</v>
      </c>
      <c r="C17" s="7" t="s">
        <v>1019</v>
      </c>
      <c r="D17" s="8" t="s">
        <v>90</v>
      </c>
      <c r="E17" s="8" t="s">
        <v>142</v>
      </c>
      <c r="F17" s="8" t="s">
        <v>34</v>
      </c>
      <c r="G17" s="8" t="s">
        <v>994</v>
      </c>
      <c r="H17" s="8" t="s">
        <v>1021</v>
      </c>
    </row>
    <row r="18" spans="1:12" ht="25.5">
      <c r="A18" s="10" t="s">
        <v>9</v>
      </c>
      <c r="B18" s="11" t="s">
        <v>953</v>
      </c>
      <c r="C18" s="11" t="s">
        <v>948</v>
      </c>
      <c r="D18" s="11">
        <v>25</v>
      </c>
      <c r="E18" s="11">
        <v>17</v>
      </c>
      <c r="F18" s="11">
        <v>22</v>
      </c>
      <c r="G18" s="11">
        <v>10</v>
      </c>
      <c r="H18" s="39">
        <f>SUM(D18:G18)</f>
        <v>74</v>
      </c>
    </row>
    <row r="19" spans="1:12" ht="25.5">
      <c r="A19" s="10" t="s">
        <v>9</v>
      </c>
      <c r="B19" s="11" t="s">
        <v>953</v>
      </c>
      <c r="C19" s="11" t="s">
        <v>949</v>
      </c>
      <c r="D19" s="11">
        <v>12</v>
      </c>
      <c r="E19" s="11">
        <v>3</v>
      </c>
      <c r="F19" s="11">
        <v>2</v>
      </c>
      <c r="G19" s="11">
        <v>4</v>
      </c>
      <c r="H19" s="39">
        <f>SUM(D19:G19)</f>
        <v>21</v>
      </c>
    </row>
    <row r="20" spans="1:12" ht="25.5">
      <c r="A20" s="10" t="s">
        <v>9</v>
      </c>
      <c r="B20" s="11" t="s">
        <v>952</v>
      </c>
      <c r="C20" s="11" t="s">
        <v>948</v>
      </c>
      <c r="D20" s="11">
        <v>36</v>
      </c>
      <c r="E20" s="11">
        <v>33</v>
      </c>
      <c r="F20" s="11">
        <v>21</v>
      </c>
      <c r="G20" s="11">
        <v>12</v>
      </c>
      <c r="H20" s="39">
        <f>SUM(D20:G20)</f>
        <v>102</v>
      </c>
    </row>
    <row r="21" spans="1:12" ht="25.5">
      <c r="A21" s="10" t="s">
        <v>9</v>
      </c>
      <c r="B21" s="11" t="s">
        <v>952</v>
      </c>
      <c r="C21" s="11" t="s">
        <v>949</v>
      </c>
      <c r="D21" s="11">
        <v>6</v>
      </c>
      <c r="E21" s="11">
        <v>5</v>
      </c>
      <c r="F21" s="11">
        <v>8</v>
      </c>
      <c r="G21" s="11">
        <v>2</v>
      </c>
      <c r="H21" s="39">
        <f>SUM(D21:G21)</f>
        <v>21</v>
      </c>
    </row>
    <row r="22" spans="1:12" ht="15">
      <c r="A22" s="30" t="s">
        <v>1020</v>
      </c>
      <c r="B22" s="30"/>
      <c r="C22" s="30"/>
      <c r="D22" s="30">
        <f>SUM(D18:D21)</f>
        <v>79</v>
      </c>
      <c r="E22" s="30">
        <f t="shared" ref="E22:F22" si="2">SUM(E18:E21)</f>
        <v>58</v>
      </c>
      <c r="F22" s="30">
        <f t="shared" si="2"/>
        <v>53</v>
      </c>
      <c r="G22" s="30">
        <f>SUM(G18:G21)</f>
        <v>28</v>
      </c>
      <c r="H22" s="39">
        <f>SUM(H18:H21)</f>
        <v>218</v>
      </c>
    </row>
    <row r="24" spans="1:12" ht="89.25">
      <c r="A24" s="7" t="s">
        <v>1022</v>
      </c>
      <c r="B24" s="7" t="s">
        <v>1018</v>
      </c>
      <c r="C24" s="7" t="s">
        <v>1019</v>
      </c>
      <c r="D24" s="8" t="s">
        <v>995</v>
      </c>
      <c r="E24" s="8" t="s">
        <v>996</v>
      </c>
      <c r="F24" s="8" t="s">
        <v>997</v>
      </c>
      <c r="G24" s="8" t="s">
        <v>998</v>
      </c>
      <c r="H24" s="8" t="s">
        <v>999</v>
      </c>
      <c r="I24" s="8" t="s">
        <v>1000</v>
      </c>
      <c r="J24" s="8" t="s">
        <v>994</v>
      </c>
      <c r="K24" s="8" t="s">
        <v>1021</v>
      </c>
      <c r="L24" s="6"/>
    </row>
    <row r="25" spans="1:12" ht="15">
      <c r="A25" s="10" t="s">
        <v>10</v>
      </c>
      <c r="B25" s="11" t="s">
        <v>953</v>
      </c>
      <c r="C25" s="11" t="s">
        <v>948</v>
      </c>
      <c r="D25" s="11">
        <v>33</v>
      </c>
      <c r="E25" s="11">
        <v>26</v>
      </c>
      <c r="F25" s="11">
        <v>23</v>
      </c>
      <c r="G25" s="11">
        <v>23</v>
      </c>
      <c r="H25" s="11">
        <v>25</v>
      </c>
      <c r="I25" s="11">
        <v>17</v>
      </c>
      <c r="J25" s="11">
        <v>11</v>
      </c>
      <c r="K25" s="11">
        <f>SUM(K18:K24)</f>
        <v>0</v>
      </c>
      <c r="L25" s="6"/>
    </row>
    <row r="26" spans="1:12" ht="15">
      <c r="A26" s="10" t="s">
        <v>10</v>
      </c>
      <c r="B26" s="11" t="s">
        <v>953</v>
      </c>
      <c r="C26" s="11" t="s">
        <v>949</v>
      </c>
      <c r="D26" s="11">
        <v>12</v>
      </c>
      <c r="E26" s="11">
        <v>10</v>
      </c>
      <c r="F26" s="11">
        <v>9</v>
      </c>
      <c r="G26" s="11">
        <v>7</v>
      </c>
      <c r="H26" s="11">
        <v>8</v>
      </c>
      <c r="I26" s="11">
        <v>8</v>
      </c>
      <c r="J26" s="11">
        <v>4</v>
      </c>
      <c r="K26" s="11">
        <f t="shared" ref="K26:K28" si="3">SUM(K19:K25)</f>
        <v>0</v>
      </c>
      <c r="L26" s="6"/>
    </row>
    <row r="27" spans="1:12" ht="15">
      <c r="A27" s="10" t="s">
        <v>10</v>
      </c>
      <c r="B27" s="11" t="s">
        <v>952</v>
      </c>
      <c r="C27" s="11" t="s">
        <v>948</v>
      </c>
      <c r="D27" s="11">
        <v>50</v>
      </c>
      <c r="E27" s="11">
        <v>29</v>
      </c>
      <c r="F27" s="11">
        <v>22</v>
      </c>
      <c r="G27" s="11">
        <v>29</v>
      </c>
      <c r="H27" s="11">
        <v>30</v>
      </c>
      <c r="I27" s="11">
        <v>36</v>
      </c>
      <c r="J27" s="11">
        <v>12</v>
      </c>
      <c r="K27" s="11">
        <f t="shared" si="3"/>
        <v>0</v>
      </c>
      <c r="L27" s="6"/>
    </row>
    <row r="28" spans="1:12" ht="15">
      <c r="A28" s="10" t="s">
        <v>10</v>
      </c>
      <c r="B28" s="11" t="s">
        <v>952</v>
      </c>
      <c r="C28" s="11" t="s">
        <v>949</v>
      </c>
      <c r="D28" s="11">
        <v>11</v>
      </c>
      <c r="E28" s="11">
        <v>6</v>
      </c>
      <c r="F28" s="11">
        <v>4</v>
      </c>
      <c r="G28" s="11">
        <v>8</v>
      </c>
      <c r="H28" s="11">
        <v>7</v>
      </c>
      <c r="I28" s="11">
        <v>6</v>
      </c>
      <c r="J28" s="11">
        <v>1</v>
      </c>
      <c r="K28" s="11">
        <f t="shared" si="3"/>
        <v>0</v>
      </c>
      <c r="L28" s="6"/>
    </row>
    <row r="29" spans="1:12" ht="15">
      <c r="A29" s="30" t="s">
        <v>1020</v>
      </c>
      <c r="B29" s="11"/>
      <c r="C29" s="11"/>
      <c r="D29" s="11">
        <f>SUM(D25:D28)</f>
        <v>106</v>
      </c>
      <c r="E29" s="11">
        <f t="shared" ref="E29:J29" si="4">SUM(E25:E28)</f>
        <v>71</v>
      </c>
      <c r="F29" s="11">
        <f t="shared" si="4"/>
        <v>58</v>
      </c>
      <c r="G29" s="11">
        <f t="shared" si="4"/>
        <v>67</v>
      </c>
      <c r="H29" s="11">
        <f t="shared" si="4"/>
        <v>70</v>
      </c>
      <c r="I29" s="11">
        <f t="shared" si="4"/>
        <v>67</v>
      </c>
      <c r="J29" s="11">
        <f t="shared" si="4"/>
        <v>28</v>
      </c>
      <c r="K29" s="11">
        <f>SUM(K25:K28)</f>
        <v>0</v>
      </c>
      <c r="L29" s="6"/>
    </row>
    <row r="31" spans="1:12" ht="25.5">
      <c r="A31" s="7" t="s">
        <v>1022</v>
      </c>
      <c r="B31" s="7" t="s">
        <v>1018</v>
      </c>
      <c r="C31" s="7" t="s">
        <v>1019</v>
      </c>
      <c r="D31" s="8" t="s">
        <v>1001</v>
      </c>
      <c r="E31" s="8" t="s">
        <v>1002</v>
      </c>
      <c r="F31" s="8" t="s">
        <v>1003</v>
      </c>
      <c r="G31" s="8" t="s">
        <v>1004</v>
      </c>
      <c r="H31" s="8" t="s">
        <v>1005</v>
      </c>
      <c r="I31" s="8" t="s">
        <v>994</v>
      </c>
      <c r="J31" s="8" t="s">
        <v>1021</v>
      </c>
      <c r="K31" s="6"/>
      <c r="L31" s="6"/>
    </row>
    <row r="32" spans="1:12" ht="25.5">
      <c r="A32" s="10" t="s">
        <v>11</v>
      </c>
      <c r="B32" s="11" t="s">
        <v>953</v>
      </c>
      <c r="C32" s="11" t="s">
        <v>948</v>
      </c>
      <c r="D32" s="11">
        <v>11</v>
      </c>
      <c r="E32" s="11">
        <v>15</v>
      </c>
      <c r="F32" s="11">
        <v>3</v>
      </c>
      <c r="G32" s="11">
        <v>5</v>
      </c>
      <c r="H32" s="11">
        <v>1</v>
      </c>
      <c r="I32" s="11">
        <v>11</v>
      </c>
      <c r="J32" s="50">
        <f>SUM(D32:I32)</f>
        <v>46</v>
      </c>
      <c r="K32" s="6"/>
      <c r="L32" s="6"/>
    </row>
    <row r="33" spans="1:12" ht="25.5">
      <c r="A33" s="10" t="s">
        <v>11</v>
      </c>
      <c r="B33" s="11" t="s">
        <v>953</v>
      </c>
      <c r="C33" s="11" t="s">
        <v>949</v>
      </c>
      <c r="D33" s="11">
        <v>2</v>
      </c>
      <c r="E33" s="11">
        <v>11</v>
      </c>
      <c r="F33" s="11"/>
      <c r="G33" s="11"/>
      <c r="H33" s="11">
        <v>1</v>
      </c>
      <c r="I33" s="11">
        <v>4</v>
      </c>
      <c r="J33" s="50">
        <f t="shared" ref="J33:J35" si="5">SUM(D33:I33)</f>
        <v>18</v>
      </c>
      <c r="K33" s="6"/>
      <c r="L33" s="6"/>
    </row>
    <row r="34" spans="1:12" ht="25.5">
      <c r="A34" s="10" t="s">
        <v>11</v>
      </c>
      <c r="B34" s="11" t="s">
        <v>952</v>
      </c>
      <c r="C34" s="11" t="s">
        <v>948</v>
      </c>
      <c r="D34" s="11">
        <v>12</v>
      </c>
      <c r="E34" s="11">
        <v>23</v>
      </c>
      <c r="F34" s="11">
        <v>3</v>
      </c>
      <c r="G34" s="11">
        <v>6</v>
      </c>
      <c r="H34" s="11">
        <v>11</v>
      </c>
      <c r="I34" s="11">
        <v>12</v>
      </c>
      <c r="J34" s="50">
        <f t="shared" si="5"/>
        <v>67</v>
      </c>
      <c r="K34" s="6"/>
      <c r="L34" s="6"/>
    </row>
    <row r="35" spans="1:12" ht="25.5">
      <c r="A35" s="10" t="s">
        <v>11</v>
      </c>
      <c r="B35" s="11" t="s">
        <v>952</v>
      </c>
      <c r="C35" s="11" t="s">
        <v>949</v>
      </c>
      <c r="D35" s="11">
        <v>1</v>
      </c>
      <c r="E35" s="11">
        <v>7</v>
      </c>
      <c r="F35" s="11">
        <v>1</v>
      </c>
      <c r="G35" s="11"/>
      <c r="H35" s="11">
        <v>5</v>
      </c>
      <c r="I35" s="11">
        <v>2</v>
      </c>
      <c r="J35" s="50">
        <f t="shared" si="5"/>
        <v>16</v>
      </c>
      <c r="K35" s="6"/>
      <c r="L35" s="6"/>
    </row>
    <row r="36" spans="1:12" ht="15">
      <c r="A36" s="30" t="s">
        <v>1020</v>
      </c>
      <c r="B36" s="11"/>
      <c r="C36" s="11"/>
      <c r="D36" s="11">
        <f t="shared" ref="D36:J36" si="6">SUM(D32:D35)</f>
        <v>26</v>
      </c>
      <c r="E36" s="11">
        <f t="shared" si="6"/>
        <v>56</v>
      </c>
      <c r="F36" s="11">
        <f t="shared" si="6"/>
        <v>7</v>
      </c>
      <c r="G36" s="11">
        <f t="shared" si="6"/>
        <v>11</v>
      </c>
      <c r="H36" s="11">
        <f t="shared" si="6"/>
        <v>18</v>
      </c>
      <c r="I36" s="11">
        <f t="shared" si="6"/>
        <v>29</v>
      </c>
      <c r="J36" s="50">
        <f t="shared" si="6"/>
        <v>147</v>
      </c>
      <c r="K36" s="6"/>
      <c r="L36" s="6"/>
    </row>
    <row r="38" spans="1:12" ht="25.5">
      <c r="A38" s="7" t="s">
        <v>1022</v>
      </c>
      <c r="B38" s="7" t="s">
        <v>1018</v>
      </c>
      <c r="C38" s="7" t="s">
        <v>1019</v>
      </c>
      <c r="D38" s="8" t="s">
        <v>37</v>
      </c>
      <c r="E38" s="8" t="s">
        <v>163</v>
      </c>
      <c r="F38" s="8" t="s">
        <v>40</v>
      </c>
      <c r="G38" s="8" t="s">
        <v>994</v>
      </c>
      <c r="H38" s="8" t="s">
        <v>1021</v>
      </c>
      <c r="I38" s="6"/>
    </row>
    <row r="39" spans="1:12" ht="25.5">
      <c r="A39" s="10" t="s">
        <v>12</v>
      </c>
      <c r="B39" s="11" t="s">
        <v>953</v>
      </c>
      <c r="C39" s="11" t="s">
        <v>948</v>
      </c>
      <c r="D39" s="11">
        <v>22</v>
      </c>
      <c r="E39" s="11">
        <v>10</v>
      </c>
      <c r="F39" s="11">
        <v>3</v>
      </c>
      <c r="G39" s="11">
        <v>11</v>
      </c>
      <c r="H39" s="50">
        <f>SUM(D39:G39)</f>
        <v>46</v>
      </c>
      <c r="I39" s="6"/>
    </row>
    <row r="40" spans="1:12" ht="25.5">
      <c r="A40" s="10" t="s">
        <v>12</v>
      </c>
      <c r="B40" s="11" t="s">
        <v>953</v>
      </c>
      <c r="C40" s="11" t="s">
        <v>949</v>
      </c>
      <c r="D40" s="11">
        <v>10</v>
      </c>
      <c r="E40" s="11">
        <v>3</v>
      </c>
      <c r="F40" s="11">
        <v>1</v>
      </c>
      <c r="G40" s="11">
        <v>4</v>
      </c>
      <c r="H40" s="50">
        <f t="shared" ref="H40:H42" si="7">SUM(D40:G40)</f>
        <v>18</v>
      </c>
      <c r="I40" s="6"/>
    </row>
    <row r="41" spans="1:12" ht="25.5">
      <c r="A41" s="10" t="s">
        <v>12</v>
      </c>
      <c r="B41" s="11" t="s">
        <v>952</v>
      </c>
      <c r="C41" s="11" t="s">
        <v>948</v>
      </c>
      <c r="D41" s="11">
        <v>41</v>
      </c>
      <c r="E41" s="11">
        <v>11</v>
      </c>
      <c r="F41" s="11">
        <v>3</v>
      </c>
      <c r="G41" s="11">
        <v>12</v>
      </c>
      <c r="H41" s="50">
        <f t="shared" si="7"/>
        <v>67</v>
      </c>
      <c r="I41" s="6"/>
    </row>
    <row r="42" spans="1:12" ht="25.5">
      <c r="A42" s="10" t="s">
        <v>12</v>
      </c>
      <c r="B42" s="11" t="s">
        <v>952</v>
      </c>
      <c r="C42" s="11" t="s">
        <v>949</v>
      </c>
      <c r="D42" s="11">
        <v>11</v>
      </c>
      <c r="E42" s="11">
        <v>3</v>
      </c>
      <c r="F42" s="11"/>
      <c r="G42" s="11">
        <v>2</v>
      </c>
      <c r="H42" s="50">
        <f t="shared" si="7"/>
        <v>16</v>
      </c>
      <c r="I42" s="6"/>
    </row>
    <row r="43" spans="1:12" ht="15">
      <c r="A43" s="30" t="s">
        <v>1020</v>
      </c>
      <c r="B43" s="11"/>
      <c r="C43" s="11"/>
      <c r="D43" s="11">
        <f>SUM(D39:D42)</f>
        <v>84</v>
      </c>
      <c r="E43" s="36">
        <f>SUM(E39:E42)</f>
        <v>27</v>
      </c>
      <c r="F43" s="11">
        <f>SUM(F39:F42)</f>
        <v>7</v>
      </c>
      <c r="G43" s="11">
        <f>SUM(G39:G42)</f>
        <v>29</v>
      </c>
      <c r="H43" s="50">
        <f>SUM(H39:H42)</f>
        <v>147</v>
      </c>
      <c r="I43" s="6"/>
    </row>
    <row r="45" spans="1:12">
      <c r="A45" s="7" t="s">
        <v>1022</v>
      </c>
      <c r="B45" s="7" t="s">
        <v>1018</v>
      </c>
      <c r="C45" s="7" t="s">
        <v>1019</v>
      </c>
      <c r="D45" s="8" t="s">
        <v>203</v>
      </c>
      <c r="E45" s="8" t="s">
        <v>183</v>
      </c>
      <c r="F45" s="8" t="s">
        <v>164</v>
      </c>
      <c r="G45" s="8" t="s">
        <v>192</v>
      </c>
      <c r="H45" s="8" t="s">
        <v>1021</v>
      </c>
    </row>
    <row r="46" spans="1:12" ht="38.25">
      <c r="A46" s="10" t="s">
        <v>1006</v>
      </c>
      <c r="B46" s="11" t="s">
        <v>953</v>
      </c>
      <c r="C46" s="11" t="s">
        <v>948</v>
      </c>
      <c r="D46" s="11">
        <v>2</v>
      </c>
      <c r="E46" s="11">
        <v>6</v>
      </c>
      <c r="F46" s="11"/>
      <c r="G46" s="11">
        <v>2</v>
      </c>
      <c r="H46" s="51">
        <f>SUM(D46:G46)</f>
        <v>10</v>
      </c>
    </row>
    <row r="47" spans="1:12" ht="38.25">
      <c r="A47" s="10" t="s">
        <v>1006</v>
      </c>
      <c r="B47" s="11" t="s">
        <v>953</v>
      </c>
      <c r="C47" s="11" t="s">
        <v>949</v>
      </c>
      <c r="D47" s="11"/>
      <c r="E47" s="11">
        <v>1</v>
      </c>
      <c r="F47" s="11">
        <v>2</v>
      </c>
      <c r="G47" s="11"/>
      <c r="H47" s="51">
        <f>SUM(D47:G47)</f>
        <v>3</v>
      </c>
    </row>
    <row r="48" spans="1:12" ht="38.25">
      <c r="A48" s="10" t="s">
        <v>1006</v>
      </c>
      <c r="B48" s="11" t="s">
        <v>952</v>
      </c>
      <c r="C48" s="11" t="s">
        <v>948</v>
      </c>
      <c r="D48" s="11">
        <v>1</v>
      </c>
      <c r="E48" s="11">
        <v>2</v>
      </c>
      <c r="F48" s="11">
        <v>5</v>
      </c>
      <c r="G48" s="11">
        <v>3</v>
      </c>
      <c r="H48" s="51">
        <f>SUM(D48:G48)</f>
        <v>11</v>
      </c>
    </row>
    <row r="49" spans="1:11" ht="38.25">
      <c r="A49" s="10" t="s">
        <v>1006</v>
      </c>
      <c r="B49" s="11" t="s">
        <v>952</v>
      </c>
      <c r="C49" s="11" t="s">
        <v>949</v>
      </c>
      <c r="D49" s="11"/>
      <c r="E49" s="11">
        <v>2</v>
      </c>
      <c r="F49" s="11">
        <v>1</v>
      </c>
      <c r="G49" s="11"/>
      <c r="H49" s="51">
        <f>SUM(D49:G49)</f>
        <v>3</v>
      </c>
    </row>
    <row r="50" spans="1:11">
      <c r="A50" s="30" t="s">
        <v>1020</v>
      </c>
      <c r="B50" s="11"/>
      <c r="C50" s="11"/>
      <c r="D50" s="11">
        <f>SUM(D46:D49)</f>
        <v>3</v>
      </c>
      <c r="E50" s="11">
        <f>SUM(E46:E49)</f>
        <v>11</v>
      </c>
      <c r="F50" s="11">
        <f>SUM(F46:F49)</f>
        <v>8</v>
      </c>
      <c r="G50" s="11">
        <f>SUM(G46:G49)</f>
        <v>5</v>
      </c>
      <c r="H50" s="52">
        <f>SUM(H46:H49)</f>
        <v>27</v>
      </c>
    </row>
    <row r="52" spans="1:11">
      <c r="A52" s="7" t="s">
        <v>1022</v>
      </c>
      <c r="B52" s="7" t="s">
        <v>1018</v>
      </c>
      <c r="C52" s="7" t="s">
        <v>1019</v>
      </c>
      <c r="D52" s="8" t="s">
        <v>104</v>
      </c>
      <c r="E52" s="8" t="s">
        <v>95</v>
      </c>
      <c r="F52" s="8" t="s">
        <v>38</v>
      </c>
      <c r="G52" s="8" t="s">
        <v>994</v>
      </c>
      <c r="H52" s="8" t="s">
        <v>1021</v>
      </c>
      <c r="I52" s="12"/>
    </row>
    <row r="53" spans="1:11" ht="15">
      <c r="A53" s="10" t="s">
        <v>14</v>
      </c>
      <c r="B53" s="11" t="s">
        <v>953</v>
      </c>
      <c r="C53" s="11" t="s">
        <v>948</v>
      </c>
      <c r="D53" s="11">
        <v>19</v>
      </c>
      <c r="E53" s="11">
        <v>20</v>
      </c>
      <c r="F53" s="11">
        <v>32</v>
      </c>
      <c r="G53" s="11">
        <v>10</v>
      </c>
      <c r="H53" s="42">
        <f>SUM(D53:G53)</f>
        <v>81</v>
      </c>
      <c r="I53" s="12"/>
    </row>
    <row r="54" spans="1:11" ht="15">
      <c r="A54" s="10" t="s">
        <v>14</v>
      </c>
      <c r="B54" s="11" t="s">
        <v>953</v>
      </c>
      <c r="C54" s="11" t="s">
        <v>949</v>
      </c>
      <c r="D54" s="11">
        <v>5</v>
      </c>
      <c r="E54" s="11">
        <v>4</v>
      </c>
      <c r="F54" s="11">
        <v>13</v>
      </c>
      <c r="G54" s="11">
        <v>4</v>
      </c>
      <c r="H54" s="42">
        <f>SUM(D54:G54)</f>
        <v>26</v>
      </c>
      <c r="I54" s="12"/>
    </row>
    <row r="55" spans="1:11" ht="15">
      <c r="A55" s="10" t="s">
        <v>14</v>
      </c>
      <c r="B55" s="11" t="s">
        <v>952</v>
      </c>
      <c r="C55" s="11" t="s">
        <v>948</v>
      </c>
      <c r="D55" s="11">
        <v>28</v>
      </c>
      <c r="E55" s="11">
        <v>27</v>
      </c>
      <c r="F55" s="11">
        <v>47</v>
      </c>
      <c r="G55" s="11">
        <v>12</v>
      </c>
      <c r="H55" s="42">
        <f>SUM(D55:G55)</f>
        <v>114</v>
      </c>
      <c r="I55" s="12"/>
    </row>
    <row r="56" spans="1:11" ht="15">
      <c r="A56" s="10" t="s">
        <v>14</v>
      </c>
      <c r="B56" s="11" t="s">
        <v>952</v>
      </c>
      <c r="C56" s="11" t="s">
        <v>949</v>
      </c>
      <c r="D56" s="11">
        <v>3</v>
      </c>
      <c r="E56" s="11">
        <v>6</v>
      </c>
      <c r="F56" s="11">
        <v>13</v>
      </c>
      <c r="G56" s="11">
        <v>2</v>
      </c>
      <c r="H56" s="42">
        <f>SUM(D56:G56)</f>
        <v>24</v>
      </c>
      <c r="I56" s="12"/>
    </row>
    <row r="57" spans="1:11" ht="15">
      <c r="A57" s="30" t="s">
        <v>1020</v>
      </c>
      <c r="B57" s="11"/>
      <c r="C57" s="11"/>
      <c r="D57" s="11">
        <f>SUM(D53:D56)</f>
        <v>55</v>
      </c>
      <c r="E57" s="11">
        <f t="shared" ref="E57:G57" si="8">SUM(E53:E56)</f>
        <v>57</v>
      </c>
      <c r="F57" s="11">
        <f t="shared" si="8"/>
        <v>105</v>
      </c>
      <c r="G57" s="11">
        <f t="shared" si="8"/>
        <v>28</v>
      </c>
      <c r="H57" s="42">
        <f>SUM(H53:H56)</f>
        <v>245</v>
      </c>
      <c r="I57" s="12"/>
    </row>
    <row r="58" spans="1:11" ht="15">
      <c r="A58" s="17"/>
      <c r="B58" s="18"/>
      <c r="C58" s="18"/>
      <c r="D58" s="18"/>
      <c r="E58" s="18"/>
      <c r="F58" s="6"/>
      <c r="G58" s="6"/>
      <c r="H58" s="6"/>
      <c r="I58" s="12"/>
    </row>
    <row r="59" spans="1:11" ht="25.5">
      <c r="A59" s="7" t="s">
        <v>1022</v>
      </c>
      <c r="B59" s="7" t="s">
        <v>1018</v>
      </c>
      <c r="C59" s="7" t="s">
        <v>1019</v>
      </c>
      <c r="D59" s="8" t="s">
        <v>989</v>
      </c>
      <c r="E59" s="8" t="s">
        <v>990</v>
      </c>
      <c r="F59" s="8" t="s">
        <v>991</v>
      </c>
      <c r="G59" s="8" t="s">
        <v>992</v>
      </c>
      <c r="H59" s="8" t="s">
        <v>994</v>
      </c>
      <c r="I59" s="8" t="s">
        <v>1021</v>
      </c>
      <c r="J59" s="6"/>
      <c r="K59" s="12"/>
    </row>
    <row r="60" spans="1:11" ht="25.5">
      <c r="A60" s="10" t="s">
        <v>15</v>
      </c>
      <c r="B60" s="11" t="s">
        <v>953</v>
      </c>
      <c r="C60" s="11" t="s">
        <v>948</v>
      </c>
      <c r="D60" s="11">
        <v>16</v>
      </c>
      <c r="E60" s="11">
        <v>7</v>
      </c>
      <c r="F60" s="11">
        <v>12</v>
      </c>
      <c r="G60" s="11"/>
      <c r="H60" s="11">
        <v>11</v>
      </c>
      <c r="I60" s="11">
        <f>SUM(D60:H60)</f>
        <v>46</v>
      </c>
      <c r="J60" s="6"/>
      <c r="K60" s="12"/>
    </row>
    <row r="61" spans="1:11" ht="25.5">
      <c r="A61" s="10" t="s">
        <v>15</v>
      </c>
      <c r="B61" s="11" t="s">
        <v>953</v>
      </c>
      <c r="C61" s="11" t="s">
        <v>949</v>
      </c>
      <c r="D61" s="11">
        <v>3</v>
      </c>
      <c r="E61" s="11">
        <v>4</v>
      </c>
      <c r="F61" s="11">
        <v>2</v>
      </c>
      <c r="G61" s="11">
        <v>4</v>
      </c>
      <c r="H61" s="11">
        <v>5</v>
      </c>
      <c r="I61" s="11">
        <f t="shared" ref="I61:I63" si="9">SUM(D61:H61)</f>
        <v>18</v>
      </c>
      <c r="J61" s="6"/>
      <c r="K61" s="12"/>
    </row>
    <row r="62" spans="1:11" ht="25.5">
      <c r="A62" s="10" t="s">
        <v>15</v>
      </c>
      <c r="B62" s="11" t="s">
        <v>952</v>
      </c>
      <c r="C62" s="11" t="s">
        <v>948</v>
      </c>
      <c r="D62" s="11">
        <v>22</v>
      </c>
      <c r="E62" s="11">
        <v>14</v>
      </c>
      <c r="F62" s="11">
        <v>17</v>
      </c>
      <c r="G62" s="11">
        <v>2</v>
      </c>
      <c r="H62" s="11">
        <v>12</v>
      </c>
      <c r="I62" s="11">
        <f t="shared" si="9"/>
        <v>67</v>
      </c>
      <c r="J62" s="6"/>
      <c r="K62" s="12"/>
    </row>
    <row r="63" spans="1:11" ht="25.5">
      <c r="A63" s="10" t="s">
        <v>15</v>
      </c>
      <c r="B63" s="11" t="s">
        <v>952</v>
      </c>
      <c r="C63" s="11" t="s">
        <v>949</v>
      </c>
      <c r="D63" s="11">
        <v>6</v>
      </c>
      <c r="E63" s="11">
        <v>2</v>
      </c>
      <c r="F63" s="11">
        <v>4</v>
      </c>
      <c r="G63" s="11">
        <v>2</v>
      </c>
      <c r="H63" s="11">
        <v>2</v>
      </c>
      <c r="I63" s="11">
        <f t="shared" si="9"/>
        <v>16</v>
      </c>
      <c r="J63" s="6"/>
      <c r="K63" s="12"/>
    </row>
    <row r="64" spans="1:11" ht="15">
      <c r="A64" s="30" t="s">
        <v>1020</v>
      </c>
      <c r="B64" s="30"/>
      <c r="C64" s="30"/>
      <c r="D64" s="11">
        <f>SUM(D60:D63)</f>
        <v>47</v>
      </c>
      <c r="E64" s="11">
        <f t="shared" ref="E64:H64" si="10">SUM(E60:E63)</f>
        <v>27</v>
      </c>
      <c r="F64" s="11">
        <f t="shared" si="10"/>
        <v>35</v>
      </c>
      <c r="G64" s="11">
        <f t="shared" si="10"/>
        <v>8</v>
      </c>
      <c r="H64" s="11">
        <f t="shared" si="10"/>
        <v>30</v>
      </c>
      <c r="I64" s="11">
        <f>SUM(I60:I63)</f>
        <v>147</v>
      </c>
      <c r="J64" s="6"/>
      <c r="K64" s="12"/>
    </row>
    <row r="65" spans="1:11" ht="15">
      <c r="A65" s="17"/>
      <c r="B65" s="18"/>
      <c r="C65" s="18"/>
      <c r="D65" s="6"/>
      <c r="E65" s="6"/>
      <c r="F65" s="6"/>
      <c r="G65" s="6"/>
      <c r="H65" s="6"/>
      <c r="I65" s="12"/>
    </row>
    <row r="66" spans="1:11" ht="15">
      <c r="A66" s="7" t="s">
        <v>1022</v>
      </c>
      <c r="B66" s="7" t="s">
        <v>1018</v>
      </c>
      <c r="C66" s="7" t="s">
        <v>1019</v>
      </c>
      <c r="D66" s="8" t="s">
        <v>40</v>
      </c>
      <c r="E66" s="8" t="s">
        <v>37</v>
      </c>
      <c r="F66" s="8" t="s">
        <v>1023</v>
      </c>
      <c r="G66" s="8" t="s">
        <v>1021</v>
      </c>
      <c r="H66" s="6"/>
      <c r="I66" s="12"/>
    </row>
    <row r="67" spans="1:11" ht="25.5">
      <c r="A67" s="10" t="s">
        <v>16</v>
      </c>
      <c r="B67" s="11" t="s">
        <v>953</v>
      </c>
      <c r="C67" s="11" t="s">
        <v>948</v>
      </c>
      <c r="D67" s="11">
        <v>28</v>
      </c>
      <c r="E67" s="11">
        <v>15</v>
      </c>
      <c r="F67" s="11">
        <v>3</v>
      </c>
      <c r="G67" s="11">
        <f>SUM(D67:F67)</f>
        <v>46</v>
      </c>
      <c r="H67" s="6"/>
      <c r="I67" s="12"/>
    </row>
    <row r="68" spans="1:11" ht="25.5">
      <c r="A68" s="10" t="s">
        <v>16</v>
      </c>
      <c r="B68" s="11" t="s">
        <v>953</v>
      </c>
      <c r="C68" s="11" t="s">
        <v>949</v>
      </c>
      <c r="D68" s="11">
        <v>11</v>
      </c>
      <c r="E68" s="11">
        <v>7</v>
      </c>
      <c r="F68" s="11"/>
      <c r="G68" s="11">
        <f t="shared" ref="G68:G70" si="11">SUM(D68:F68)</f>
        <v>18</v>
      </c>
      <c r="H68" s="6"/>
      <c r="I68" s="12"/>
    </row>
    <row r="69" spans="1:11" ht="25.5">
      <c r="A69" s="10" t="s">
        <v>16</v>
      </c>
      <c r="B69" s="11" t="s">
        <v>952</v>
      </c>
      <c r="C69" s="11" t="s">
        <v>948</v>
      </c>
      <c r="D69" s="11">
        <v>39</v>
      </c>
      <c r="E69" s="11">
        <v>23</v>
      </c>
      <c r="F69" s="11">
        <v>5</v>
      </c>
      <c r="G69" s="11">
        <f t="shared" si="11"/>
        <v>67</v>
      </c>
      <c r="H69" s="6"/>
      <c r="I69" s="12"/>
    </row>
    <row r="70" spans="1:11" ht="25.5">
      <c r="A70" s="10" t="s">
        <v>16</v>
      </c>
      <c r="B70" s="11" t="s">
        <v>952</v>
      </c>
      <c r="C70" s="11" t="s">
        <v>949</v>
      </c>
      <c r="D70" s="11">
        <v>13</v>
      </c>
      <c r="E70" s="11">
        <v>3</v>
      </c>
      <c r="F70" s="11"/>
      <c r="G70" s="11">
        <f t="shared" si="11"/>
        <v>16</v>
      </c>
      <c r="H70" s="6"/>
      <c r="I70" s="12"/>
    </row>
    <row r="71" spans="1:11" ht="15">
      <c r="A71" s="30" t="s">
        <v>1020</v>
      </c>
      <c r="B71" s="11"/>
      <c r="C71" s="11"/>
      <c r="D71" s="42">
        <f>SUM(D67:D70)</f>
        <v>91</v>
      </c>
      <c r="E71" s="43">
        <f t="shared" ref="E71:G71" si="12">SUM(E67:E70)</f>
        <v>48</v>
      </c>
      <c r="F71" s="42">
        <f t="shared" si="12"/>
        <v>8</v>
      </c>
      <c r="G71" s="42">
        <f t="shared" si="12"/>
        <v>147</v>
      </c>
      <c r="H71" s="6"/>
      <c r="I71" s="12"/>
    </row>
    <row r="72" spans="1:11" ht="15">
      <c r="A72" s="17"/>
      <c r="B72" s="18"/>
      <c r="C72" s="18"/>
      <c r="D72" s="6"/>
      <c r="E72" s="6"/>
      <c r="F72" s="6"/>
      <c r="G72" s="6"/>
      <c r="H72" s="6"/>
      <c r="I72" s="12"/>
    </row>
    <row r="73" spans="1:11" ht="15">
      <c r="A73" s="7" t="s">
        <v>1022</v>
      </c>
      <c r="B73" s="7" t="s">
        <v>1018</v>
      </c>
      <c r="C73" s="7" t="s">
        <v>1019</v>
      </c>
      <c r="D73" s="8" t="s">
        <v>74</v>
      </c>
      <c r="E73" s="8" t="s">
        <v>1025</v>
      </c>
      <c r="F73" s="8" t="s">
        <v>138</v>
      </c>
      <c r="G73" s="8" t="s">
        <v>1024</v>
      </c>
      <c r="H73" s="8" t="s">
        <v>1021</v>
      </c>
      <c r="I73" s="6"/>
      <c r="J73" s="6">
        <v>48</v>
      </c>
      <c r="K73" s="12"/>
    </row>
    <row r="74" spans="1:11" ht="25.5">
      <c r="A74" s="10" t="s">
        <v>17</v>
      </c>
      <c r="B74" s="11" t="s">
        <v>953</v>
      </c>
      <c r="C74" s="11" t="s">
        <v>948</v>
      </c>
      <c r="D74" s="11">
        <v>2</v>
      </c>
      <c r="E74" s="11">
        <v>4</v>
      </c>
      <c r="F74" s="11">
        <v>9</v>
      </c>
      <c r="G74" s="11"/>
      <c r="H74" s="11">
        <f>SUM(D74:G74)</f>
        <v>15</v>
      </c>
      <c r="I74" s="12"/>
    </row>
    <row r="75" spans="1:11" ht="25.5">
      <c r="A75" s="10" t="s">
        <v>17</v>
      </c>
      <c r="B75" s="11" t="s">
        <v>953</v>
      </c>
      <c r="C75" s="11" t="s">
        <v>949</v>
      </c>
      <c r="D75" s="11">
        <v>3</v>
      </c>
      <c r="E75" s="11"/>
      <c r="F75" s="11">
        <v>4</v>
      </c>
      <c r="G75" s="11"/>
      <c r="H75" s="11">
        <f t="shared" ref="H75:H77" si="13">SUM(D75:G75)</f>
        <v>7</v>
      </c>
      <c r="I75" s="12"/>
    </row>
    <row r="76" spans="1:11" ht="25.5">
      <c r="A76" s="10" t="s">
        <v>17</v>
      </c>
      <c r="B76" s="11" t="s">
        <v>952</v>
      </c>
      <c r="C76" s="11" t="s">
        <v>948</v>
      </c>
      <c r="D76" s="11">
        <v>5</v>
      </c>
      <c r="E76" s="11">
        <v>8</v>
      </c>
      <c r="F76" s="11">
        <v>8</v>
      </c>
      <c r="G76" s="11">
        <v>2</v>
      </c>
      <c r="H76" s="11">
        <f t="shared" si="13"/>
        <v>23</v>
      </c>
      <c r="I76" s="12"/>
    </row>
    <row r="77" spans="1:11" ht="25.5">
      <c r="A77" s="10" t="s">
        <v>17</v>
      </c>
      <c r="B77" s="11" t="s">
        <v>952</v>
      </c>
      <c r="C77" s="11" t="s">
        <v>949</v>
      </c>
      <c r="D77" s="11">
        <v>2</v>
      </c>
      <c r="E77" s="11">
        <v>1</v>
      </c>
      <c r="F77" s="11"/>
      <c r="G77" s="11"/>
      <c r="H77" s="11">
        <f t="shared" si="13"/>
        <v>3</v>
      </c>
      <c r="I77" s="12"/>
    </row>
    <row r="78" spans="1:11">
      <c r="A78" s="30" t="s">
        <v>1020</v>
      </c>
      <c r="B78" s="11"/>
      <c r="C78" s="11"/>
      <c r="D78" s="11">
        <f>SUM(D74:D77)</f>
        <v>12</v>
      </c>
      <c r="E78" s="11">
        <f t="shared" ref="E78:G78" si="14">SUM(E74:E77)</f>
        <v>13</v>
      </c>
      <c r="F78" s="11">
        <f t="shared" si="14"/>
        <v>21</v>
      </c>
      <c r="G78" s="11">
        <f t="shared" si="14"/>
        <v>2</v>
      </c>
      <c r="H78" s="36">
        <f>SUM(H74:H77)</f>
        <v>48</v>
      </c>
      <c r="I78" s="12"/>
    </row>
    <row r="79" spans="1:11" ht="15">
      <c r="A79" s="17"/>
      <c r="B79" s="18"/>
      <c r="C79" s="18"/>
      <c r="D79" s="6"/>
      <c r="E79" s="6"/>
      <c r="F79" s="6"/>
      <c r="G79" s="6"/>
      <c r="H79" s="6"/>
      <c r="I79" s="12"/>
    </row>
    <row r="80" spans="1:11" ht="15">
      <c r="A80" s="7" t="s">
        <v>1022</v>
      </c>
      <c r="B80" s="7" t="s">
        <v>1018</v>
      </c>
      <c r="C80" s="7" t="s">
        <v>1019</v>
      </c>
      <c r="D80" s="8" t="s">
        <v>40</v>
      </c>
      <c r="E80" s="8" t="s">
        <v>37</v>
      </c>
      <c r="F80" s="8" t="s">
        <v>1023</v>
      </c>
      <c r="G80" s="8" t="s">
        <v>1021</v>
      </c>
      <c r="H80" s="6"/>
      <c r="I80" s="12"/>
    </row>
    <row r="81" spans="1:9" ht="25.5">
      <c r="A81" s="10" t="s">
        <v>18</v>
      </c>
      <c r="B81" s="11" t="s">
        <v>953</v>
      </c>
      <c r="C81" s="11" t="s">
        <v>948</v>
      </c>
      <c r="D81" s="11">
        <v>25</v>
      </c>
      <c r="E81" s="11">
        <v>17</v>
      </c>
      <c r="F81" s="11">
        <v>4</v>
      </c>
      <c r="G81" s="11">
        <f>SUM(D81:F81)</f>
        <v>46</v>
      </c>
      <c r="H81" s="6"/>
      <c r="I81" s="12"/>
    </row>
    <row r="82" spans="1:9" ht="25.5">
      <c r="A82" s="10" t="s">
        <v>18</v>
      </c>
      <c r="B82" s="11" t="s">
        <v>953</v>
      </c>
      <c r="C82" s="11" t="s">
        <v>949</v>
      </c>
      <c r="D82" s="11">
        <v>11</v>
      </c>
      <c r="E82" s="11">
        <v>5</v>
      </c>
      <c r="F82" s="11">
        <v>2</v>
      </c>
      <c r="G82" s="11">
        <f t="shared" ref="G82:G84" si="15">SUM(D82:F82)</f>
        <v>18</v>
      </c>
      <c r="H82" s="6"/>
      <c r="I82" s="12"/>
    </row>
    <row r="83" spans="1:9" ht="25.5">
      <c r="A83" s="10" t="s">
        <v>18</v>
      </c>
      <c r="B83" s="11" t="s">
        <v>952</v>
      </c>
      <c r="C83" s="11" t="s">
        <v>948</v>
      </c>
      <c r="D83" s="11">
        <v>41</v>
      </c>
      <c r="E83" s="11">
        <v>21</v>
      </c>
      <c r="F83" s="11">
        <v>5</v>
      </c>
      <c r="G83" s="11">
        <f t="shared" si="15"/>
        <v>67</v>
      </c>
      <c r="H83" s="6"/>
      <c r="I83" s="12"/>
    </row>
    <row r="84" spans="1:9" ht="25.5">
      <c r="A84" s="10" t="s">
        <v>18</v>
      </c>
      <c r="B84" s="11" t="s">
        <v>952</v>
      </c>
      <c r="C84" s="11" t="s">
        <v>949</v>
      </c>
      <c r="D84" s="11">
        <v>13</v>
      </c>
      <c r="E84" s="11">
        <v>3</v>
      </c>
      <c r="F84" s="11"/>
      <c r="G84" s="11">
        <f t="shared" si="15"/>
        <v>16</v>
      </c>
      <c r="H84" s="6"/>
      <c r="I84" s="12"/>
    </row>
    <row r="85" spans="1:9" ht="15">
      <c r="A85" s="11" t="s">
        <v>1020</v>
      </c>
      <c r="B85" s="11"/>
      <c r="C85" s="11"/>
      <c r="D85" s="11">
        <f>SUM(D81:D84)</f>
        <v>90</v>
      </c>
      <c r="E85" s="11">
        <f t="shared" ref="E85:F85" si="16">SUM(E81:E84)</f>
        <v>46</v>
      </c>
      <c r="F85" s="11">
        <f t="shared" si="16"/>
        <v>11</v>
      </c>
      <c r="G85" s="11">
        <f>SUM(G81:G84)</f>
        <v>147</v>
      </c>
      <c r="H85" s="6"/>
      <c r="I85" s="12"/>
    </row>
    <row r="86" spans="1:9" ht="15">
      <c r="A86" s="17"/>
      <c r="B86" s="18"/>
      <c r="C86" s="18"/>
      <c r="D86" s="6"/>
      <c r="E86" s="6"/>
      <c r="F86" s="6"/>
      <c r="G86" s="6"/>
      <c r="H86" s="6"/>
      <c r="I86" s="12"/>
    </row>
    <row r="87" spans="1:9" ht="15">
      <c r="A87" s="7" t="s">
        <v>1022</v>
      </c>
      <c r="B87" s="7" t="s">
        <v>1018</v>
      </c>
      <c r="C87" s="7" t="s">
        <v>1019</v>
      </c>
      <c r="D87" s="8" t="s">
        <v>40</v>
      </c>
      <c r="E87" s="8" t="s">
        <v>37</v>
      </c>
      <c r="F87" s="8" t="s">
        <v>1023</v>
      </c>
      <c r="G87" s="8" t="s">
        <v>1021</v>
      </c>
      <c r="H87" s="6"/>
      <c r="I87" s="12"/>
    </row>
    <row r="88" spans="1:9" ht="25.5">
      <c r="A88" s="10" t="s">
        <v>19</v>
      </c>
      <c r="B88" s="11" t="s">
        <v>953</v>
      </c>
      <c r="C88" s="11" t="s">
        <v>948</v>
      </c>
      <c r="D88" s="11">
        <v>15</v>
      </c>
      <c r="E88" s="11">
        <v>27</v>
      </c>
      <c r="F88" s="11">
        <v>4</v>
      </c>
      <c r="G88" s="11">
        <f>SUM(D88:F88)</f>
        <v>46</v>
      </c>
      <c r="H88" s="6"/>
      <c r="I88" s="12"/>
    </row>
    <row r="89" spans="1:9" ht="25.5">
      <c r="A89" s="10" t="s">
        <v>19</v>
      </c>
      <c r="B89" s="11" t="s">
        <v>953</v>
      </c>
      <c r="C89" s="11" t="s">
        <v>949</v>
      </c>
      <c r="D89" s="11">
        <v>3</v>
      </c>
      <c r="E89" s="11">
        <v>14</v>
      </c>
      <c r="F89" s="11">
        <v>1</v>
      </c>
      <c r="G89" s="11">
        <f t="shared" ref="G89:G91" si="17">SUM(D89:F89)</f>
        <v>18</v>
      </c>
      <c r="H89" s="6"/>
      <c r="I89" s="12"/>
    </row>
    <row r="90" spans="1:9" ht="25.5">
      <c r="A90" s="10" t="s">
        <v>19</v>
      </c>
      <c r="B90" s="11" t="s">
        <v>952</v>
      </c>
      <c r="C90" s="11" t="s">
        <v>948</v>
      </c>
      <c r="D90" s="11">
        <v>16</v>
      </c>
      <c r="E90" s="11">
        <v>47</v>
      </c>
      <c r="F90" s="11">
        <v>4</v>
      </c>
      <c r="G90" s="11">
        <f t="shared" si="17"/>
        <v>67</v>
      </c>
      <c r="H90" s="6"/>
      <c r="I90" s="12"/>
    </row>
    <row r="91" spans="1:9" ht="25.5">
      <c r="A91" s="10" t="s">
        <v>19</v>
      </c>
      <c r="B91" s="11" t="s">
        <v>952</v>
      </c>
      <c r="C91" s="11" t="s">
        <v>949</v>
      </c>
      <c r="D91" s="11">
        <v>5</v>
      </c>
      <c r="E91" s="11">
        <v>11</v>
      </c>
      <c r="F91" s="11"/>
      <c r="G91" s="11">
        <f t="shared" si="17"/>
        <v>16</v>
      </c>
      <c r="H91" s="6"/>
      <c r="I91" s="12"/>
    </row>
    <row r="92" spans="1:9" ht="15">
      <c r="A92" s="11" t="s">
        <v>1020</v>
      </c>
      <c r="B92" s="11"/>
      <c r="C92" s="11"/>
      <c r="D92" s="11">
        <f>SUM(D88:D91)</f>
        <v>39</v>
      </c>
      <c r="E92" s="11">
        <f t="shared" ref="E92" si="18">SUM(E88:E91)</f>
        <v>99</v>
      </c>
      <c r="F92" s="11">
        <f t="shared" ref="F92" si="19">SUM(F88:F91)</f>
        <v>9</v>
      </c>
      <c r="G92" s="11">
        <f>SUM(G88:G91)</f>
        <v>147</v>
      </c>
      <c r="H92" s="6"/>
      <c r="I92" s="12"/>
    </row>
    <row r="93" spans="1:9" ht="15">
      <c r="A93" s="17"/>
      <c r="B93" s="18"/>
      <c r="C93" s="18"/>
      <c r="D93" s="6"/>
      <c r="E93" s="6"/>
      <c r="F93" s="6"/>
      <c r="G93" s="6"/>
      <c r="H93" s="6"/>
      <c r="I93" s="12"/>
    </row>
    <row r="94" spans="1:9" ht="15">
      <c r="A94" s="7" t="s">
        <v>1022</v>
      </c>
      <c r="B94" s="7" t="s">
        <v>1018</v>
      </c>
      <c r="C94" s="7" t="s">
        <v>1019</v>
      </c>
      <c r="D94" s="8" t="s">
        <v>40</v>
      </c>
      <c r="E94" s="8" t="s">
        <v>37</v>
      </c>
      <c r="F94" s="8" t="s">
        <v>1023</v>
      </c>
      <c r="G94" s="8" t="s">
        <v>1021</v>
      </c>
      <c r="H94" s="6"/>
      <c r="I94" s="12"/>
    </row>
    <row r="95" spans="1:9" ht="15">
      <c r="A95" s="10" t="s">
        <v>20</v>
      </c>
      <c r="B95" s="11" t="s">
        <v>953</v>
      </c>
      <c r="C95" s="11" t="s">
        <v>948</v>
      </c>
      <c r="D95" s="11">
        <v>5</v>
      </c>
      <c r="E95" s="11">
        <v>38</v>
      </c>
      <c r="F95" s="11">
        <v>3</v>
      </c>
      <c r="G95" s="11">
        <f>SUM(D95:F95)</f>
        <v>46</v>
      </c>
      <c r="H95" s="6"/>
      <c r="I95" s="12"/>
    </row>
    <row r="96" spans="1:9" ht="15">
      <c r="A96" s="10" t="s">
        <v>20</v>
      </c>
      <c r="B96" s="11" t="s">
        <v>953</v>
      </c>
      <c r="C96" s="11" t="s">
        <v>949</v>
      </c>
      <c r="D96" s="11">
        <v>4</v>
      </c>
      <c r="E96" s="11">
        <v>14</v>
      </c>
      <c r="F96" s="11"/>
      <c r="G96" s="11">
        <f t="shared" ref="G96:G98" si="20">SUM(D96:F96)</f>
        <v>18</v>
      </c>
      <c r="H96" s="6"/>
      <c r="I96" s="12"/>
    </row>
    <row r="97" spans="1:9" ht="15">
      <c r="A97" s="10" t="s">
        <v>20</v>
      </c>
      <c r="B97" s="11" t="s">
        <v>952</v>
      </c>
      <c r="C97" s="11" t="s">
        <v>948</v>
      </c>
      <c r="D97" s="11">
        <v>6</v>
      </c>
      <c r="E97" s="11">
        <v>58</v>
      </c>
      <c r="F97" s="11">
        <v>3</v>
      </c>
      <c r="G97" s="11">
        <f t="shared" si="20"/>
        <v>67</v>
      </c>
      <c r="H97" s="6"/>
      <c r="I97" s="12"/>
    </row>
    <row r="98" spans="1:9" ht="15">
      <c r="A98" s="10" t="s">
        <v>20</v>
      </c>
      <c r="B98" s="11" t="s">
        <v>952</v>
      </c>
      <c r="C98" s="11" t="s">
        <v>949</v>
      </c>
      <c r="D98" s="11">
        <v>1</v>
      </c>
      <c r="E98" s="11">
        <v>15</v>
      </c>
      <c r="F98" s="11"/>
      <c r="G98" s="11">
        <f t="shared" si="20"/>
        <v>16</v>
      </c>
      <c r="H98" s="6"/>
      <c r="I98" s="12"/>
    </row>
    <row r="99" spans="1:9" ht="15">
      <c r="A99" s="11" t="s">
        <v>1020</v>
      </c>
      <c r="B99" s="11"/>
      <c r="C99" s="11"/>
      <c r="D99" s="11">
        <f>SUM(D95:D98)</f>
        <v>16</v>
      </c>
      <c r="E99" s="11">
        <f t="shared" ref="E99" si="21">SUM(E95:E98)</f>
        <v>125</v>
      </c>
      <c r="F99" s="11">
        <f t="shared" ref="F99" si="22">SUM(F95:F98)</f>
        <v>6</v>
      </c>
      <c r="G99" s="11">
        <f>SUM(G95:G98)</f>
        <v>147</v>
      </c>
      <c r="H99" s="6"/>
      <c r="I99" s="12"/>
    </row>
    <row r="100" spans="1:9" ht="15">
      <c r="A100" s="17"/>
      <c r="B100" s="18"/>
      <c r="C100" s="18"/>
      <c r="D100" s="6"/>
      <c r="E100" s="6"/>
      <c r="F100" s="6"/>
      <c r="G100" s="6"/>
      <c r="H100" s="6"/>
      <c r="I100" s="12"/>
    </row>
    <row r="101" spans="1:9" ht="15">
      <c r="A101" s="7" t="s">
        <v>1022</v>
      </c>
      <c r="B101" s="7" t="s">
        <v>1018</v>
      </c>
      <c r="C101" s="7" t="s">
        <v>1019</v>
      </c>
      <c r="D101" s="8" t="s">
        <v>40</v>
      </c>
      <c r="E101" s="8" t="s">
        <v>37</v>
      </c>
      <c r="F101" s="8" t="s">
        <v>1023</v>
      </c>
      <c r="G101" s="8" t="s">
        <v>1021</v>
      </c>
      <c r="H101" s="6"/>
      <c r="I101" s="12"/>
    </row>
    <row r="102" spans="1:9" ht="38.25">
      <c r="A102" s="10" t="s">
        <v>21</v>
      </c>
      <c r="B102" s="11" t="s">
        <v>953</v>
      </c>
      <c r="C102" s="11" t="s">
        <v>948</v>
      </c>
      <c r="D102" s="11">
        <v>12</v>
      </c>
      <c r="E102" s="11">
        <v>31</v>
      </c>
      <c r="F102" s="11">
        <v>3</v>
      </c>
      <c r="G102" s="11">
        <f>SUM(D102:F102)</f>
        <v>46</v>
      </c>
      <c r="H102" s="6"/>
      <c r="I102" s="12"/>
    </row>
    <row r="103" spans="1:9" ht="38.25">
      <c r="A103" s="10" t="s">
        <v>21</v>
      </c>
      <c r="B103" s="11" t="s">
        <v>953</v>
      </c>
      <c r="C103" s="11" t="s">
        <v>949</v>
      </c>
      <c r="D103" s="11">
        <v>5</v>
      </c>
      <c r="E103" s="11">
        <v>13</v>
      </c>
      <c r="F103" s="11"/>
      <c r="G103" s="11">
        <f t="shared" ref="G103:G105" si="23">SUM(D103:F103)</f>
        <v>18</v>
      </c>
      <c r="H103" s="6"/>
      <c r="I103" s="12"/>
    </row>
    <row r="104" spans="1:9" ht="38.25">
      <c r="A104" s="10" t="s">
        <v>21</v>
      </c>
      <c r="B104" s="11" t="s">
        <v>952</v>
      </c>
      <c r="C104" s="11" t="s">
        <v>948</v>
      </c>
      <c r="D104" s="11">
        <v>21</v>
      </c>
      <c r="E104" s="11">
        <v>42</v>
      </c>
      <c r="F104" s="11">
        <v>4</v>
      </c>
      <c r="G104" s="11">
        <f t="shared" si="23"/>
        <v>67</v>
      </c>
      <c r="H104" s="6"/>
      <c r="I104" s="12"/>
    </row>
    <row r="105" spans="1:9" ht="38.25">
      <c r="A105" s="10" t="s">
        <v>21</v>
      </c>
      <c r="B105" s="11" t="s">
        <v>952</v>
      </c>
      <c r="C105" s="11" t="s">
        <v>949</v>
      </c>
      <c r="D105" s="11">
        <v>5</v>
      </c>
      <c r="E105" s="11">
        <v>11</v>
      </c>
      <c r="F105" s="11"/>
      <c r="G105" s="11">
        <f t="shared" si="23"/>
        <v>16</v>
      </c>
      <c r="H105" s="6"/>
      <c r="I105" s="12"/>
    </row>
    <row r="106" spans="1:9" ht="15">
      <c r="A106" s="11" t="s">
        <v>1020</v>
      </c>
      <c r="B106" s="11"/>
      <c r="C106" s="11"/>
      <c r="D106" s="11">
        <f>SUM(D102:D105)</f>
        <v>43</v>
      </c>
      <c r="E106" s="11">
        <f t="shared" ref="E106" si="24">SUM(E102:E105)</f>
        <v>97</v>
      </c>
      <c r="F106" s="11">
        <f t="shared" ref="F106" si="25">SUM(F102:F105)</f>
        <v>7</v>
      </c>
      <c r="G106" s="11">
        <f>SUM(G102:G105)</f>
        <v>147</v>
      </c>
      <c r="H106" s="6"/>
      <c r="I106" s="12"/>
    </row>
    <row r="107" spans="1:9" ht="15">
      <c r="A107" s="17"/>
      <c r="B107" s="18"/>
      <c r="C107" s="18"/>
      <c r="D107" s="6"/>
      <c r="E107" s="6"/>
      <c r="F107" s="6"/>
      <c r="G107" s="6"/>
      <c r="H107" s="6"/>
      <c r="I107" s="12"/>
    </row>
    <row r="108" spans="1:9" ht="38.25">
      <c r="A108" s="7" t="s">
        <v>1022</v>
      </c>
      <c r="B108" s="8" t="s">
        <v>1018</v>
      </c>
      <c r="C108" s="8" t="s">
        <v>1019</v>
      </c>
      <c r="D108" s="8" t="s">
        <v>40</v>
      </c>
      <c r="E108" s="8" t="s">
        <v>1026</v>
      </c>
      <c r="F108" s="8" t="s">
        <v>1027</v>
      </c>
      <c r="G108" s="8" t="s">
        <v>1028</v>
      </c>
      <c r="H108" s="8" t="s">
        <v>1023</v>
      </c>
      <c r="I108" s="8" t="s">
        <v>1021</v>
      </c>
    </row>
    <row r="109" spans="1:9" ht="38.25">
      <c r="A109" s="10" t="s">
        <v>22</v>
      </c>
      <c r="B109" s="11" t="s">
        <v>953</v>
      </c>
      <c r="C109" s="11" t="s">
        <v>948</v>
      </c>
      <c r="D109" s="11">
        <v>5</v>
      </c>
      <c r="E109" s="11">
        <v>14</v>
      </c>
      <c r="F109" s="11">
        <v>4</v>
      </c>
      <c r="G109" s="11">
        <v>20</v>
      </c>
      <c r="H109" s="11">
        <v>3</v>
      </c>
      <c r="I109" s="11">
        <f>SUM(D109:H109)</f>
        <v>46</v>
      </c>
    </row>
    <row r="110" spans="1:9" ht="38.25">
      <c r="A110" s="10" t="s">
        <v>22</v>
      </c>
      <c r="B110" s="11" t="s">
        <v>953</v>
      </c>
      <c r="C110" s="11" t="s">
        <v>949</v>
      </c>
      <c r="D110" s="11">
        <v>1</v>
      </c>
      <c r="E110" s="11">
        <v>6</v>
      </c>
      <c r="F110" s="11">
        <v>1</v>
      </c>
      <c r="G110" s="11">
        <v>9</v>
      </c>
      <c r="H110" s="11">
        <v>1</v>
      </c>
      <c r="I110" s="11">
        <f t="shared" ref="I110:I112" si="26">SUM(D110:H110)</f>
        <v>18</v>
      </c>
    </row>
    <row r="111" spans="1:9" ht="38.25">
      <c r="A111" s="10" t="s">
        <v>22</v>
      </c>
      <c r="B111" s="11" t="s">
        <v>952</v>
      </c>
      <c r="C111" s="11" t="s">
        <v>948</v>
      </c>
      <c r="D111" s="11">
        <v>11</v>
      </c>
      <c r="E111" s="11">
        <v>20</v>
      </c>
      <c r="F111" s="11">
        <v>10</v>
      </c>
      <c r="G111" s="11">
        <v>23</v>
      </c>
      <c r="H111" s="11">
        <v>3</v>
      </c>
      <c r="I111" s="11">
        <f t="shared" si="26"/>
        <v>67</v>
      </c>
    </row>
    <row r="112" spans="1:9" ht="38.25">
      <c r="A112" s="10" t="s">
        <v>22</v>
      </c>
      <c r="B112" s="11" t="s">
        <v>952</v>
      </c>
      <c r="C112" s="11" t="s">
        <v>949</v>
      </c>
      <c r="D112" s="11">
        <v>4</v>
      </c>
      <c r="E112" s="11"/>
      <c r="F112" s="11">
        <v>7</v>
      </c>
      <c r="G112" s="11">
        <v>5</v>
      </c>
      <c r="H112" s="11"/>
      <c r="I112" s="11">
        <f t="shared" si="26"/>
        <v>16</v>
      </c>
    </row>
    <row r="113" spans="1:9">
      <c r="A113" s="30" t="s">
        <v>1020</v>
      </c>
      <c r="B113" s="11"/>
      <c r="C113" s="11"/>
      <c r="D113" s="11">
        <f>SUM(D109:D112)</f>
        <v>21</v>
      </c>
      <c r="E113" s="11">
        <f t="shared" ref="E113:H113" si="27">SUM(E109:E112)</f>
        <v>40</v>
      </c>
      <c r="F113" s="11">
        <f t="shared" si="27"/>
        <v>22</v>
      </c>
      <c r="G113" s="11">
        <f t="shared" si="27"/>
        <v>57</v>
      </c>
      <c r="H113" s="11">
        <f t="shared" si="27"/>
        <v>7</v>
      </c>
      <c r="I113" s="11">
        <f>SUM(I109:I112)</f>
        <v>147</v>
      </c>
    </row>
    <row r="114" spans="1:9" ht="15">
      <c r="A114" s="17"/>
      <c r="B114" s="18"/>
      <c r="C114" s="18"/>
      <c r="D114" s="6"/>
      <c r="E114" s="6"/>
      <c r="F114" s="6"/>
      <c r="G114" s="6"/>
      <c r="H114" s="6"/>
      <c r="I114" s="12"/>
    </row>
    <row r="115" spans="1:9" ht="38.25">
      <c r="A115" s="7" t="s">
        <v>1022</v>
      </c>
      <c r="B115" s="8" t="s">
        <v>1018</v>
      </c>
      <c r="C115" s="8" t="s">
        <v>1019</v>
      </c>
      <c r="D115" s="8" t="s">
        <v>40</v>
      </c>
      <c r="E115" s="8" t="s">
        <v>1026</v>
      </c>
      <c r="F115" s="8" t="s">
        <v>1027</v>
      </c>
      <c r="G115" s="8" t="s">
        <v>1028</v>
      </c>
      <c r="H115" s="8" t="s">
        <v>1023</v>
      </c>
      <c r="I115" s="8" t="s">
        <v>1021</v>
      </c>
    </row>
    <row r="116" spans="1:9" ht="51">
      <c r="A116" s="10" t="s">
        <v>23</v>
      </c>
      <c r="B116" s="11" t="s">
        <v>953</v>
      </c>
      <c r="C116" s="11" t="s">
        <v>948</v>
      </c>
      <c r="D116" s="11">
        <v>10</v>
      </c>
      <c r="E116" s="11">
        <v>17</v>
      </c>
      <c r="F116" s="11">
        <v>3</v>
      </c>
      <c r="G116" s="11">
        <v>13</v>
      </c>
      <c r="H116" s="11">
        <v>3</v>
      </c>
      <c r="I116" s="11">
        <f>SUM(D116:H116)</f>
        <v>46</v>
      </c>
    </row>
    <row r="117" spans="1:9" ht="51">
      <c r="A117" s="10" t="s">
        <v>23</v>
      </c>
      <c r="B117" s="11" t="s">
        <v>953</v>
      </c>
      <c r="C117" s="11" t="s">
        <v>949</v>
      </c>
      <c r="D117" s="11">
        <v>2</v>
      </c>
      <c r="E117" s="11">
        <v>6</v>
      </c>
      <c r="F117" s="11">
        <v>1</v>
      </c>
      <c r="G117" s="11">
        <v>9</v>
      </c>
      <c r="H117" s="11"/>
      <c r="I117" s="11">
        <f t="shared" ref="I117:I119" si="28">SUM(D117:H117)</f>
        <v>18</v>
      </c>
    </row>
    <row r="118" spans="1:9" ht="51">
      <c r="A118" s="10" t="s">
        <v>23</v>
      </c>
      <c r="B118" s="11" t="s">
        <v>952</v>
      </c>
      <c r="C118" s="11" t="s">
        <v>948</v>
      </c>
      <c r="D118" s="11">
        <v>12</v>
      </c>
      <c r="E118" s="11">
        <v>22</v>
      </c>
      <c r="F118" s="11">
        <v>9</v>
      </c>
      <c r="G118" s="11">
        <v>21</v>
      </c>
      <c r="H118" s="11">
        <v>3</v>
      </c>
      <c r="I118" s="11">
        <f t="shared" si="28"/>
        <v>67</v>
      </c>
    </row>
    <row r="119" spans="1:9" ht="51">
      <c r="A119" s="10" t="s">
        <v>23</v>
      </c>
      <c r="B119" s="11" t="s">
        <v>952</v>
      </c>
      <c r="C119" s="11" t="s">
        <v>949</v>
      </c>
      <c r="D119" s="11">
        <v>3</v>
      </c>
      <c r="E119" s="11">
        <v>7</v>
      </c>
      <c r="F119" s="11">
        <v>1</v>
      </c>
      <c r="G119" s="11">
        <v>5</v>
      </c>
      <c r="H119" s="11"/>
      <c r="I119" s="11">
        <f t="shared" si="28"/>
        <v>16</v>
      </c>
    </row>
    <row r="120" spans="1:9">
      <c r="A120" s="30" t="s">
        <v>1020</v>
      </c>
      <c r="B120" s="11"/>
      <c r="C120" s="11"/>
      <c r="D120" s="11">
        <f>SUM(D116:D119)</f>
        <v>27</v>
      </c>
      <c r="E120" s="11">
        <f t="shared" ref="E120" si="29">SUM(E116:E119)</f>
        <v>52</v>
      </c>
      <c r="F120" s="11">
        <f t="shared" ref="F120" si="30">SUM(F116:F119)</f>
        <v>14</v>
      </c>
      <c r="G120" s="11">
        <f t="shared" ref="G120" si="31">SUM(G116:G119)</f>
        <v>48</v>
      </c>
      <c r="H120" s="11">
        <f t="shared" ref="H120" si="32">SUM(H116:H119)</f>
        <v>6</v>
      </c>
      <c r="I120" s="11">
        <f>SUM(I116:I119)</f>
        <v>147</v>
      </c>
    </row>
    <row r="121" spans="1:9" ht="15">
      <c r="A121" s="17"/>
      <c r="B121" s="18"/>
      <c r="C121" s="18"/>
      <c r="D121" s="6"/>
      <c r="E121" s="6"/>
      <c r="F121" s="6"/>
      <c r="G121" s="6"/>
      <c r="H121" s="6"/>
      <c r="I121" s="12"/>
    </row>
    <row r="122" spans="1:9" ht="25.5">
      <c r="A122" s="7" t="s">
        <v>1022</v>
      </c>
      <c r="B122" s="8" t="s">
        <v>1018</v>
      </c>
      <c r="C122" s="8" t="s">
        <v>1019</v>
      </c>
      <c r="D122" s="8" t="s">
        <v>1029</v>
      </c>
      <c r="E122" s="8" t="s">
        <v>1032</v>
      </c>
      <c r="F122" s="8" t="s">
        <v>1030</v>
      </c>
      <c r="G122" s="8" t="s">
        <v>1031</v>
      </c>
      <c r="H122" s="8" t="s">
        <v>1023</v>
      </c>
      <c r="I122" s="8" t="s">
        <v>1021</v>
      </c>
    </row>
    <row r="123" spans="1:9" ht="51">
      <c r="A123" s="10" t="s">
        <v>24</v>
      </c>
      <c r="B123" s="11" t="s">
        <v>953</v>
      </c>
      <c r="C123" s="11" t="s">
        <v>948</v>
      </c>
      <c r="D123" s="11">
        <v>5</v>
      </c>
      <c r="E123" s="11">
        <v>14</v>
      </c>
      <c r="F123" s="11">
        <v>2</v>
      </c>
      <c r="G123" s="11">
        <v>22</v>
      </c>
      <c r="H123" s="11">
        <v>3</v>
      </c>
      <c r="I123" s="11">
        <f>SUM(D123:H123)</f>
        <v>46</v>
      </c>
    </row>
    <row r="124" spans="1:9" ht="51">
      <c r="A124" s="10" t="s">
        <v>24</v>
      </c>
      <c r="B124" s="11" t="s">
        <v>953</v>
      </c>
      <c r="C124" s="11" t="s">
        <v>949</v>
      </c>
      <c r="D124" s="11">
        <v>2</v>
      </c>
      <c r="E124" s="11">
        <v>10</v>
      </c>
      <c r="F124" s="11"/>
      <c r="G124" s="11">
        <v>6</v>
      </c>
      <c r="H124" s="11"/>
      <c r="I124" s="11">
        <f t="shared" ref="I124:I126" si="33">SUM(D124:H124)</f>
        <v>18</v>
      </c>
    </row>
    <row r="125" spans="1:9" ht="51">
      <c r="A125" s="10" t="s">
        <v>24</v>
      </c>
      <c r="B125" s="11" t="s">
        <v>952</v>
      </c>
      <c r="C125" s="11" t="s">
        <v>948</v>
      </c>
      <c r="D125" s="11">
        <v>3</v>
      </c>
      <c r="E125" s="11">
        <v>29</v>
      </c>
      <c r="F125" s="11">
        <v>4</v>
      </c>
      <c r="G125" s="11">
        <v>26</v>
      </c>
      <c r="H125" s="11">
        <v>5</v>
      </c>
      <c r="I125" s="11">
        <f t="shared" si="33"/>
        <v>67</v>
      </c>
    </row>
    <row r="126" spans="1:9" ht="51">
      <c r="A126" s="10" t="s">
        <v>24</v>
      </c>
      <c r="B126" s="11" t="s">
        <v>952</v>
      </c>
      <c r="C126" s="11" t="s">
        <v>949</v>
      </c>
      <c r="D126" s="11"/>
      <c r="E126" s="11">
        <v>5</v>
      </c>
      <c r="F126" s="11">
        <v>1</v>
      </c>
      <c r="G126" s="11">
        <v>10</v>
      </c>
      <c r="H126" s="11"/>
      <c r="I126" s="11">
        <f t="shared" si="33"/>
        <v>16</v>
      </c>
    </row>
    <row r="127" spans="1:9">
      <c r="A127" s="30" t="s">
        <v>1020</v>
      </c>
      <c r="B127" s="11"/>
      <c r="C127" s="11"/>
      <c r="D127" s="11">
        <f>SUM(D123:D126)</f>
        <v>10</v>
      </c>
      <c r="E127" s="11">
        <f t="shared" ref="E127" si="34">SUM(E123:E126)</f>
        <v>58</v>
      </c>
      <c r="F127" s="11">
        <f t="shared" ref="F127" si="35">SUM(F123:F126)</f>
        <v>7</v>
      </c>
      <c r="G127" s="11">
        <f t="shared" ref="G127" si="36">SUM(G123:G126)</f>
        <v>64</v>
      </c>
      <c r="H127" s="11">
        <f t="shared" ref="H127" si="37">SUM(H123:H126)</f>
        <v>8</v>
      </c>
      <c r="I127" s="11">
        <f>SUM(I123:I126)</f>
        <v>147</v>
      </c>
    </row>
    <row r="128" spans="1:9" ht="15">
      <c r="A128" s="17"/>
      <c r="B128" s="18"/>
      <c r="C128" s="18"/>
      <c r="D128" s="6"/>
      <c r="E128" s="6"/>
      <c r="F128" s="6"/>
      <c r="G128" s="6"/>
      <c r="H128" s="6"/>
      <c r="I128" s="12"/>
    </row>
    <row r="129" spans="1:15" ht="25.5">
      <c r="A129" s="7" t="s">
        <v>1022</v>
      </c>
      <c r="B129" s="8" t="s">
        <v>1018</v>
      </c>
      <c r="C129" s="8" t="s">
        <v>1019</v>
      </c>
      <c r="D129" s="8" t="s">
        <v>1029</v>
      </c>
      <c r="E129" s="8" t="s">
        <v>1032</v>
      </c>
      <c r="F129" s="8" t="s">
        <v>1030</v>
      </c>
      <c r="G129" s="8" t="s">
        <v>1031</v>
      </c>
      <c r="H129" s="8" t="s">
        <v>1023</v>
      </c>
      <c r="I129" s="8" t="s">
        <v>1021</v>
      </c>
    </row>
    <row r="130" spans="1:15" ht="51">
      <c r="A130" s="10" t="s">
        <v>25</v>
      </c>
      <c r="B130" s="11" t="s">
        <v>953</v>
      </c>
      <c r="C130" s="11" t="s">
        <v>948</v>
      </c>
      <c r="D130" s="11">
        <v>6</v>
      </c>
      <c r="E130" s="11">
        <v>13</v>
      </c>
      <c r="F130" s="11">
        <v>6</v>
      </c>
      <c r="G130" s="11">
        <v>17</v>
      </c>
      <c r="H130" s="11">
        <v>4</v>
      </c>
      <c r="I130" s="11">
        <f>SUM(D130:H130)</f>
        <v>46</v>
      </c>
    </row>
    <row r="131" spans="1:15" ht="51">
      <c r="A131" s="10" t="s">
        <v>25</v>
      </c>
      <c r="B131" s="11" t="s">
        <v>953</v>
      </c>
      <c r="C131" s="11" t="s">
        <v>949</v>
      </c>
      <c r="D131" s="11">
        <v>1</v>
      </c>
      <c r="E131" s="11">
        <v>5</v>
      </c>
      <c r="F131" s="11">
        <v>4</v>
      </c>
      <c r="G131" s="11">
        <v>8</v>
      </c>
      <c r="H131" s="11"/>
      <c r="I131" s="11">
        <f t="shared" ref="I131:I133" si="38">SUM(D131:H131)</f>
        <v>18</v>
      </c>
    </row>
    <row r="132" spans="1:15" ht="51">
      <c r="A132" s="10" t="s">
        <v>25</v>
      </c>
      <c r="B132" s="11" t="s">
        <v>952</v>
      </c>
      <c r="C132" s="11" t="s">
        <v>948</v>
      </c>
      <c r="D132" s="11">
        <v>7</v>
      </c>
      <c r="E132" s="11">
        <v>23</v>
      </c>
      <c r="F132" s="11">
        <v>6</v>
      </c>
      <c r="G132" s="11">
        <v>27</v>
      </c>
      <c r="H132" s="11">
        <v>4</v>
      </c>
      <c r="I132" s="11">
        <f t="shared" si="38"/>
        <v>67</v>
      </c>
    </row>
    <row r="133" spans="1:15" ht="51">
      <c r="A133" s="10" t="s">
        <v>25</v>
      </c>
      <c r="B133" s="11" t="s">
        <v>952</v>
      </c>
      <c r="C133" s="11" t="s">
        <v>949</v>
      </c>
      <c r="D133" s="11"/>
      <c r="E133" s="11">
        <v>5</v>
      </c>
      <c r="F133" s="11">
        <v>2</v>
      </c>
      <c r="G133" s="11">
        <v>9</v>
      </c>
      <c r="H133" s="11"/>
      <c r="I133" s="11">
        <f t="shared" si="38"/>
        <v>16</v>
      </c>
    </row>
    <row r="134" spans="1:15">
      <c r="A134" s="30" t="s">
        <v>1020</v>
      </c>
      <c r="B134" s="11"/>
      <c r="C134" s="11"/>
      <c r="D134" s="11">
        <f>SUM(D130:D133)</f>
        <v>14</v>
      </c>
      <c r="E134" s="11">
        <f t="shared" ref="E134:H134" si="39">SUM(E130:E133)</f>
        <v>46</v>
      </c>
      <c r="F134" s="11">
        <f t="shared" si="39"/>
        <v>18</v>
      </c>
      <c r="G134" s="11">
        <f t="shared" si="39"/>
        <v>61</v>
      </c>
      <c r="H134" s="11">
        <f t="shared" si="39"/>
        <v>8</v>
      </c>
      <c r="I134" s="11">
        <f>SUM(I130:I133)</f>
        <v>147</v>
      </c>
    </row>
    <row r="135" spans="1:15" ht="15">
      <c r="A135" s="17"/>
      <c r="B135" s="18"/>
      <c r="C135" s="18"/>
      <c r="D135" s="6"/>
      <c r="E135" s="6"/>
      <c r="F135" s="6"/>
      <c r="G135" s="6"/>
      <c r="H135" s="6"/>
      <c r="I135" s="12"/>
    </row>
    <row r="136" spans="1:15" ht="76.5">
      <c r="A136" s="7" t="s">
        <v>1022</v>
      </c>
      <c r="B136" s="8" t="s">
        <v>1018</v>
      </c>
      <c r="C136" s="8" t="s">
        <v>1019</v>
      </c>
      <c r="D136" s="8" t="s">
        <v>536</v>
      </c>
      <c r="E136" s="8" t="s">
        <v>151</v>
      </c>
      <c r="F136" s="8" t="s">
        <v>543</v>
      </c>
      <c r="G136" s="8" t="s">
        <v>271</v>
      </c>
      <c r="H136" s="8" t="s">
        <v>1033</v>
      </c>
      <c r="I136" s="8" t="s">
        <v>111</v>
      </c>
      <c r="J136" s="8" t="s">
        <v>105</v>
      </c>
      <c r="K136" s="8" t="s">
        <v>143</v>
      </c>
      <c r="L136" s="8" t="s">
        <v>269</v>
      </c>
      <c r="M136" s="8" t="s">
        <v>526</v>
      </c>
      <c r="N136" s="8" t="s">
        <v>74</v>
      </c>
      <c r="O136" s="8" t="s">
        <v>1021</v>
      </c>
    </row>
    <row r="137" spans="1:15" ht="38.25">
      <c r="A137" s="10" t="s">
        <v>26</v>
      </c>
      <c r="B137" s="11" t="s">
        <v>953</v>
      </c>
      <c r="C137" s="11" t="s">
        <v>948</v>
      </c>
      <c r="D137" s="11">
        <v>16</v>
      </c>
      <c r="E137" s="11">
        <v>22</v>
      </c>
      <c r="F137" s="11">
        <v>9</v>
      </c>
      <c r="G137" s="11">
        <v>14</v>
      </c>
      <c r="H137" s="11">
        <v>3</v>
      </c>
      <c r="I137" s="11">
        <v>7</v>
      </c>
      <c r="J137" s="11">
        <v>3</v>
      </c>
      <c r="K137" s="11">
        <v>25</v>
      </c>
      <c r="L137" s="11">
        <v>16</v>
      </c>
      <c r="M137" s="11">
        <v>9</v>
      </c>
      <c r="N137" s="11">
        <v>5</v>
      </c>
      <c r="O137" s="11">
        <f>SUM(D137:N137)</f>
        <v>129</v>
      </c>
    </row>
    <row r="138" spans="1:15" ht="38.25">
      <c r="A138" s="10" t="s">
        <v>26</v>
      </c>
      <c r="B138" s="11" t="s">
        <v>953</v>
      </c>
      <c r="C138" s="11" t="s">
        <v>949</v>
      </c>
      <c r="D138" s="11">
        <v>4</v>
      </c>
      <c r="E138" s="11">
        <v>7</v>
      </c>
      <c r="F138" s="11">
        <v>2</v>
      </c>
      <c r="G138" s="11">
        <v>5</v>
      </c>
      <c r="H138" s="11">
        <v>4</v>
      </c>
      <c r="I138" s="11">
        <v>1</v>
      </c>
      <c r="J138" s="11">
        <v>4</v>
      </c>
      <c r="K138" s="11">
        <v>11</v>
      </c>
      <c r="L138" s="11">
        <v>8</v>
      </c>
      <c r="M138" s="11">
        <v>4</v>
      </c>
      <c r="N138" s="11"/>
      <c r="O138" s="11">
        <f t="shared" ref="O138:O140" si="40">SUM(D138:N138)</f>
        <v>50</v>
      </c>
    </row>
    <row r="139" spans="1:15" ht="38.25">
      <c r="A139" s="10" t="s">
        <v>26</v>
      </c>
      <c r="B139" s="11" t="s">
        <v>952</v>
      </c>
      <c r="C139" s="11" t="s">
        <v>948</v>
      </c>
      <c r="D139" s="11">
        <v>14</v>
      </c>
      <c r="E139" s="11">
        <v>25</v>
      </c>
      <c r="F139" s="11">
        <v>8</v>
      </c>
      <c r="G139" s="11">
        <v>18</v>
      </c>
      <c r="H139" s="11">
        <v>7</v>
      </c>
      <c r="I139" s="11">
        <v>13</v>
      </c>
      <c r="J139" s="11">
        <v>16</v>
      </c>
      <c r="K139" s="11">
        <v>24</v>
      </c>
      <c r="L139" s="11">
        <v>17</v>
      </c>
      <c r="M139" s="11">
        <v>13</v>
      </c>
      <c r="N139" s="11">
        <v>5</v>
      </c>
      <c r="O139" s="11">
        <f t="shared" si="40"/>
        <v>160</v>
      </c>
    </row>
    <row r="140" spans="1:15" ht="38.25">
      <c r="A140" s="10" t="s">
        <v>26</v>
      </c>
      <c r="B140" s="11" t="s">
        <v>952</v>
      </c>
      <c r="C140" s="11" t="s">
        <v>949</v>
      </c>
      <c r="D140" s="11">
        <v>3</v>
      </c>
      <c r="E140" s="11">
        <v>7</v>
      </c>
      <c r="F140" s="11">
        <v>3</v>
      </c>
      <c r="G140" s="11">
        <v>3</v>
      </c>
      <c r="H140" s="11">
        <v>1</v>
      </c>
      <c r="I140" s="11">
        <v>3</v>
      </c>
      <c r="J140" s="11">
        <v>5</v>
      </c>
      <c r="K140" s="11">
        <v>7</v>
      </c>
      <c r="L140" s="11">
        <v>5</v>
      </c>
      <c r="M140" s="11">
        <v>6</v>
      </c>
      <c r="N140" s="11">
        <v>1</v>
      </c>
      <c r="O140" s="11">
        <f t="shared" si="40"/>
        <v>44</v>
      </c>
    </row>
    <row r="141" spans="1:15">
      <c r="A141" s="33" t="s">
        <v>1020</v>
      </c>
      <c r="B141" s="11"/>
      <c r="C141" s="11"/>
      <c r="D141" s="11">
        <f>SUM(D137:D140)</f>
        <v>37</v>
      </c>
      <c r="E141" s="11">
        <f t="shared" ref="E141:N141" si="41">SUM(E137:E140)</f>
        <v>61</v>
      </c>
      <c r="F141" s="11">
        <f t="shared" si="41"/>
        <v>22</v>
      </c>
      <c r="G141" s="11">
        <f t="shared" si="41"/>
        <v>40</v>
      </c>
      <c r="H141" s="11">
        <f t="shared" si="41"/>
        <v>15</v>
      </c>
      <c r="I141" s="11">
        <f t="shared" si="41"/>
        <v>24</v>
      </c>
      <c r="J141" s="11">
        <f t="shared" si="41"/>
        <v>28</v>
      </c>
      <c r="K141" s="11">
        <f t="shared" si="41"/>
        <v>67</v>
      </c>
      <c r="L141" s="11">
        <f t="shared" si="41"/>
        <v>46</v>
      </c>
      <c r="M141" s="11">
        <f t="shared" si="41"/>
        <v>32</v>
      </c>
      <c r="N141" s="11">
        <f t="shared" si="41"/>
        <v>11</v>
      </c>
      <c r="O141" s="11">
        <f>SUM(O137:O140)</f>
        <v>383</v>
      </c>
    </row>
    <row r="142" spans="1:15" ht="15">
      <c r="A142" s="17"/>
      <c r="B142" s="18"/>
      <c r="C142" s="18"/>
      <c r="D142" s="6"/>
      <c r="E142" s="6"/>
      <c r="F142" s="6"/>
      <c r="G142" s="6"/>
      <c r="H142" s="6"/>
      <c r="I142" s="12"/>
    </row>
    <row r="143" spans="1:15" ht="51">
      <c r="A143" s="7" t="s">
        <v>1022</v>
      </c>
      <c r="B143" s="8" t="s">
        <v>1018</v>
      </c>
      <c r="C143" s="8" t="s">
        <v>1019</v>
      </c>
      <c r="D143" s="8" t="s">
        <v>86</v>
      </c>
      <c r="E143" s="8" t="s">
        <v>212</v>
      </c>
      <c r="F143" s="8" t="s">
        <v>144</v>
      </c>
      <c r="G143" s="8" t="s">
        <v>154</v>
      </c>
      <c r="H143" s="8" t="s">
        <v>49</v>
      </c>
      <c r="I143" s="8" t="s">
        <v>1034</v>
      </c>
      <c r="J143" s="8" t="s">
        <v>119</v>
      </c>
      <c r="K143" s="8" t="s">
        <v>74</v>
      </c>
      <c r="L143" s="8" t="s">
        <v>1021</v>
      </c>
    </row>
    <row r="144" spans="1:15" ht="38.25">
      <c r="A144" s="10" t="s">
        <v>27</v>
      </c>
      <c r="B144" s="11" t="s">
        <v>953</v>
      </c>
      <c r="C144" s="11" t="s">
        <v>948</v>
      </c>
      <c r="D144" s="11">
        <v>18</v>
      </c>
      <c r="E144" s="11">
        <v>19</v>
      </c>
      <c r="F144" s="11">
        <v>5</v>
      </c>
      <c r="G144" s="11">
        <v>14</v>
      </c>
      <c r="H144" s="11">
        <v>18</v>
      </c>
      <c r="I144" s="11">
        <v>19</v>
      </c>
      <c r="J144" s="11">
        <v>19</v>
      </c>
      <c r="K144" s="11">
        <v>1</v>
      </c>
      <c r="L144" s="11">
        <f>SUM(D144:K144)</f>
        <v>113</v>
      </c>
    </row>
    <row r="145" spans="1:12" ht="38.25">
      <c r="A145" s="10" t="s">
        <v>27</v>
      </c>
      <c r="B145" s="11" t="s">
        <v>953</v>
      </c>
      <c r="C145" s="11" t="s">
        <v>949</v>
      </c>
      <c r="D145" s="11">
        <v>4</v>
      </c>
      <c r="E145" s="11">
        <v>7</v>
      </c>
      <c r="F145" s="11">
        <v>3</v>
      </c>
      <c r="G145" s="11">
        <v>8</v>
      </c>
      <c r="H145" s="11">
        <v>9</v>
      </c>
      <c r="I145" s="11">
        <v>6</v>
      </c>
      <c r="J145" s="11">
        <v>8</v>
      </c>
      <c r="K145" s="11"/>
      <c r="L145" s="11">
        <f>SUM(D145:K145)</f>
        <v>45</v>
      </c>
    </row>
    <row r="146" spans="1:12" ht="38.25">
      <c r="A146" s="10" t="s">
        <v>27</v>
      </c>
      <c r="B146" s="11" t="s">
        <v>952</v>
      </c>
      <c r="C146" s="11" t="s">
        <v>948</v>
      </c>
      <c r="D146" s="11">
        <v>22</v>
      </c>
      <c r="E146" s="11">
        <v>24</v>
      </c>
      <c r="F146" s="11">
        <v>7</v>
      </c>
      <c r="G146" s="11">
        <v>15</v>
      </c>
      <c r="H146" s="11">
        <v>33</v>
      </c>
      <c r="I146" s="11">
        <v>17</v>
      </c>
      <c r="J146" s="11">
        <v>21</v>
      </c>
      <c r="K146" s="11">
        <v>4</v>
      </c>
      <c r="L146" s="11">
        <f>SUM(D146:K146)</f>
        <v>143</v>
      </c>
    </row>
    <row r="147" spans="1:12" ht="38.25">
      <c r="A147" s="10" t="s">
        <v>27</v>
      </c>
      <c r="B147" s="11" t="s">
        <v>952</v>
      </c>
      <c r="C147" s="11" t="s">
        <v>949</v>
      </c>
      <c r="D147" s="11">
        <v>5</v>
      </c>
      <c r="E147" s="11">
        <v>6</v>
      </c>
      <c r="F147" s="11"/>
      <c r="G147" s="11">
        <v>1</v>
      </c>
      <c r="H147" s="11">
        <v>7</v>
      </c>
      <c r="I147" s="11">
        <v>4</v>
      </c>
      <c r="J147" s="11">
        <v>6</v>
      </c>
      <c r="K147" s="11"/>
      <c r="L147" s="11">
        <f>SUM(D147:K147)</f>
        <v>29</v>
      </c>
    </row>
    <row r="148" spans="1:12">
      <c r="A148" s="11" t="s">
        <v>1020</v>
      </c>
      <c r="B148" s="11"/>
      <c r="C148" s="11"/>
      <c r="D148" s="11">
        <f>SUM(D144:D147)</f>
        <v>49</v>
      </c>
      <c r="E148" s="11">
        <f t="shared" ref="E148:K148" si="42">SUM(E144:E147)</f>
        <v>56</v>
      </c>
      <c r="F148" s="11">
        <f t="shared" si="42"/>
        <v>15</v>
      </c>
      <c r="G148" s="11">
        <f t="shared" si="42"/>
        <v>38</v>
      </c>
      <c r="H148" s="11">
        <f t="shared" si="42"/>
        <v>67</v>
      </c>
      <c r="I148" s="11">
        <f t="shared" si="42"/>
        <v>46</v>
      </c>
      <c r="J148" s="11">
        <f t="shared" si="42"/>
        <v>54</v>
      </c>
      <c r="K148" s="11">
        <f t="shared" si="42"/>
        <v>5</v>
      </c>
      <c r="L148" s="11">
        <f>SUM(L144:L147)</f>
        <v>330</v>
      </c>
    </row>
    <row r="149" spans="1:12" ht="15">
      <c r="A149" s="17"/>
      <c r="B149" s="18"/>
      <c r="C149" s="18"/>
      <c r="D149" s="18"/>
      <c r="E149" s="18"/>
      <c r="F149" s="6"/>
      <c r="G149" s="6"/>
      <c r="H149" s="6"/>
      <c r="I149" s="12"/>
    </row>
    <row r="150" spans="1:12">
      <c r="A150" s="24"/>
      <c r="B150" s="19"/>
      <c r="C150" s="19"/>
      <c r="D150" s="19"/>
      <c r="E150" s="19"/>
      <c r="F150" s="19"/>
      <c r="G150" s="19"/>
      <c r="H150" s="24"/>
      <c r="I150" s="19"/>
    </row>
    <row r="151" spans="1:12" ht="25.5">
      <c r="A151" s="13" t="s">
        <v>1007</v>
      </c>
      <c r="B151" s="14"/>
      <c r="C151" s="14"/>
      <c r="D151" s="14" t="s">
        <v>1008</v>
      </c>
      <c r="E151" s="6"/>
      <c r="F151" s="6"/>
      <c r="G151" s="6"/>
      <c r="H151" s="6"/>
      <c r="I151" s="12"/>
    </row>
    <row r="152" spans="1:12" ht="15">
      <c r="A152" s="15" t="s">
        <v>1009</v>
      </c>
      <c r="B152" s="16"/>
      <c r="C152" s="16"/>
      <c r="D152" s="16" t="s">
        <v>1010</v>
      </c>
      <c r="E152" s="9"/>
      <c r="F152" s="6"/>
      <c r="G152" s="6"/>
      <c r="H152" s="6"/>
      <c r="I152" s="12"/>
    </row>
    <row r="153" spans="1:12" ht="15">
      <c r="A153" s="17" t="s">
        <v>1011</v>
      </c>
      <c r="B153" s="18"/>
      <c r="C153" s="18"/>
      <c r="D153" s="18"/>
      <c r="E153" s="6"/>
      <c r="F153" s="6"/>
      <c r="G153" s="6"/>
      <c r="H153" s="6"/>
      <c r="I153" s="6"/>
    </row>
    <row r="154" spans="1:12" ht="15">
      <c r="A154" s="17" t="s">
        <v>1012</v>
      </c>
      <c r="B154" s="18"/>
      <c r="C154" s="18"/>
      <c r="D154" s="18"/>
      <c r="E154" s="9"/>
      <c r="F154" s="6"/>
      <c r="G154" s="6"/>
      <c r="H154" s="6"/>
      <c r="I154" s="12"/>
    </row>
    <row r="155" spans="1:12" ht="15">
      <c r="A155" s="17" t="s">
        <v>1013</v>
      </c>
      <c r="B155" s="18"/>
      <c r="C155" s="18"/>
      <c r="D155" s="18"/>
      <c r="E155" s="6"/>
      <c r="F155" s="6"/>
      <c r="G155" s="6"/>
      <c r="H155" s="6"/>
      <c r="I155" s="6"/>
    </row>
    <row r="156" spans="1:12" ht="15">
      <c r="A156" s="17"/>
      <c r="B156" s="18"/>
      <c r="C156" s="18"/>
      <c r="D156" s="18"/>
      <c r="E156" s="6"/>
      <c r="F156" s="6"/>
      <c r="G156" s="6"/>
      <c r="H156" s="6"/>
      <c r="I156" s="6"/>
    </row>
    <row r="157" spans="1:12" ht="15">
      <c r="A157" s="20"/>
      <c r="B157" s="21"/>
      <c r="C157" s="21"/>
      <c r="D157" s="21">
        <v>0</v>
      </c>
      <c r="E157" s="6"/>
      <c r="F157" s="6"/>
      <c r="G157" s="6"/>
      <c r="H157" s="6"/>
      <c r="I157" s="6"/>
    </row>
    <row r="159" spans="1:12">
      <c r="A159" s="22" t="s">
        <v>1014</v>
      </c>
      <c r="B159" s="23"/>
      <c r="C159" s="23"/>
      <c r="D159" s="23"/>
      <c r="E159" s="19"/>
      <c r="F159" s="19"/>
      <c r="G159" s="19"/>
      <c r="H159" s="24"/>
      <c r="I159" s="24"/>
    </row>
    <row r="160" spans="1:12" ht="15">
      <c r="A160" s="25" t="s">
        <v>1015</v>
      </c>
      <c r="B160" s="26"/>
      <c r="C160" s="26"/>
      <c r="D160" s="26"/>
      <c r="E160" s="6"/>
      <c r="F160" s="6"/>
      <c r="G160" s="6"/>
      <c r="H160" s="6"/>
      <c r="I160" s="6"/>
    </row>
    <row r="161" spans="1:9" ht="15">
      <c r="A161" s="25" t="s">
        <v>1016</v>
      </c>
      <c r="B161" s="26"/>
      <c r="C161" s="26"/>
      <c r="D161" s="26"/>
      <c r="E161" s="6"/>
      <c r="F161" s="6"/>
      <c r="G161" s="6"/>
      <c r="H161" s="6"/>
      <c r="I161" s="6"/>
    </row>
    <row r="162" spans="1:9" ht="15">
      <c r="A162" s="25" t="s">
        <v>1017</v>
      </c>
      <c r="B162" s="26"/>
      <c r="C162" s="26"/>
      <c r="D162" s="26"/>
      <c r="E162" s="6"/>
      <c r="F162" s="6"/>
      <c r="G162" s="6"/>
      <c r="H162" s="6"/>
      <c r="I162" s="6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148"/>
  <sheetViews>
    <sheetView zoomScaleNormal="100" workbookViewId="0">
      <selection activeCell="G2" sqref="G2"/>
    </sheetView>
  </sheetViews>
  <sheetFormatPr defaultColWidth="9.140625" defaultRowHeight="12.75"/>
  <cols>
    <col min="1" max="3" width="20.7109375" style="5" customWidth="1"/>
    <col min="4" max="4" width="17.140625" style="5" customWidth="1"/>
    <col min="5" max="5" width="17.140625" style="49" customWidth="1"/>
    <col min="6" max="6" width="17.140625" style="5" customWidth="1"/>
    <col min="7" max="7" width="17.140625" style="49" customWidth="1"/>
    <col min="8" max="12" width="17.140625" style="5" customWidth="1"/>
    <col min="13" max="13" width="17.140625" style="49" customWidth="1"/>
    <col min="14" max="25" width="17.140625" style="5" customWidth="1"/>
    <col min="26" max="26" width="20.85546875" style="5" customWidth="1"/>
    <col min="27" max="27" width="20.7109375" style="5" customWidth="1"/>
    <col min="28" max="28" width="24.5703125" style="5" customWidth="1"/>
    <col min="29" max="29" width="23.140625" style="5" customWidth="1"/>
    <col min="30" max="30" width="26.7109375" style="5" customWidth="1"/>
    <col min="31" max="31" width="23" style="5" customWidth="1"/>
    <col min="32" max="32" width="21.28515625" style="5" customWidth="1"/>
    <col min="33" max="35" width="17.140625" style="4" customWidth="1"/>
    <col min="36" max="36" width="17.140625" style="5" customWidth="1"/>
    <col min="37" max="38" width="17.140625" style="4" customWidth="1"/>
    <col min="39" max="258" width="17.140625" style="5" customWidth="1"/>
    <col min="259" max="1019" width="12.140625" style="5" customWidth="1"/>
    <col min="1020" max="1027" width="12.140625" style="4" customWidth="1"/>
    <col min="1028" max="16384" width="9.140625" style="4"/>
  </cols>
  <sheetData>
    <row r="1" spans="1:1019" s="47" customFormat="1" ht="136.15" customHeight="1">
      <c r="A1" s="46" t="s">
        <v>0</v>
      </c>
      <c r="B1" s="46" t="s">
        <v>986</v>
      </c>
      <c r="C1" s="46" t="s">
        <v>987</v>
      </c>
      <c r="D1" s="46" t="s">
        <v>1</v>
      </c>
      <c r="E1" s="46" t="s">
        <v>951</v>
      </c>
      <c r="F1" s="46" t="s">
        <v>2</v>
      </c>
      <c r="G1" s="72" t="s">
        <v>961</v>
      </c>
      <c r="H1" s="46" t="s">
        <v>3</v>
      </c>
      <c r="I1" s="46" t="s">
        <v>4</v>
      </c>
      <c r="J1" s="46" t="s">
        <v>5</v>
      </c>
      <c r="K1" s="46" t="s">
        <v>6</v>
      </c>
      <c r="L1" s="46" t="s">
        <v>7</v>
      </c>
      <c r="M1" s="46" t="s">
        <v>8</v>
      </c>
      <c r="N1" s="46" t="s">
        <v>9</v>
      </c>
      <c r="O1" s="46" t="s">
        <v>10</v>
      </c>
      <c r="P1" s="46" t="s">
        <v>11</v>
      </c>
      <c r="Q1" s="46" t="s">
        <v>12</v>
      </c>
      <c r="R1" s="46" t="s">
        <v>13</v>
      </c>
      <c r="S1" s="46" t="s">
        <v>14</v>
      </c>
      <c r="T1" s="46" t="s">
        <v>15</v>
      </c>
      <c r="U1" s="46" t="s">
        <v>16</v>
      </c>
      <c r="V1" s="46" t="s">
        <v>17</v>
      </c>
      <c r="W1" s="46" t="s">
        <v>18</v>
      </c>
      <c r="X1" s="46" t="s">
        <v>19</v>
      </c>
      <c r="Y1" s="46" t="s">
        <v>20</v>
      </c>
      <c r="Z1" s="46" t="s">
        <v>21</v>
      </c>
      <c r="AA1" s="46" t="s">
        <v>22</v>
      </c>
      <c r="AB1" s="46" t="s">
        <v>23</v>
      </c>
      <c r="AC1" s="46" t="s">
        <v>24</v>
      </c>
      <c r="AD1" s="46" t="s">
        <v>25</v>
      </c>
      <c r="AE1" s="46" t="s">
        <v>26</v>
      </c>
      <c r="AF1" s="46" t="s">
        <v>27</v>
      </c>
      <c r="AJ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</row>
    <row r="2" spans="1:1019" ht="114.75">
      <c r="A2" s="1">
        <v>41772.362638888902</v>
      </c>
      <c r="B2" s="45">
        <v>12</v>
      </c>
      <c r="C2" s="45">
        <v>1</v>
      </c>
      <c r="D2" s="2" t="s">
        <v>243</v>
      </c>
      <c r="E2" s="3" t="s">
        <v>953</v>
      </c>
      <c r="F2" s="2" t="s">
        <v>245</v>
      </c>
      <c r="G2" s="3" t="s">
        <v>949</v>
      </c>
      <c r="H2" s="2" t="s">
        <v>246</v>
      </c>
      <c r="I2" s="2" t="s">
        <v>247</v>
      </c>
      <c r="J2" s="3" t="s">
        <v>244</v>
      </c>
      <c r="K2" s="2" t="s">
        <v>248</v>
      </c>
      <c r="L2" s="2" t="s">
        <v>45</v>
      </c>
      <c r="M2" s="3">
        <v>1</v>
      </c>
      <c r="N2" s="2" t="s">
        <v>34</v>
      </c>
      <c r="O2" s="2" t="s">
        <v>249</v>
      </c>
      <c r="P2" s="2" t="s">
        <v>58</v>
      </c>
      <c r="Q2" s="2" t="s">
        <v>37</v>
      </c>
      <c r="R2" s="2"/>
      <c r="S2" s="2" t="s">
        <v>38</v>
      </c>
      <c r="T2" s="2"/>
      <c r="U2" s="2" t="s">
        <v>40</v>
      </c>
      <c r="V2" s="2"/>
      <c r="W2" s="2" t="s">
        <v>40</v>
      </c>
      <c r="X2" s="2" t="s">
        <v>40</v>
      </c>
      <c r="Y2" s="2" t="s">
        <v>40</v>
      </c>
      <c r="Z2" s="2" t="s">
        <v>37</v>
      </c>
      <c r="AA2" s="2" t="s">
        <v>91</v>
      </c>
      <c r="AB2" s="2" t="s">
        <v>91</v>
      </c>
      <c r="AC2" s="2" t="s">
        <v>48</v>
      </c>
      <c r="AD2" s="2" t="s">
        <v>204</v>
      </c>
      <c r="AE2" s="2" t="s">
        <v>250</v>
      </c>
      <c r="AF2" s="2" t="s">
        <v>251</v>
      </c>
    </row>
    <row r="3" spans="1:1019" ht="76.5">
      <c r="A3" s="1">
        <v>41772.535729166702</v>
      </c>
      <c r="B3" s="45">
        <v>39</v>
      </c>
      <c r="C3" s="45">
        <v>1</v>
      </c>
      <c r="D3" s="2" t="s">
        <v>641</v>
      </c>
      <c r="E3" s="3" t="s">
        <v>953</v>
      </c>
      <c r="F3" s="2" t="s">
        <v>642</v>
      </c>
      <c r="G3" s="3" t="s">
        <v>949</v>
      </c>
      <c r="H3" s="2" t="s">
        <v>643</v>
      </c>
      <c r="I3" s="2" t="s">
        <v>644</v>
      </c>
      <c r="J3" s="3" t="s">
        <v>645</v>
      </c>
      <c r="K3" s="2" t="s">
        <v>646</v>
      </c>
      <c r="L3" s="2" t="s">
        <v>141</v>
      </c>
      <c r="M3" s="3">
        <v>1</v>
      </c>
      <c r="N3" s="2" t="s">
        <v>90</v>
      </c>
      <c r="O3" s="2" t="s">
        <v>117</v>
      </c>
      <c r="P3" s="2" t="s">
        <v>58</v>
      </c>
      <c r="Q3" s="2" t="s">
        <v>40</v>
      </c>
      <c r="R3" s="2"/>
      <c r="S3" s="2" t="s">
        <v>38</v>
      </c>
      <c r="T3" s="2" t="s">
        <v>73</v>
      </c>
      <c r="U3" s="2" t="s">
        <v>40</v>
      </c>
      <c r="V3" s="2"/>
      <c r="W3" s="2" t="s">
        <v>40</v>
      </c>
      <c r="X3" s="2" t="s">
        <v>37</v>
      </c>
      <c r="Y3" s="2" t="s">
        <v>40</v>
      </c>
      <c r="Z3" s="2" t="s">
        <v>37</v>
      </c>
      <c r="AA3" s="2" t="s">
        <v>61</v>
      </c>
      <c r="AB3" s="2" t="s">
        <v>61</v>
      </c>
      <c r="AC3" s="2" t="s">
        <v>42</v>
      </c>
      <c r="AD3" s="2" t="s">
        <v>48</v>
      </c>
      <c r="AE3" s="2" t="s">
        <v>647</v>
      </c>
      <c r="AF3" s="2" t="s">
        <v>648</v>
      </c>
    </row>
    <row r="4" spans="1:1019" ht="38.25">
      <c r="A4" s="1">
        <v>41764.862384259301</v>
      </c>
      <c r="B4" s="45">
        <v>62</v>
      </c>
      <c r="C4" s="45">
        <v>1</v>
      </c>
      <c r="D4" s="2" t="s">
        <v>898</v>
      </c>
      <c r="E4" s="3" t="s">
        <v>953</v>
      </c>
      <c r="F4" s="2" t="s">
        <v>899</v>
      </c>
      <c r="G4" s="3" t="s">
        <v>949</v>
      </c>
      <c r="H4" s="2" t="s">
        <v>900</v>
      </c>
      <c r="I4" s="2" t="s">
        <v>161</v>
      </c>
      <c r="J4" s="3" t="s">
        <v>901</v>
      </c>
      <c r="K4" s="2" t="s">
        <v>902</v>
      </c>
      <c r="L4" s="2" t="s">
        <v>116</v>
      </c>
      <c r="M4" s="3">
        <v>0</v>
      </c>
      <c r="N4" s="2"/>
      <c r="O4" s="2"/>
      <c r="P4" s="2"/>
      <c r="Q4" s="2"/>
      <c r="R4" s="2"/>
      <c r="S4" s="2"/>
      <c r="T4" s="2"/>
      <c r="U4" s="2" t="s">
        <v>37</v>
      </c>
      <c r="V4" s="2" t="s">
        <v>74</v>
      </c>
      <c r="W4" s="2"/>
      <c r="X4" s="2" t="s">
        <v>37</v>
      </c>
      <c r="Y4" s="2" t="s">
        <v>40</v>
      </c>
      <c r="Z4" s="2" t="s">
        <v>37</v>
      </c>
      <c r="AA4" s="2" t="s">
        <v>61</v>
      </c>
      <c r="AB4" s="2" t="s">
        <v>61</v>
      </c>
      <c r="AC4" s="2" t="s">
        <v>42</v>
      </c>
      <c r="AD4" s="2" t="s">
        <v>204</v>
      </c>
      <c r="AE4" s="2" t="s">
        <v>647</v>
      </c>
      <c r="AF4" s="2" t="s">
        <v>873</v>
      </c>
    </row>
    <row r="5" spans="1:1019" ht="25.5">
      <c r="A5" s="1">
        <v>41766.742800925902</v>
      </c>
      <c r="B5" s="45">
        <v>61</v>
      </c>
      <c r="C5" s="45">
        <v>1</v>
      </c>
      <c r="D5" s="2" t="s">
        <v>892</v>
      </c>
      <c r="E5" s="3" t="s">
        <v>953</v>
      </c>
      <c r="F5" s="2" t="s">
        <v>893</v>
      </c>
      <c r="G5" s="3" t="s">
        <v>949</v>
      </c>
      <c r="H5" s="2" t="s">
        <v>894</v>
      </c>
      <c r="I5" s="2" t="s">
        <v>895</v>
      </c>
      <c r="J5" s="3" t="s">
        <v>896</v>
      </c>
      <c r="K5" s="2" t="s">
        <v>897</v>
      </c>
      <c r="L5" s="2" t="s">
        <v>116</v>
      </c>
      <c r="M5" s="3">
        <v>0</v>
      </c>
      <c r="N5" s="2"/>
      <c r="O5" s="2"/>
      <c r="P5" s="2"/>
      <c r="Q5" s="2"/>
      <c r="R5" s="2"/>
      <c r="S5" s="2"/>
      <c r="T5" s="2"/>
      <c r="U5" s="2" t="s">
        <v>40</v>
      </c>
      <c r="V5" s="2"/>
      <c r="W5" s="2" t="s">
        <v>40</v>
      </c>
      <c r="X5" s="2" t="s">
        <v>40</v>
      </c>
      <c r="Y5" s="2" t="s">
        <v>37</v>
      </c>
      <c r="Z5" s="2" t="s">
        <v>40</v>
      </c>
      <c r="AA5" s="2" t="s">
        <v>47</v>
      </c>
      <c r="AB5" s="2" t="s">
        <v>47</v>
      </c>
      <c r="AC5" s="2" t="s">
        <v>48</v>
      </c>
      <c r="AD5" s="2" t="s">
        <v>204</v>
      </c>
      <c r="AE5" s="2" t="s">
        <v>241</v>
      </c>
      <c r="AF5" s="2"/>
    </row>
    <row r="6" spans="1:1019" ht="191.25">
      <c r="A6" s="1">
        <v>41764.646099537</v>
      </c>
      <c r="B6" s="45">
        <v>29</v>
      </c>
      <c r="C6" s="45">
        <v>1</v>
      </c>
      <c r="D6" s="2" t="s">
        <v>533</v>
      </c>
      <c r="E6" s="3" t="s">
        <v>953</v>
      </c>
      <c r="F6" s="2" t="s">
        <v>534</v>
      </c>
      <c r="G6" s="3" t="s">
        <v>949</v>
      </c>
      <c r="H6" s="2" t="s">
        <v>295</v>
      </c>
      <c r="I6" s="2" t="s">
        <v>216</v>
      </c>
      <c r="J6" s="3">
        <v>81100896</v>
      </c>
      <c r="K6" s="2" t="s">
        <v>535</v>
      </c>
      <c r="L6" s="2" t="s">
        <v>69</v>
      </c>
      <c r="M6" s="3">
        <v>3</v>
      </c>
      <c r="N6" s="2" t="s">
        <v>82</v>
      </c>
      <c r="O6" s="2" t="s">
        <v>57</v>
      </c>
      <c r="P6" s="2" t="s">
        <v>58</v>
      </c>
      <c r="Q6" s="2" t="s">
        <v>37</v>
      </c>
      <c r="R6" s="2"/>
      <c r="S6" s="2" t="s">
        <v>84</v>
      </c>
      <c r="T6" s="2" t="s">
        <v>39</v>
      </c>
      <c r="U6" s="2" t="s">
        <v>40</v>
      </c>
      <c r="V6" s="2"/>
      <c r="W6" s="2" t="s">
        <v>37</v>
      </c>
      <c r="X6" s="2" t="s">
        <v>37</v>
      </c>
      <c r="Y6" s="2" t="s">
        <v>37</v>
      </c>
      <c r="Z6" s="2" t="s">
        <v>37</v>
      </c>
      <c r="AA6" s="2" t="s">
        <v>91</v>
      </c>
      <c r="AB6" s="2" t="s">
        <v>91</v>
      </c>
      <c r="AC6" s="2" t="s">
        <v>42</v>
      </c>
      <c r="AD6" s="2" t="s">
        <v>48</v>
      </c>
      <c r="AE6" s="2" t="s">
        <v>536</v>
      </c>
      <c r="AF6" s="2" t="s">
        <v>196</v>
      </c>
    </row>
    <row r="7" spans="1:1019" ht="25.5">
      <c r="A7" s="1">
        <v>41765.571875000001</v>
      </c>
      <c r="B7" s="45">
        <v>58</v>
      </c>
      <c r="C7" s="45">
        <v>1</v>
      </c>
      <c r="D7" s="2" t="s">
        <v>850</v>
      </c>
      <c r="E7" s="3" t="s">
        <v>953</v>
      </c>
      <c r="F7" s="2" t="s">
        <v>851</v>
      </c>
      <c r="G7" s="3" t="s">
        <v>949</v>
      </c>
      <c r="H7" s="2" t="s">
        <v>852</v>
      </c>
      <c r="I7" s="2" t="s">
        <v>853</v>
      </c>
      <c r="J7" s="3" t="s">
        <v>854</v>
      </c>
      <c r="K7" s="2" t="s">
        <v>855</v>
      </c>
      <c r="L7" s="2" t="s">
        <v>116</v>
      </c>
      <c r="M7" s="3">
        <v>0</v>
      </c>
      <c r="N7" s="2"/>
      <c r="O7" s="2"/>
      <c r="P7" s="2"/>
      <c r="Q7" s="2"/>
      <c r="R7" s="2"/>
      <c r="S7" s="2"/>
      <c r="T7" s="2"/>
      <c r="U7" s="2" t="s">
        <v>40</v>
      </c>
      <c r="V7" s="2"/>
      <c r="W7" s="2" t="s">
        <v>40</v>
      </c>
      <c r="X7" s="2"/>
      <c r="Y7" s="2" t="s">
        <v>37</v>
      </c>
      <c r="Z7" s="2" t="s">
        <v>37</v>
      </c>
      <c r="AA7" s="2" t="s">
        <v>61</v>
      </c>
      <c r="AB7" s="2" t="s">
        <v>61</v>
      </c>
      <c r="AC7" s="2" t="s">
        <v>42</v>
      </c>
      <c r="AD7" s="2" t="s">
        <v>42</v>
      </c>
      <c r="AE7" s="2" t="s">
        <v>536</v>
      </c>
      <c r="AF7" s="2" t="s">
        <v>154</v>
      </c>
    </row>
    <row r="8" spans="1:1019" ht="153">
      <c r="A8" s="1">
        <v>41765.455486111103</v>
      </c>
      <c r="B8" s="45">
        <v>22</v>
      </c>
      <c r="C8" s="45">
        <v>1</v>
      </c>
      <c r="D8" s="2" t="s">
        <v>423</v>
      </c>
      <c r="E8" s="3" t="s">
        <v>953</v>
      </c>
      <c r="F8" s="2" t="s">
        <v>424</v>
      </c>
      <c r="G8" s="3" t="s">
        <v>949</v>
      </c>
      <c r="H8" s="2" t="s">
        <v>425</v>
      </c>
      <c r="I8" s="2" t="s">
        <v>426</v>
      </c>
      <c r="J8" s="3">
        <v>20224372</v>
      </c>
      <c r="K8" s="2" t="s">
        <v>427</v>
      </c>
      <c r="L8" s="2" t="s">
        <v>45</v>
      </c>
      <c r="M8" s="3">
        <v>1</v>
      </c>
      <c r="N8" s="2" t="s">
        <v>90</v>
      </c>
      <c r="O8" s="2" t="s">
        <v>35</v>
      </c>
      <c r="P8" s="2" t="s">
        <v>36</v>
      </c>
      <c r="Q8" s="2" t="s">
        <v>37</v>
      </c>
      <c r="R8" s="2"/>
      <c r="S8" s="2" t="s">
        <v>38</v>
      </c>
      <c r="T8" s="2" t="s">
        <v>60</v>
      </c>
      <c r="U8" s="2" t="s">
        <v>37</v>
      </c>
      <c r="V8" s="2" t="s">
        <v>138</v>
      </c>
      <c r="W8" s="2" t="s">
        <v>37</v>
      </c>
      <c r="X8" s="2" t="s">
        <v>40</v>
      </c>
      <c r="Y8" s="2" t="s">
        <v>37</v>
      </c>
      <c r="Z8" s="2" t="s">
        <v>37</v>
      </c>
      <c r="AA8" s="2" t="s">
        <v>91</v>
      </c>
      <c r="AB8" s="2" t="s">
        <v>91</v>
      </c>
      <c r="AC8" s="2" t="s">
        <v>42</v>
      </c>
      <c r="AD8" s="2" t="s">
        <v>48</v>
      </c>
      <c r="AE8" s="2" t="s">
        <v>428</v>
      </c>
      <c r="AF8" s="2" t="s">
        <v>386</v>
      </c>
    </row>
    <row r="9" spans="1:1019" ht="191.25">
      <c r="A9" s="1">
        <v>41772.342326388898</v>
      </c>
      <c r="B9" s="45">
        <v>43</v>
      </c>
      <c r="C9" s="45">
        <v>1</v>
      </c>
      <c r="D9" s="2" t="s">
        <v>950</v>
      </c>
      <c r="E9" s="3" t="s">
        <v>953</v>
      </c>
      <c r="F9" s="2" t="s">
        <v>707</v>
      </c>
      <c r="G9" s="3" t="s">
        <v>949</v>
      </c>
      <c r="H9" s="2" t="s">
        <v>708</v>
      </c>
      <c r="I9" s="2" t="s">
        <v>709</v>
      </c>
      <c r="J9" s="3" t="s">
        <v>710</v>
      </c>
      <c r="K9" s="2" t="s">
        <v>711</v>
      </c>
      <c r="L9" s="2" t="s">
        <v>33</v>
      </c>
      <c r="M9" s="3">
        <v>1</v>
      </c>
      <c r="N9" s="2" t="s">
        <v>90</v>
      </c>
      <c r="O9" s="2" t="s">
        <v>57</v>
      </c>
      <c r="P9" s="2" t="s">
        <v>58</v>
      </c>
      <c r="Q9" s="2" t="s">
        <v>37</v>
      </c>
      <c r="R9" s="2"/>
      <c r="S9" s="2" t="s">
        <v>38</v>
      </c>
      <c r="T9" s="2" t="s">
        <v>39</v>
      </c>
      <c r="U9" s="2" t="s">
        <v>40</v>
      </c>
      <c r="V9" s="2"/>
      <c r="W9" s="2" t="s">
        <v>40</v>
      </c>
      <c r="X9" s="2" t="s">
        <v>37</v>
      </c>
      <c r="Y9" s="2" t="s">
        <v>40</v>
      </c>
      <c r="Z9" s="2" t="s">
        <v>37</v>
      </c>
      <c r="AA9" s="2" t="s">
        <v>91</v>
      </c>
      <c r="AB9" s="2" t="s">
        <v>91</v>
      </c>
      <c r="AC9" s="2" t="s">
        <v>150</v>
      </c>
      <c r="AD9" s="2" t="s">
        <v>48</v>
      </c>
      <c r="AE9" s="2" t="s">
        <v>712</v>
      </c>
      <c r="AF9" s="2" t="s">
        <v>431</v>
      </c>
    </row>
    <row r="10" spans="1:1019" ht="25.5">
      <c r="A10" s="1">
        <v>41764.588611111103</v>
      </c>
      <c r="B10" s="45">
        <v>27</v>
      </c>
      <c r="C10" s="45">
        <v>1</v>
      </c>
      <c r="D10" s="2" t="s">
        <v>499</v>
      </c>
      <c r="E10" s="3" t="s">
        <v>953</v>
      </c>
      <c r="F10" s="2" t="s">
        <v>500</v>
      </c>
      <c r="G10" s="3" t="s">
        <v>949</v>
      </c>
      <c r="H10" s="2" t="s">
        <v>501</v>
      </c>
      <c r="I10" s="2" t="s">
        <v>79</v>
      </c>
      <c r="J10" s="3" t="s">
        <v>502</v>
      </c>
      <c r="K10" s="2" t="s">
        <v>503</v>
      </c>
      <c r="L10" s="2" t="s">
        <v>116</v>
      </c>
      <c r="M10" s="3">
        <v>0</v>
      </c>
      <c r="N10" s="2"/>
      <c r="O10" s="2"/>
      <c r="P10" s="2"/>
      <c r="Q10" s="2"/>
      <c r="R10" s="2"/>
      <c r="S10" s="2"/>
      <c r="T10" s="2"/>
      <c r="U10" s="2" t="s">
        <v>40</v>
      </c>
      <c r="V10" s="2"/>
      <c r="W10" s="2" t="s">
        <v>40</v>
      </c>
      <c r="X10" s="2" t="s">
        <v>37</v>
      </c>
      <c r="Y10" s="2" t="s">
        <v>37</v>
      </c>
      <c r="Z10" s="2" t="s">
        <v>40</v>
      </c>
      <c r="AA10" s="2" t="s">
        <v>91</v>
      </c>
      <c r="AB10" s="2" t="s">
        <v>91</v>
      </c>
      <c r="AC10" s="2" t="s">
        <v>48</v>
      </c>
      <c r="AD10" s="2" t="s">
        <v>48</v>
      </c>
      <c r="AE10" s="2" t="s">
        <v>271</v>
      </c>
      <c r="AF10" s="2" t="s">
        <v>86</v>
      </c>
    </row>
    <row r="11" spans="1:1019" ht="102">
      <c r="A11" s="1">
        <v>41764.617013888899</v>
      </c>
      <c r="B11" s="45">
        <v>59</v>
      </c>
      <c r="C11" s="45">
        <v>1</v>
      </c>
      <c r="D11" s="2" t="s">
        <v>861</v>
      </c>
      <c r="E11" s="3" t="s">
        <v>953</v>
      </c>
      <c r="F11" s="2" t="s">
        <v>862</v>
      </c>
      <c r="G11" s="3" t="s">
        <v>949</v>
      </c>
      <c r="H11" s="2" t="s">
        <v>863</v>
      </c>
      <c r="I11" s="2" t="s">
        <v>864</v>
      </c>
      <c r="J11" s="3" t="s">
        <v>865</v>
      </c>
      <c r="K11" s="2" t="s">
        <v>866</v>
      </c>
      <c r="L11" s="2" t="s">
        <v>141</v>
      </c>
      <c r="M11" s="3">
        <v>3</v>
      </c>
      <c r="N11" s="2" t="s">
        <v>90</v>
      </c>
      <c r="O11" s="2" t="s">
        <v>195</v>
      </c>
      <c r="P11" s="2" t="s">
        <v>58</v>
      </c>
      <c r="Q11" s="2" t="s">
        <v>163</v>
      </c>
      <c r="R11" s="2" t="s">
        <v>164</v>
      </c>
      <c r="S11" s="2" t="s">
        <v>38</v>
      </c>
      <c r="T11" s="2" t="s">
        <v>73</v>
      </c>
      <c r="U11" s="2" t="s">
        <v>37</v>
      </c>
      <c r="V11" s="2" t="s">
        <v>74</v>
      </c>
      <c r="W11" s="2" t="s">
        <v>40</v>
      </c>
      <c r="X11" s="2" t="s">
        <v>37</v>
      </c>
      <c r="Y11" s="2" t="s">
        <v>37</v>
      </c>
      <c r="Z11" s="2" t="s">
        <v>37</v>
      </c>
      <c r="AA11" s="2" t="s">
        <v>41</v>
      </c>
      <c r="AB11" s="2" t="s">
        <v>41</v>
      </c>
      <c r="AC11" s="2" t="s">
        <v>42</v>
      </c>
      <c r="AD11" s="2" t="s">
        <v>42</v>
      </c>
      <c r="AE11" s="2" t="s">
        <v>867</v>
      </c>
      <c r="AF11" s="2" t="s">
        <v>196</v>
      </c>
    </row>
    <row r="12" spans="1:1019" ht="114.75">
      <c r="A12" s="1">
        <v>41764.639675925901</v>
      </c>
      <c r="B12" s="45">
        <v>45</v>
      </c>
      <c r="C12" s="45">
        <v>1</v>
      </c>
      <c r="D12" s="2" t="s">
        <v>982</v>
      </c>
      <c r="E12" s="3" t="s">
        <v>953</v>
      </c>
      <c r="F12" s="2" t="s">
        <v>731</v>
      </c>
      <c r="G12" s="3" t="s">
        <v>949</v>
      </c>
      <c r="H12" s="2" t="s">
        <v>732</v>
      </c>
      <c r="I12" s="2" t="s">
        <v>152</v>
      </c>
      <c r="J12" s="3" t="s">
        <v>980</v>
      </c>
      <c r="K12" s="2" t="s">
        <v>733</v>
      </c>
      <c r="L12" s="2" t="s">
        <v>141</v>
      </c>
      <c r="M12" s="3" t="s">
        <v>70</v>
      </c>
      <c r="N12" s="2" t="s">
        <v>90</v>
      </c>
      <c r="O12" s="2" t="s">
        <v>102</v>
      </c>
      <c r="P12" s="2" t="s">
        <v>58</v>
      </c>
      <c r="Q12" s="2" t="s">
        <v>163</v>
      </c>
      <c r="R12" s="2" t="s">
        <v>164</v>
      </c>
      <c r="S12" s="2" t="s">
        <v>59</v>
      </c>
      <c r="T12" s="2" t="s">
        <v>46</v>
      </c>
      <c r="U12" s="2" t="s">
        <v>37</v>
      </c>
      <c r="V12" s="2" t="s">
        <v>138</v>
      </c>
      <c r="W12" s="2" t="s">
        <v>37</v>
      </c>
      <c r="X12" s="2" t="s">
        <v>37</v>
      </c>
      <c r="Y12" s="2" t="s">
        <v>37</v>
      </c>
      <c r="Z12" s="2" t="s">
        <v>37</v>
      </c>
      <c r="AA12" s="2" t="s">
        <v>91</v>
      </c>
      <c r="AB12" s="2" t="s">
        <v>61</v>
      </c>
      <c r="AC12" s="2" t="s">
        <v>150</v>
      </c>
      <c r="AD12" s="2" t="s">
        <v>42</v>
      </c>
      <c r="AE12" s="2" t="s">
        <v>734</v>
      </c>
      <c r="AF12" s="2" t="s">
        <v>401</v>
      </c>
    </row>
    <row r="13" spans="1:1019" ht="153">
      <c r="A13" s="1">
        <v>41764.554768518501</v>
      </c>
      <c r="B13" s="45">
        <v>1</v>
      </c>
      <c r="C13" s="45">
        <v>1</v>
      </c>
      <c r="D13" s="2" t="s">
        <v>87</v>
      </c>
      <c r="E13" s="3" t="s">
        <v>953</v>
      </c>
      <c r="F13" s="2" t="s">
        <v>88</v>
      </c>
      <c r="G13" s="3" t="s">
        <v>949</v>
      </c>
      <c r="H13" s="2"/>
      <c r="I13" s="2"/>
      <c r="J13" s="3" t="s">
        <v>969</v>
      </c>
      <c r="K13" s="2" t="s">
        <v>89</v>
      </c>
      <c r="L13" s="2" t="s">
        <v>33</v>
      </c>
      <c r="M13" s="3">
        <v>1</v>
      </c>
      <c r="N13" s="2" t="s">
        <v>90</v>
      </c>
      <c r="O13" s="2" t="s">
        <v>35</v>
      </c>
      <c r="P13" s="2" t="s">
        <v>58</v>
      </c>
      <c r="Q13" s="2" t="s">
        <v>37</v>
      </c>
      <c r="R13" s="2"/>
      <c r="S13" s="2" t="s">
        <v>84</v>
      </c>
      <c r="T13" s="2" t="s">
        <v>39</v>
      </c>
      <c r="U13" s="2" t="s">
        <v>40</v>
      </c>
      <c r="V13" s="2" t="s">
        <v>74</v>
      </c>
      <c r="W13" s="2" t="s">
        <v>40</v>
      </c>
      <c r="X13" s="2" t="s">
        <v>37</v>
      </c>
      <c r="Y13" s="2" t="s">
        <v>37</v>
      </c>
      <c r="Z13" s="2" t="s">
        <v>37</v>
      </c>
      <c r="AA13" s="2" t="s">
        <v>61</v>
      </c>
      <c r="AB13" s="2" t="s">
        <v>91</v>
      </c>
      <c r="AC13" s="2" t="s">
        <v>42</v>
      </c>
      <c r="AD13" s="2" t="s">
        <v>48</v>
      </c>
      <c r="AE13" s="2" t="s">
        <v>92</v>
      </c>
      <c r="AF13" s="2" t="s">
        <v>93</v>
      </c>
    </row>
    <row r="14" spans="1:1019" ht="165.75">
      <c r="A14" s="1">
        <v>41774.699189814797</v>
      </c>
      <c r="B14" s="45">
        <v>48</v>
      </c>
      <c r="C14" s="45">
        <v>1</v>
      </c>
      <c r="D14" s="2" t="s">
        <v>772</v>
      </c>
      <c r="E14" s="3" t="s">
        <v>953</v>
      </c>
      <c r="F14" s="2" t="s">
        <v>773</v>
      </c>
      <c r="G14" s="3" t="s">
        <v>949</v>
      </c>
      <c r="H14" s="2"/>
      <c r="I14" s="2" t="s">
        <v>774</v>
      </c>
      <c r="J14" s="3" t="s">
        <v>775</v>
      </c>
      <c r="K14" s="2" t="s">
        <v>776</v>
      </c>
      <c r="L14" s="2" t="s">
        <v>69</v>
      </c>
      <c r="M14" s="3">
        <v>1</v>
      </c>
      <c r="N14" s="2" t="s">
        <v>90</v>
      </c>
      <c r="O14" s="2" t="s">
        <v>83</v>
      </c>
      <c r="P14" s="2" t="s">
        <v>58</v>
      </c>
      <c r="Q14" s="2" t="s">
        <v>37</v>
      </c>
      <c r="R14" s="2"/>
      <c r="S14" s="2" t="s">
        <v>157</v>
      </c>
      <c r="T14" s="2" t="s">
        <v>73</v>
      </c>
      <c r="U14" s="2" t="s">
        <v>37</v>
      </c>
      <c r="V14" s="2" t="s">
        <v>74</v>
      </c>
      <c r="W14" s="2" t="s">
        <v>40</v>
      </c>
      <c r="X14" s="2" t="s">
        <v>37</v>
      </c>
      <c r="Y14" s="2" t="s">
        <v>37</v>
      </c>
      <c r="Z14" s="2" t="s">
        <v>37</v>
      </c>
      <c r="AA14" s="2"/>
      <c r="AB14" s="2" t="s">
        <v>91</v>
      </c>
      <c r="AC14" s="2" t="s">
        <v>42</v>
      </c>
      <c r="AD14" s="2" t="s">
        <v>42</v>
      </c>
      <c r="AE14" s="2" t="s">
        <v>777</v>
      </c>
      <c r="AF14" s="2" t="s">
        <v>386</v>
      </c>
    </row>
    <row r="15" spans="1:1019" ht="153">
      <c r="A15" s="1">
        <v>41773.505231481497</v>
      </c>
      <c r="B15" s="45">
        <v>20</v>
      </c>
      <c r="C15" s="45">
        <v>1</v>
      </c>
      <c r="D15" s="2" t="s">
        <v>351</v>
      </c>
      <c r="E15" s="3" t="s">
        <v>953</v>
      </c>
      <c r="F15" s="2" t="s">
        <v>352</v>
      </c>
      <c r="G15" s="3" t="s">
        <v>949</v>
      </c>
      <c r="H15" s="2" t="s">
        <v>353</v>
      </c>
      <c r="I15" s="2" t="s">
        <v>354</v>
      </c>
      <c r="J15" s="3" t="s">
        <v>355</v>
      </c>
      <c r="K15" s="2" t="s">
        <v>356</v>
      </c>
      <c r="L15" s="2" t="s">
        <v>33</v>
      </c>
      <c r="M15" s="3">
        <v>2</v>
      </c>
      <c r="N15" s="2" t="s">
        <v>56</v>
      </c>
      <c r="O15" s="2" t="s">
        <v>35</v>
      </c>
      <c r="P15" s="2" t="s">
        <v>58</v>
      </c>
      <c r="Q15" s="2" t="s">
        <v>37</v>
      </c>
      <c r="R15" s="2"/>
      <c r="S15" s="2" t="s">
        <v>84</v>
      </c>
      <c r="T15" s="2" t="s">
        <v>60</v>
      </c>
      <c r="U15" s="2" t="s">
        <v>37</v>
      </c>
      <c r="V15" s="2" t="s">
        <v>138</v>
      </c>
      <c r="W15" s="2" t="s">
        <v>37</v>
      </c>
      <c r="X15" s="2" t="s">
        <v>37</v>
      </c>
      <c r="Y15" s="2" t="s">
        <v>37</v>
      </c>
      <c r="Z15" s="2" t="s">
        <v>40</v>
      </c>
      <c r="AA15" s="2" t="s">
        <v>91</v>
      </c>
      <c r="AB15" s="2" t="s">
        <v>61</v>
      </c>
      <c r="AC15" s="2" t="s">
        <v>48</v>
      </c>
      <c r="AD15" s="2" t="s">
        <v>48</v>
      </c>
      <c r="AE15" s="2" t="s">
        <v>357</v>
      </c>
      <c r="AF15" s="2" t="s">
        <v>358</v>
      </c>
    </row>
    <row r="16" spans="1:1019" ht="114.75">
      <c r="A16" s="1">
        <v>41775.640740740702</v>
      </c>
      <c r="B16" s="45">
        <v>57</v>
      </c>
      <c r="C16" s="45">
        <v>1</v>
      </c>
      <c r="D16" s="2" t="s">
        <v>845</v>
      </c>
      <c r="E16" s="3" t="s">
        <v>953</v>
      </c>
      <c r="F16" s="2" t="s">
        <v>846</v>
      </c>
      <c r="G16" s="3" t="s">
        <v>949</v>
      </c>
      <c r="H16" s="2" t="s">
        <v>847</v>
      </c>
      <c r="I16" s="2" t="s">
        <v>202</v>
      </c>
      <c r="J16" s="3">
        <v>6120345146</v>
      </c>
      <c r="K16" s="2" t="s">
        <v>848</v>
      </c>
      <c r="L16" s="2" t="s">
        <v>45</v>
      </c>
      <c r="M16" s="3">
        <v>1</v>
      </c>
      <c r="N16" s="2" t="s">
        <v>90</v>
      </c>
      <c r="O16" s="2" t="s">
        <v>102</v>
      </c>
      <c r="P16" s="2" t="s">
        <v>58</v>
      </c>
      <c r="Q16" s="2" t="s">
        <v>37</v>
      </c>
      <c r="R16" s="2"/>
      <c r="S16" s="2" t="s">
        <v>95</v>
      </c>
      <c r="T16" s="2" t="s">
        <v>46</v>
      </c>
      <c r="U16" s="2" t="s">
        <v>40</v>
      </c>
      <c r="V16" s="2"/>
      <c r="W16" s="2"/>
      <c r="X16" s="2" t="s">
        <v>37</v>
      </c>
      <c r="Y16" s="2" t="s">
        <v>37</v>
      </c>
      <c r="Z16" s="2" t="s">
        <v>40</v>
      </c>
      <c r="AA16" s="2" t="s">
        <v>91</v>
      </c>
      <c r="AB16" s="2" t="s">
        <v>61</v>
      </c>
      <c r="AC16" s="2" t="s">
        <v>42</v>
      </c>
      <c r="AD16" s="2" t="s">
        <v>42</v>
      </c>
      <c r="AE16" s="2" t="s">
        <v>849</v>
      </c>
      <c r="AF16" s="2" t="s">
        <v>212</v>
      </c>
    </row>
    <row r="17" spans="1:32" ht="89.25">
      <c r="A17" s="1">
        <v>41774.527418981503</v>
      </c>
      <c r="B17" s="45">
        <v>54</v>
      </c>
      <c r="C17" s="45">
        <v>1</v>
      </c>
      <c r="D17" s="2" t="s">
        <v>824</v>
      </c>
      <c r="E17" s="3" t="s">
        <v>953</v>
      </c>
      <c r="F17" s="2" t="s">
        <v>825</v>
      </c>
      <c r="G17" s="3" t="s">
        <v>949</v>
      </c>
      <c r="H17" s="2" t="s">
        <v>826</v>
      </c>
      <c r="I17" s="2" t="s">
        <v>827</v>
      </c>
      <c r="J17" s="3" t="s">
        <v>828</v>
      </c>
      <c r="K17" s="2" t="s">
        <v>829</v>
      </c>
      <c r="L17" s="2" t="s">
        <v>45</v>
      </c>
      <c r="M17" s="3">
        <v>1</v>
      </c>
      <c r="N17" s="2" t="s">
        <v>142</v>
      </c>
      <c r="O17" s="2" t="s">
        <v>830</v>
      </c>
      <c r="P17" s="2" t="s">
        <v>103</v>
      </c>
      <c r="Q17" s="2" t="s">
        <v>37</v>
      </c>
      <c r="R17" s="2"/>
      <c r="S17" s="2" t="s">
        <v>38</v>
      </c>
      <c r="T17" s="2" t="s">
        <v>46</v>
      </c>
      <c r="U17" s="2" t="s">
        <v>40</v>
      </c>
      <c r="V17" s="2"/>
      <c r="W17" s="2" t="s">
        <v>40</v>
      </c>
      <c r="X17" s="2" t="s">
        <v>37</v>
      </c>
      <c r="Y17" s="2" t="s">
        <v>37</v>
      </c>
      <c r="Z17" s="2" t="s">
        <v>37</v>
      </c>
      <c r="AA17" s="2" t="s">
        <v>61</v>
      </c>
      <c r="AB17" s="2" t="s">
        <v>91</v>
      </c>
      <c r="AC17" s="2" t="s">
        <v>48</v>
      </c>
      <c r="AD17" s="2" t="s">
        <v>48</v>
      </c>
      <c r="AE17" s="2" t="s">
        <v>718</v>
      </c>
      <c r="AF17" s="2" t="s">
        <v>831</v>
      </c>
    </row>
    <row r="18" spans="1:32" ht="75.75" customHeight="1">
      <c r="A18" s="1">
        <v>41764.665763888901</v>
      </c>
      <c r="B18" s="45">
        <v>23</v>
      </c>
      <c r="C18" s="45">
        <v>1</v>
      </c>
      <c r="D18" s="2" t="s">
        <v>446</v>
      </c>
      <c r="E18" s="3" t="s">
        <v>953</v>
      </c>
      <c r="F18" s="2" t="s">
        <v>447</v>
      </c>
      <c r="G18" s="3" t="s">
        <v>949</v>
      </c>
      <c r="H18" s="2" t="s">
        <v>129</v>
      </c>
      <c r="I18" s="2" t="s">
        <v>448</v>
      </c>
      <c r="J18" s="3" t="s">
        <v>449</v>
      </c>
      <c r="K18" s="2" t="s">
        <v>450</v>
      </c>
      <c r="L18" s="2" t="s">
        <v>33</v>
      </c>
      <c r="M18" s="3">
        <v>1</v>
      </c>
      <c r="N18" s="2" t="s">
        <v>90</v>
      </c>
      <c r="O18" s="2" t="s">
        <v>275</v>
      </c>
      <c r="P18" s="2" t="s">
        <v>103</v>
      </c>
      <c r="Q18" s="2" t="s">
        <v>163</v>
      </c>
      <c r="R18" s="2" t="s">
        <v>183</v>
      </c>
      <c r="S18" s="2" t="s">
        <v>157</v>
      </c>
      <c r="T18" s="2" t="s">
        <v>39</v>
      </c>
      <c r="U18" s="2" t="s">
        <v>40</v>
      </c>
      <c r="V18" s="2"/>
      <c r="W18" s="2" t="s">
        <v>40</v>
      </c>
      <c r="X18" s="2" t="s">
        <v>37</v>
      </c>
      <c r="Y18" s="2" t="s">
        <v>37</v>
      </c>
      <c r="Z18" s="2" t="s">
        <v>37</v>
      </c>
      <c r="AA18" s="2" t="s">
        <v>91</v>
      </c>
      <c r="AB18" s="2" t="s">
        <v>91</v>
      </c>
      <c r="AC18" s="2" t="s">
        <v>48</v>
      </c>
      <c r="AD18" s="2" t="s">
        <v>204</v>
      </c>
      <c r="AE18" s="2" t="s">
        <v>451</v>
      </c>
      <c r="AF18" s="2" t="s">
        <v>452</v>
      </c>
    </row>
    <row r="19" spans="1:32" ht="191.25">
      <c r="A19" s="1">
        <v>41769.372025463003</v>
      </c>
      <c r="B19" s="45">
        <v>56</v>
      </c>
      <c r="C19" s="45">
        <v>1</v>
      </c>
      <c r="D19" s="2" t="s">
        <v>839</v>
      </c>
      <c r="E19" s="3" t="s">
        <v>953</v>
      </c>
      <c r="F19" s="2" t="s">
        <v>840</v>
      </c>
      <c r="G19" s="3" t="s">
        <v>949</v>
      </c>
      <c r="H19" s="2" t="s">
        <v>841</v>
      </c>
      <c r="I19" s="2" t="s">
        <v>842</v>
      </c>
      <c r="J19" s="3" t="s">
        <v>968</v>
      </c>
      <c r="K19" s="2" t="s">
        <v>843</v>
      </c>
      <c r="L19" s="2" t="s">
        <v>33</v>
      </c>
      <c r="M19" s="3">
        <v>1</v>
      </c>
      <c r="N19" s="2" t="s">
        <v>90</v>
      </c>
      <c r="O19" s="2" t="s">
        <v>57</v>
      </c>
      <c r="P19" s="2" t="s">
        <v>58</v>
      </c>
      <c r="Q19" s="2" t="s">
        <v>37</v>
      </c>
      <c r="R19" s="2"/>
      <c r="S19" s="2" t="s">
        <v>84</v>
      </c>
      <c r="T19" s="2" t="s">
        <v>46</v>
      </c>
      <c r="U19" s="2" t="s">
        <v>37</v>
      </c>
      <c r="V19" s="2" t="s">
        <v>138</v>
      </c>
      <c r="W19" s="2" t="s">
        <v>37</v>
      </c>
      <c r="X19" s="2" t="s">
        <v>37</v>
      </c>
      <c r="Y19" s="2" t="s">
        <v>37</v>
      </c>
      <c r="Z19" s="2" t="s">
        <v>40</v>
      </c>
      <c r="AA19" s="2" t="s">
        <v>61</v>
      </c>
      <c r="AB19" s="2" t="s">
        <v>47</v>
      </c>
      <c r="AC19" s="2" t="s">
        <v>42</v>
      </c>
      <c r="AD19" s="2" t="s">
        <v>150</v>
      </c>
      <c r="AE19" s="2" t="s">
        <v>844</v>
      </c>
      <c r="AF19" s="2" t="s">
        <v>86</v>
      </c>
    </row>
    <row r="20" spans="1:32" ht="153">
      <c r="A20" s="1">
        <v>41774.398587962998</v>
      </c>
      <c r="B20" s="45">
        <v>32</v>
      </c>
      <c r="C20" s="45">
        <v>1</v>
      </c>
      <c r="D20" s="2" t="s">
        <v>963</v>
      </c>
      <c r="E20" s="3" t="s">
        <v>953</v>
      </c>
      <c r="F20" s="2" t="s">
        <v>649</v>
      </c>
      <c r="G20" s="3" t="s">
        <v>948</v>
      </c>
      <c r="H20" s="2" t="s">
        <v>129</v>
      </c>
      <c r="I20" s="2" t="s">
        <v>650</v>
      </c>
      <c r="J20" s="3" t="s">
        <v>960</v>
      </c>
      <c r="K20" s="2" t="s">
        <v>651</v>
      </c>
      <c r="L20" s="2" t="s">
        <v>141</v>
      </c>
      <c r="M20" s="3">
        <v>1</v>
      </c>
      <c r="N20" s="2" t="s">
        <v>34</v>
      </c>
      <c r="O20" s="2" t="s">
        <v>652</v>
      </c>
      <c r="P20" s="2" t="s">
        <v>210</v>
      </c>
      <c r="Q20" s="2" t="s">
        <v>163</v>
      </c>
      <c r="R20" s="2" t="s">
        <v>192</v>
      </c>
      <c r="S20" s="2" t="s">
        <v>59</v>
      </c>
      <c r="T20" s="2" t="s">
        <v>39</v>
      </c>
      <c r="U20" s="2" t="s">
        <v>37</v>
      </c>
      <c r="V20" s="2" t="s">
        <v>149</v>
      </c>
      <c r="W20" s="2" t="s">
        <v>37</v>
      </c>
      <c r="X20" s="2" t="s">
        <v>37</v>
      </c>
      <c r="Y20" s="2" t="s">
        <v>37</v>
      </c>
      <c r="Z20" s="2" t="s">
        <v>37</v>
      </c>
      <c r="AA20" s="2" t="s">
        <v>91</v>
      </c>
      <c r="AB20" s="2" t="s">
        <v>91</v>
      </c>
      <c r="AC20" s="2" t="s">
        <v>48</v>
      </c>
      <c r="AD20" s="2" t="s">
        <v>48</v>
      </c>
      <c r="AE20" s="2" t="s">
        <v>111</v>
      </c>
      <c r="AF20" s="2" t="s">
        <v>653</v>
      </c>
    </row>
    <row r="21" spans="1:32" ht="153">
      <c r="A21" s="1">
        <v>41772.3956944444</v>
      </c>
      <c r="B21" s="45">
        <v>52</v>
      </c>
      <c r="C21" s="45">
        <v>1</v>
      </c>
      <c r="D21" s="2" t="s">
        <v>796</v>
      </c>
      <c r="E21" s="3" t="s">
        <v>953</v>
      </c>
      <c r="F21" s="2" t="s">
        <v>797</v>
      </c>
      <c r="G21" s="3" t="s">
        <v>948</v>
      </c>
      <c r="H21" s="2" t="s">
        <v>798</v>
      </c>
      <c r="I21" s="2" t="s">
        <v>799</v>
      </c>
      <c r="J21" s="3">
        <v>6133033999</v>
      </c>
      <c r="K21" s="2" t="s">
        <v>800</v>
      </c>
      <c r="L21" s="2" t="s">
        <v>33</v>
      </c>
      <c r="M21" s="3">
        <v>1</v>
      </c>
      <c r="N21" s="2" t="s">
        <v>34</v>
      </c>
      <c r="O21" s="2" t="s">
        <v>35</v>
      </c>
      <c r="P21" s="2" t="s">
        <v>58</v>
      </c>
      <c r="Q21" s="2" t="s">
        <v>163</v>
      </c>
      <c r="R21" s="2" t="s">
        <v>183</v>
      </c>
      <c r="S21" s="2" t="s">
        <v>59</v>
      </c>
      <c r="T21" s="2" t="s">
        <v>60</v>
      </c>
      <c r="U21" s="2" t="s">
        <v>40</v>
      </c>
      <c r="V21" s="2" t="s">
        <v>74</v>
      </c>
      <c r="W21" s="2" t="s">
        <v>40</v>
      </c>
      <c r="X21" s="2" t="s">
        <v>37</v>
      </c>
      <c r="Y21" s="2" t="s">
        <v>37</v>
      </c>
      <c r="Z21" s="2" t="s">
        <v>37</v>
      </c>
      <c r="AA21" s="2" t="s">
        <v>91</v>
      </c>
      <c r="AB21" s="2" t="s">
        <v>91</v>
      </c>
      <c r="AC21" s="2" t="s">
        <v>42</v>
      </c>
      <c r="AD21" s="2" t="s">
        <v>48</v>
      </c>
      <c r="AE21" s="2" t="s">
        <v>801</v>
      </c>
      <c r="AF21" s="2" t="s">
        <v>86</v>
      </c>
    </row>
    <row r="22" spans="1:32" ht="153">
      <c r="A22" s="1">
        <v>41764.696342592601</v>
      </c>
      <c r="B22" s="45">
        <v>47</v>
      </c>
      <c r="C22" s="45">
        <v>1</v>
      </c>
      <c r="D22" s="2" t="s">
        <v>755</v>
      </c>
      <c r="E22" s="3" t="s">
        <v>953</v>
      </c>
      <c r="F22" s="2" t="s">
        <v>756</v>
      </c>
      <c r="G22" s="3" t="s">
        <v>948</v>
      </c>
      <c r="H22" s="2" t="s">
        <v>757</v>
      </c>
      <c r="I22" s="2" t="s">
        <v>430</v>
      </c>
      <c r="J22" s="3" t="s">
        <v>758</v>
      </c>
      <c r="K22" s="2" t="s">
        <v>759</v>
      </c>
      <c r="L22" s="2" t="s">
        <v>45</v>
      </c>
      <c r="M22" s="3">
        <v>1</v>
      </c>
      <c r="N22" s="2" t="s">
        <v>90</v>
      </c>
      <c r="O22" s="2" t="s">
        <v>35</v>
      </c>
      <c r="P22" s="2" t="s">
        <v>58</v>
      </c>
      <c r="Q22" s="2" t="s">
        <v>37</v>
      </c>
      <c r="R22" s="2"/>
      <c r="S22" s="2" t="s">
        <v>59</v>
      </c>
      <c r="T22" s="2" t="s">
        <v>60</v>
      </c>
      <c r="U22" s="2" t="s">
        <v>37</v>
      </c>
      <c r="V22" s="2" t="s">
        <v>138</v>
      </c>
      <c r="W22" s="2" t="s">
        <v>37</v>
      </c>
      <c r="X22" s="2" t="s">
        <v>40</v>
      </c>
      <c r="Y22" s="2" t="s">
        <v>37</v>
      </c>
      <c r="Z22" s="2" t="s">
        <v>40</v>
      </c>
      <c r="AA22" s="2" t="s">
        <v>91</v>
      </c>
      <c r="AB22" s="2" t="s">
        <v>91</v>
      </c>
      <c r="AC22" s="2" t="s">
        <v>150</v>
      </c>
      <c r="AD22" s="2" t="s">
        <v>150</v>
      </c>
      <c r="AE22" s="2" t="s">
        <v>760</v>
      </c>
      <c r="AF22" s="2" t="s">
        <v>653</v>
      </c>
    </row>
    <row r="23" spans="1:32" ht="114.75">
      <c r="A23" s="1">
        <v>41772.602546296301</v>
      </c>
      <c r="B23" s="45">
        <v>4</v>
      </c>
      <c r="C23" s="45">
        <v>1</v>
      </c>
      <c r="D23" s="2" t="s">
        <v>167</v>
      </c>
      <c r="E23" s="3" t="s">
        <v>953</v>
      </c>
      <c r="F23" s="2" t="s">
        <v>168</v>
      </c>
      <c r="G23" s="3" t="s">
        <v>948</v>
      </c>
      <c r="H23" s="2" t="s">
        <v>169</v>
      </c>
      <c r="I23" s="2" t="s">
        <v>170</v>
      </c>
      <c r="J23" s="3">
        <v>66485766</v>
      </c>
      <c r="K23" s="2" t="s">
        <v>171</v>
      </c>
      <c r="L23" s="2" t="s">
        <v>33</v>
      </c>
      <c r="M23" s="3">
        <v>1</v>
      </c>
      <c r="N23" s="2" t="s">
        <v>172</v>
      </c>
      <c r="O23" s="2" t="s">
        <v>173</v>
      </c>
      <c r="P23" s="2" t="s">
        <v>58</v>
      </c>
      <c r="Q23" s="2" t="s">
        <v>37</v>
      </c>
      <c r="R23" s="2"/>
      <c r="S23" s="2" t="s">
        <v>59</v>
      </c>
      <c r="T23" s="2" t="s">
        <v>60</v>
      </c>
      <c r="U23" s="2" t="s">
        <v>40</v>
      </c>
      <c r="V23" s="2"/>
      <c r="W23" s="2" t="s">
        <v>40</v>
      </c>
      <c r="X23" s="2" t="s">
        <v>37</v>
      </c>
      <c r="Y23" s="2" t="s">
        <v>37</v>
      </c>
      <c r="Z23" s="2" t="s">
        <v>37</v>
      </c>
      <c r="AA23" s="2" t="s">
        <v>91</v>
      </c>
      <c r="AB23" s="2" t="s">
        <v>47</v>
      </c>
      <c r="AC23" s="2" t="s">
        <v>48</v>
      </c>
      <c r="AD23" s="2" t="s">
        <v>150</v>
      </c>
      <c r="AE23" s="2" t="s">
        <v>143</v>
      </c>
      <c r="AF23" s="2" t="s">
        <v>174</v>
      </c>
    </row>
    <row r="24" spans="1:32" ht="127.5">
      <c r="A24" s="1">
        <v>41764.728622685201</v>
      </c>
      <c r="B24" s="45">
        <v>16</v>
      </c>
      <c r="C24" s="45">
        <v>1</v>
      </c>
      <c r="D24" s="2" t="s">
        <v>958</v>
      </c>
      <c r="E24" s="3" t="s">
        <v>953</v>
      </c>
      <c r="F24" s="2" t="s">
        <v>380</v>
      </c>
      <c r="G24" s="3" t="s">
        <v>948</v>
      </c>
      <c r="H24" s="2" t="s">
        <v>381</v>
      </c>
      <c r="I24" s="2" t="s">
        <v>382</v>
      </c>
      <c r="J24" s="3" t="s">
        <v>383</v>
      </c>
      <c r="K24" s="2" t="s">
        <v>384</v>
      </c>
      <c r="L24" s="2" t="s">
        <v>141</v>
      </c>
      <c r="M24" s="3">
        <v>1</v>
      </c>
      <c r="N24" s="2" t="s">
        <v>90</v>
      </c>
      <c r="O24" s="2" t="s">
        <v>385</v>
      </c>
      <c r="P24" s="2" t="s">
        <v>72</v>
      </c>
      <c r="Q24" s="2" t="s">
        <v>37</v>
      </c>
      <c r="R24" s="2"/>
      <c r="S24" s="2" t="s">
        <v>38</v>
      </c>
      <c r="T24" s="2" t="s">
        <v>73</v>
      </c>
      <c r="U24" s="2" t="s">
        <v>37</v>
      </c>
      <c r="V24" s="2" t="s">
        <v>74</v>
      </c>
      <c r="W24" s="2" t="s">
        <v>37</v>
      </c>
      <c r="X24" s="2" t="s">
        <v>37</v>
      </c>
      <c r="Y24" s="2" t="s">
        <v>37</v>
      </c>
      <c r="Z24" s="2" t="s">
        <v>37</v>
      </c>
      <c r="AA24" s="2" t="s">
        <v>41</v>
      </c>
      <c r="AB24" s="2" t="s">
        <v>41</v>
      </c>
      <c r="AC24" s="2" t="s">
        <v>150</v>
      </c>
      <c r="AD24" s="2" t="s">
        <v>150</v>
      </c>
      <c r="AE24" s="2" t="s">
        <v>143</v>
      </c>
      <c r="AF24" s="2" t="s">
        <v>332</v>
      </c>
    </row>
    <row r="25" spans="1:32" ht="191.25">
      <c r="A25" s="1">
        <v>41775.541145833296</v>
      </c>
      <c r="B25" s="45">
        <v>17</v>
      </c>
      <c r="C25" s="45">
        <v>1</v>
      </c>
      <c r="D25" s="2" t="s">
        <v>959</v>
      </c>
      <c r="E25" s="3" t="s">
        <v>953</v>
      </c>
      <c r="F25" s="2" t="s">
        <v>387</v>
      </c>
      <c r="G25" s="3" t="s">
        <v>948</v>
      </c>
      <c r="H25" s="2" t="s">
        <v>388</v>
      </c>
      <c r="I25" s="2" t="s">
        <v>389</v>
      </c>
      <c r="J25" s="3">
        <v>34154234</v>
      </c>
      <c r="K25" s="2" t="s">
        <v>390</v>
      </c>
      <c r="L25" s="2" t="s">
        <v>33</v>
      </c>
      <c r="M25" s="3" t="s">
        <v>70</v>
      </c>
      <c r="N25" s="2" t="s">
        <v>90</v>
      </c>
      <c r="O25" s="2" t="s">
        <v>57</v>
      </c>
      <c r="P25" s="2" t="s">
        <v>72</v>
      </c>
      <c r="Q25" s="2" t="s">
        <v>37</v>
      </c>
      <c r="R25" s="2"/>
      <c r="S25" s="2" t="s">
        <v>104</v>
      </c>
      <c r="T25" s="2" t="s">
        <v>60</v>
      </c>
      <c r="U25" s="2" t="s">
        <v>37</v>
      </c>
      <c r="V25" s="2" t="s">
        <v>138</v>
      </c>
      <c r="W25" s="2" t="s">
        <v>37</v>
      </c>
      <c r="X25" s="2" t="s">
        <v>37</v>
      </c>
      <c r="Y25" s="2" t="s">
        <v>37</v>
      </c>
      <c r="Z25" s="2" t="s">
        <v>37</v>
      </c>
      <c r="AA25" s="2" t="s">
        <v>61</v>
      </c>
      <c r="AB25" s="2" t="s">
        <v>61</v>
      </c>
      <c r="AC25" s="2" t="s">
        <v>48</v>
      </c>
      <c r="AD25" s="2" t="s">
        <v>42</v>
      </c>
      <c r="AE25" s="2" t="s">
        <v>143</v>
      </c>
      <c r="AF25" s="2" t="s">
        <v>391</v>
      </c>
    </row>
    <row r="26" spans="1:32" ht="153">
      <c r="A26" s="1">
        <v>41775.3774768519</v>
      </c>
      <c r="B26" s="45">
        <v>46</v>
      </c>
      <c r="C26" s="45">
        <v>1</v>
      </c>
      <c r="D26" s="2" t="s">
        <v>983</v>
      </c>
      <c r="E26" s="3" t="s">
        <v>953</v>
      </c>
      <c r="F26" s="2" t="s">
        <v>735</v>
      </c>
      <c r="G26" s="3" t="s">
        <v>948</v>
      </c>
      <c r="H26" s="2" t="s">
        <v>981</v>
      </c>
      <c r="I26" s="2" t="s">
        <v>736</v>
      </c>
      <c r="J26" s="3" t="s">
        <v>970</v>
      </c>
      <c r="K26" s="2" t="s">
        <v>737</v>
      </c>
      <c r="L26" s="2" t="s">
        <v>141</v>
      </c>
      <c r="M26" s="3" t="s">
        <v>70</v>
      </c>
      <c r="N26" s="2" t="s">
        <v>56</v>
      </c>
      <c r="O26" s="2" t="s">
        <v>35</v>
      </c>
      <c r="P26" s="2" t="s">
        <v>103</v>
      </c>
      <c r="Q26" s="2" t="s">
        <v>163</v>
      </c>
      <c r="R26" s="2" t="s">
        <v>183</v>
      </c>
      <c r="S26" s="2" t="s">
        <v>59</v>
      </c>
      <c r="T26" s="2" t="s">
        <v>39</v>
      </c>
      <c r="U26" s="2" t="s">
        <v>37</v>
      </c>
      <c r="V26" s="2" t="s">
        <v>138</v>
      </c>
      <c r="W26" s="2" t="s">
        <v>37</v>
      </c>
      <c r="X26" s="2" t="s">
        <v>37</v>
      </c>
      <c r="Y26" s="2" t="s">
        <v>37</v>
      </c>
      <c r="Z26" s="2" t="s">
        <v>37</v>
      </c>
      <c r="AA26" s="2" t="s">
        <v>61</v>
      </c>
      <c r="AB26" s="2" t="s">
        <v>61</v>
      </c>
      <c r="AC26" s="2" t="s">
        <v>48</v>
      </c>
      <c r="AD26" s="2" t="s">
        <v>42</v>
      </c>
      <c r="AE26" s="2" t="s">
        <v>241</v>
      </c>
      <c r="AF26" s="2" t="s">
        <v>738</v>
      </c>
    </row>
    <row r="27" spans="1:32" ht="191.25">
      <c r="A27" s="1">
        <v>41764.7402083333</v>
      </c>
      <c r="B27" s="45">
        <v>11</v>
      </c>
      <c r="C27" s="45">
        <v>1</v>
      </c>
      <c r="D27" s="2" t="s">
        <v>237</v>
      </c>
      <c r="E27" s="3" t="s">
        <v>953</v>
      </c>
      <c r="F27" s="2" t="s">
        <v>238</v>
      </c>
      <c r="G27" s="3" t="s">
        <v>948</v>
      </c>
      <c r="H27" s="2" t="s">
        <v>153</v>
      </c>
      <c r="I27" s="2" t="s">
        <v>239</v>
      </c>
      <c r="J27" s="3">
        <v>39018669</v>
      </c>
      <c r="K27" s="2" t="s">
        <v>240</v>
      </c>
      <c r="L27" s="2" t="s">
        <v>141</v>
      </c>
      <c r="M27" s="3">
        <v>2</v>
      </c>
      <c r="N27" s="2" t="s">
        <v>142</v>
      </c>
      <c r="O27" s="2" t="s">
        <v>57</v>
      </c>
      <c r="P27" s="2" t="s">
        <v>103</v>
      </c>
      <c r="Q27" s="2" t="s">
        <v>37</v>
      </c>
      <c r="R27" s="2"/>
      <c r="S27" s="2" t="s">
        <v>157</v>
      </c>
      <c r="T27" s="2" t="s">
        <v>73</v>
      </c>
      <c r="U27" s="2" t="s">
        <v>40</v>
      </c>
      <c r="V27" s="2"/>
      <c r="W27" s="2" t="s">
        <v>40</v>
      </c>
      <c r="X27" s="2" t="s">
        <v>37</v>
      </c>
      <c r="Y27" s="2" t="s">
        <v>37</v>
      </c>
      <c r="Z27" s="2" t="s">
        <v>37</v>
      </c>
      <c r="AA27" s="2" t="s">
        <v>61</v>
      </c>
      <c r="AB27" s="2" t="s">
        <v>61</v>
      </c>
      <c r="AC27" s="2" t="s">
        <v>42</v>
      </c>
      <c r="AD27" s="2" t="s">
        <v>42</v>
      </c>
      <c r="AE27" s="2" t="s">
        <v>241</v>
      </c>
      <c r="AF27" s="2" t="s">
        <v>242</v>
      </c>
    </row>
    <row r="28" spans="1:32" ht="153">
      <c r="A28" s="1">
        <v>41776.696504629603</v>
      </c>
      <c r="B28" s="45">
        <v>2</v>
      </c>
      <c r="C28" s="45">
        <v>1</v>
      </c>
      <c r="D28" s="2" t="s">
        <v>962</v>
      </c>
      <c r="E28" s="3" t="s">
        <v>953</v>
      </c>
      <c r="F28" s="2" t="s">
        <v>134</v>
      </c>
      <c r="G28" s="3" t="s">
        <v>948</v>
      </c>
      <c r="H28" s="2" t="s">
        <v>135</v>
      </c>
      <c r="I28" s="2" t="s">
        <v>136</v>
      </c>
      <c r="J28" s="3">
        <v>34141789</v>
      </c>
      <c r="K28" s="2" t="s">
        <v>137</v>
      </c>
      <c r="L28" s="2" t="s">
        <v>69</v>
      </c>
      <c r="M28" s="3">
        <v>4</v>
      </c>
      <c r="N28" s="2" t="s">
        <v>82</v>
      </c>
      <c r="O28" s="2" t="s">
        <v>35</v>
      </c>
      <c r="P28" s="2" t="s">
        <v>103</v>
      </c>
      <c r="Q28" s="2" t="s">
        <v>37</v>
      </c>
      <c r="R28" s="2"/>
      <c r="S28" s="2" t="s">
        <v>59</v>
      </c>
      <c r="T28" s="2" t="s">
        <v>60</v>
      </c>
      <c r="U28" s="2" t="s">
        <v>37</v>
      </c>
      <c r="V28" s="2" t="s">
        <v>138</v>
      </c>
      <c r="W28" s="2" t="s">
        <v>37</v>
      </c>
      <c r="X28" s="2" t="s">
        <v>37</v>
      </c>
      <c r="Y28" s="2" t="s">
        <v>37</v>
      </c>
      <c r="Z28" s="2" t="s">
        <v>37</v>
      </c>
      <c r="AA28" s="2" t="s">
        <v>61</v>
      </c>
      <c r="AB28" s="2" t="s">
        <v>61</v>
      </c>
      <c r="AC28" s="2" t="s">
        <v>42</v>
      </c>
      <c r="AD28" s="2" t="s">
        <v>48</v>
      </c>
      <c r="AE28" s="2" t="s">
        <v>139</v>
      </c>
      <c r="AF28" s="2" t="s">
        <v>140</v>
      </c>
    </row>
    <row r="29" spans="1:32" ht="165.75">
      <c r="A29" s="1">
        <v>41772.364143518498</v>
      </c>
      <c r="B29" s="45">
        <v>64</v>
      </c>
      <c r="C29" s="45">
        <v>1</v>
      </c>
      <c r="D29" s="2" t="s">
        <v>920</v>
      </c>
      <c r="E29" s="3" t="s">
        <v>953</v>
      </c>
      <c r="F29" s="2" t="s">
        <v>921</v>
      </c>
      <c r="G29" s="3" t="s">
        <v>948</v>
      </c>
      <c r="H29" s="2" t="s">
        <v>922</v>
      </c>
      <c r="I29" s="2" t="s">
        <v>923</v>
      </c>
      <c r="J29" s="3" t="s">
        <v>924</v>
      </c>
      <c r="K29" s="2" t="s">
        <v>925</v>
      </c>
      <c r="L29" s="2" t="s">
        <v>33</v>
      </c>
      <c r="M29" s="3">
        <v>1</v>
      </c>
      <c r="N29" s="2" t="s">
        <v>90</v>
      </c>
      <c r="O29" s="2" t="s">
        <v>83</v>
      </c>
      <c r="P29" s="2" t="s">
        <v>103</v>
      </c>
      <c r="Q29" s="2" t="s">
        <v>40</v>
      </c>
      <c r="R29" s="2"/>
      <c r="S29" s="2" t="s">
        <v>59</v>
      </c>
      <c r="T29" s="2" t="s">
        <v>60</v>
      </c>
      <c r="U29" s="2" t="s">
        <v>40</v>
      </c>
      <c r="V29" s="2"/>
      <c r="W29" s="2" t="s">
        <v>40</v>
      </c>
      <c r="X29" s="2" t="s">
        <v>37</v>
      </c>
      <c r="Y29" s="2" t="s">
        <v>37</v>
      </c>
      <c r="Z29" s="2" t="s">
        <v>37</v>
      </c>
      <c r="AA29" s="2" t="s">
        <v>41</v>
      </c>
      <c r="AB29" s="2" t="s">
        <v>61</v>
      </c>
      <c r="AC29" s="2" t="s">
        <v>42</v>
      </c>
      <c r="AD29" s="2" t="s">
        <v>42</v>
      </c>
      <c r="AE29" s="2" t="s">
        <v>926</v>
      </c>
      <c r="AF29" s="2" t="s">
        <v>927</v>
      </c>
    </row>
    <row r="30" spans="1:32" ht="89.25">
      <c r="A30" s="1">
        <v>41764.583333333299</v>
      </c>
      <c r="B30" s="45">
        <v>18</v>
      </c>
      <c r="C30" s="45">
        <v>1</v>
      </c>
      <c r="D30" s="2" t="s">
        <v>977</v>
      </c>
      <c r="E30" s="3" t="s">
        <v>953</v>
      </c>
      <c r="F30" s="2" t="s">
        <v>314</v>
      </c>
      <c r="G30" s="3" t="s">
        <v>948</v>
      </c>
      <c r="H30" s="2" t="s">
        <v>295</v>
      </c>
      <c r="I30" s="2" t="s">
        <v>295</v>
      </c>
      <c r="J30" s="3" t="s">
        <v>966</v>
      </c>
      <c r="K30" s="2" t="s">
        <v>315</v>
      </c>
      <c r="L30" s="2" t="s">
        <v>141</v>
      </c>
      <c r="M30" s="3" t="s">
        <v>70</v>
      </c>
      <c r="N30" s="2" t="s">
        <v>56</v>
      </c>
      <c r="O30" s="2" t="s">
        <v>316</v>
      </c>
      <c r="P30" s="2" t="s">
        <v>58</v>
      </c>
      <c r="Q30" s="2" t="s">
        <v>37</v>
      </c>
      <c r="R30" s="2"/>
      <c r="S30" s="2" t="s">
        <v>59</v>
      </c>
      <c r="T30" s="2" t="s">
        <v>73</v>
      </c>
      <c r="U30" s="2" t="s">
        <v>40</v>
      </c>
      <c r="V30" s="2" t="s">
        <v>149</v>
      </c>
      <c r="W30" s="2" t="s">
        <v>37</v>
      </c>
      <c r="X30" s="2" t="s">
        <v>37</v>
      </c>
      <c r="Y30" s="2" t="s">
        <v>37</v>
      </c>
      <c r="Z30" s="2" t="s">
        <v>37</v>
      </c>
      <c r="AA30" s="2" t="s">
        <v>61</v>
      </c>
      <c r="AB30" s="2" t="s">
        <v>61</v>
      </c>
      <c r="AC30" s="2" t="s">
        <v>48</v>
      </c>
      <c r="AD30" s="2" t="s">
        <v>48</v>
      </c>
      <c r="AE30" s="2" t="s">
        <v>317</v>
      </c>
      <c r="AF30" s="2" t="s">
        <v>318</v>
      </c>
    </row>
    <row r="31" spans="1:32" ht="102">
      <c r="A31" s="1">
        <v>41767.348414351902</v>
      </c>
      <c r="B31" s="45">
        <v>49</v>
      </c>
      <c r="C31" s="45">
        <v>1</v>
      </c>
      <c r="D31" s="2" t="s">
        <v>778</v>
      </c>
      <c r="E31" s="3" t="s">
        <v>953</v>
      </c>
      <c r="F31" s="2" t="s">
        <v>779</v>
      </c>
      <c r="G31" s="3" t="s">
        <v>948</v>
      </c>
      <c r="H31" s="2" t="s">
        <v>780</v>
      </c>
      <c r="I31" s="2" t="s">
        <v>781</v>
      </c>
      <c r="J31" s="3" t="s">
        <v>782</v>
      </c>
      <c r="K31" s="2" t="s">
        <v>783</v>
      </c>
      <c r="L31" s="2" t="s">
        <v>116</v>
      </c>
      <c r="M31" s="3">
        <v>0</v>
      </c>
      <c r="N31" s="2"/>
      <c r="O31" s="2"/>
      <c r="P31" s="2"/>
      <c r="Q31" s="2"/>
      <c r="R31" s="2"/>
      <c r="S31" s="2"/>
      <c r="T31" s="2"/>
      <c r="U31" s="2" t="s">
        <v>40</v>
      </c>
      <c r="V31" s="2"/>
      <c r="W31" s="2" t="s">
        <v>40</v>
      </c>
      <c r="X31" s="2" t="s">
        <v>40</v>
      </c>
      <c r="Y31" s="2" t="s">
        <v>37</v>
      </c>
      <c r="Z31" s="2" t="s">
        <v>40</v>
      </c>
      <c r="AA31" s="2" t="s">
        <v>91</v>
      </c>
      <c r="AB31" s="2" t="s">
        <v>91</v>
      </c>
      <c r="AC31" s="2" t="s">
        <v>48</v>
      </c>
      <c r="AD31" s="2" t="s">
        <v>48</v>
      </c>
      <c r="AE31" s="2" t="s">
        <v>784</v>
      </c>
      <c r="AF31" s="2" t="s">
        <v>212</v>
      </c>
    </row>
    <row r="32" spans="1:32" ht="89.25">
      <c r="A32" s="1">
        <v>41764.937777777799</v>
      </c>
      <c r="B32" s="45">
        <v>14</v>
      </c>
      <c r="C32" s="45">
        <v>1</v>
      </c>
      <c r="D32" s="2" t="s">
        <v>308</v>
      </c>
      <c r="E32" s="3" t="s">
        <v>953</v>
      </c>
      <c r="F32" s="2" t="s">
        <v>309</v>
      </c>
      <c r="G32" s="3" t="s">
        <v>948</v>
      </c>
      <c r="H32" s="2" t="s">
        <v>310</v>
      </c>
      <c r="I32" s="2" t="s">
        <v>296</v>
      </c>
      <c r="J32" s="3" t="s">
        <v>311</v>
      </c>
      <c r="K32" s="2" t="s">
        <v>312</v>
      </c>
      <c r="L32" s="2" t="s">
        <v>45</v>
      </c>
      <c r="M32" s="3">
        <v>2</v>
      </c>
      <c r="N32" s="2" t="s">
        <v>90</v>
      </c>
      <c r="O32" s="2" t="s">
        <v>94</v>
      </c>
      <c r="P32" s="2" t="s">
        <v>58</v>
      </c>
      <c r="Q32" s="2" t="s">
        <v>163</v>
      </c>
      <c r="R32" s="2" t="s">
        <v>183</v>
      </c>
      <c r="S32" s="2" t="s">
        <v>104</v>
      </c>
      <c r="T32" s="2" t="s">
        <v>73</v>
      </c>
      <c r="U32" s="2" t="s">
        <v>40</v>
      </c>
      <c r="V32" s="2"/>
      <c r="W32" s="2" t="s">
        <v>40</v>
      </c>
      <c r="X32" s="2" t="s">
        <v>40</v>
      </c>
      <c r="Y32" s="2" t="s">
        <v>37</v>
      </c>
      <c r="Z32" s="2" t="s">
        <v>40</v>
      </c>
      <c r="AA32" s="2" t="s">
        <v>91</v>
      </c>
      <c r="AB32" s="2" t="s">
        <v>47</v>
      </c>
      <c r="AC32" s="2" t="s">
        <v>48</v>
      </c>
      <c r="AD32" s="2" t="s">
        <v>48</v>
      </c>
      <c r="AE32" s="2" t="s">
        <v>313</v>
      </c>
      <c r="AF32" s="2" t="s">
        <v>242</v>
      </c>
    </row>
    <row r="33" spans="1:32" ht="51">
      <c r="A33" s="1">
        <v>41764.6702083333</v>
      </c>
      <c r="B33" s="45">
        <v>31</v>
      </c>
      <c r="C33" s="45">
        <v>1</v>
      </c>
      <c r="D33" s="2" t="s">
        <v>566</v>
      </c>
      <c r="E33" s="3" t="s">
        <v>953</v>
      </c>
      <c r="F33" s="2" t="s">
        <v>567</v>
      </c>
      <c r="G33" s="3" t="s">
        <v>948</v>
      </c>
      <c r="H33" s="2" t="s">
        <v>568</v>
      </c>
      <c r="I33" s="2" t="s">
        <v>569</v>
      </c>
      <c r="J33" s="3">
        <v>6120246129</v>
      </c>
      <c r="K33" s="2" t="s">
        <v>570</v>
      </c>
      <c r="L33" s="2" t="s">
        <v>116</v>
      </c>
      <c r="M33" s="3">
        <v>0</v>
      </c>
      <c r="N33" s="2"/>
      <c r="O33" s="2"/>
      <c r="P33" s="2"/>
      <c r="Q33" s="2"/>
      <c r="R33" s="2"/>
      <c r="S33" s="2"/>
      <c r="T33" s="2"/>
      <c r="U33" s="2" t="s">
        <v>40</v>
      </c>
      <c r="V33" s="2"/>
      <c r="W33" s="2"/>
      <c r="X33" s="2" t="s">
        <v>40</v>
      </c>
      <c r="Y33" s="2" t="s">
        <v>37</v>
      </c>
      <c r="Z33" s="2" t="s">
        <v>37</v>
      </c>
      <c r="AA33" s="2" t="s">
        <v>47</v>
      </c>
      <c r="AB33" s="2" t="s">
        <v>47</v>
      </c>
      <c r="AC33" s="2" t="s">
        <v>48</v>
      </c>
      <c r="AD33" s="2" t="s">
        <v>48</v>
      </c>
      <c r="AE33" s="2" t="s">
        <v>571</v>
      </c>
      <c r="AF33" s="2" t="s">
        <v>242</v>
      </c>
    </row>
    <row r="34" spans="1:32" ht="76.5">
      <c r="A34" s="1">
        <v>41767.886064814797</v>
      </c>
      <c r="B34" s="45">
        <v>41</v>
      </c>
      <c r="C34" s="45">
        <v>1</v>
      </c>
      <c r="D34" s="2" t="s">
        <v>682</v>
      </c>
      <c r="E34" s="3" t="s">
        <v>953</v>
      </c>
      <c r="F34" s="2" t="s">
        <v>683</v>
      </c>
      <c r="G34" s="3" t="s">
        <v>948</v>
      </c>
      <c r="H34" s="2" t="s">
        <v>684</v>
      </c>
      <c r="I34" s="2" t="s">
        <v>685</v>
      </c>
      <c r="J34" s="3">
        <v>6139101596</v>
      </c>
      <c r="K34" s="2" t="s">
        <v>686</v>
      </c>
      <c r="L34" s="2" t="s">
        <v>33</v>
      </c>
      <c r="M34" s="3">
        <v>1</v>
      </c>
      <c r="N34" s="2" t="s">
        <v>90</v>
      </c>
      <c r="O34" s="2" t="s">
        <v>117</v>
      </c>
      <c r="P34" s="2" t="s">
        <v>103</v>
      </c>
      <c r="Q34" s="2" t="s">
        <v>37</v>
      </c>
      <c r="R34" s="2"/>
      <c r="S34" s="2" t="s">
        <v>59</v>
      </c>
      <c r="T34" s="2" t="s">
        <v>39</v>
      </c>
      <c r="U34" s="2" t="s">
        <v>40</v>
      </c>
      <c r="V34" s="2"/>
      <c r="W34" s="2" t="s">
        <v>40</v>
      </c>
      <c r="X34" s="2" t="s">
        <v>40</v>
      </c>
      <c r="Y34" s="2" t="s">
        <v>37</v>
      </c>
      <c r="Z34" s="2" t="s">
        <v>40</v>
      </c>
      <c r="AA34" s="2" t="s">
        <v>91</v>
      </c>
      <c r="AB34" s="2" t="s">
        <v>47</v>
      </c>
      <c r="AC34" s="2" t="s">
        <v>48</v>
      </c>
      <c r="AD34" s="2" t="s">
        <v>48</v>
      </c>
      <c r="AE34" s="2" t="s">
        <v>687</v>
      </c>
      <c r="AF34" s="2" t="s">
        <v>212</v>
      </c>
    </row>
    <row r="35" spans="1:32" ht="153">
      <c r="A35" s="1">
        <v>41772.510115740697</v>
      </c>
      <c r="B35" s="45">
        <v>55</v>
      </c>
      <c r="C35" s="45">
        <v>1</v>
      </c>
      <c r="D35" s="2" t="s">
        <v>832</v>
      </c>
      <c r="E35" s="3" t="s">
        <v>953</v>
      </c>
      <c r="F35" s="2" t="s">
        <v>833</v>
      </c>
      <c r="G35" s="3" t="s">
        <v>948</v>
      </c>
      <c r="H35" s="2" t="s">
        <v>834</v>
      </c>
      <c r="I35" s="2" t="s">
        <v>835</v>
      </c>
      <c r="J35" s="3" t="s">
        <v>836</v>
      </c>
      <c r="K35" s="2" t="s">
        <v>837</v>
      </c>
      <c r="L35" s="2" t="s">
        <v>69</v>
      </c>
      <c r="M35" s="3">
        <v>2</v>
      </c>
      <c r="N35" s="2" t="s">
        <v>56</v>
      </c>
      <c r="O35" s="2" t="s">
        <v>35</v>
      </c>
      <c r="P35" s="2" t="s">
        <v>58</v>
      </c>
      <c r="Q35" s="2" t="s">
        <v>37</v>
      </c>
      <c r="R35" s="2"/>
      <c r="S35" s="2" t="s">
        <v>38</v>
      </c>
      <c r="T35" s="2" t="s">
        <v>73</v>
      </c>
      <c r="U35" s="2" t="s">
        <v>40</v>
      </c>
      <c r="V35" s="2"/>
      <c r="W35" s="2" t="s">
        <v>40</v>
      </c>
      <c r="X35" s="2" t="s">
        <v>37</v>
      </c>
      <c r="Y35" s="2" t="s">
        <v>37</v>
      </c>
      <c r="Z35" s="2" t="s">
        <v>37</v>
      </c>
      <c r="AA35" s="2" t="s">
        <v>61</v>
      </c>
      <c r="AB35" s="2" t="s">
        <v>61</v>
      </c>
      <c r="AC35" s="2" t="s">
        <v>42</v>
      </c>
      <c r="AD35" s="2" t="s">
        <v>150</v>
      </c>
      <c r="AE35" s="2" t="s">
        <v>838</v>
      </c>
      <c r="AF35" s="2" t="s">
        <v>332</v>
      </c>
    </row>
    <row r="36" spans="1:32" ht="89.25">
      <c r="A36" s="1">
        <v>41774.380231481497</v>
      </c>
      <c r="B36" s="45">
        <v>37</v>
      </c>
      <c r="C36" s="45">
        <v>1</v>
      </c>
      <c r="D36" s="2" t="s">
        <v>618</v>
      </c>
      <c r="E36" s="3" t="s">
        <v>953</v>
      </c>
      <c r="F36" s="2" t="s">
        <v>619</v>
      </c>
      <c r="G36" s="3" t="s">
        <v>948</v>
      </c>
      <c r="H36" s="2" t="s">
        <v>620</v>
      </c>
      <c r="I36" s="2" t="s">
        <v>464</v>
      </c>
      <c r="J36" s="3" t="s">
        <v>621</v>
      </c>
      <c r="K36" s="2" t="s">
        <v>622</v>
      </c>
      <c r="L36" s="2" t="s">
        <v>33</v>
      </c>
      <c r="M36" s="3">
        <v>1</v>
      </c>
      <c r="N36" s="2" t="s">
        <v>34</v>
      </c>
      <c r="O36" s="2" t="s">
        <v>117</v>
      </c>
      <c r="P36" s="2" t="s">
        <v>58</v>
      </c>
      <c r="Q36" s="2" t="s">
        <v>163</v>
      </c>
      <c r="R36" s="2" t="s">
        <v>183</v>
      </c>
      <c r="S36" s="2" t="s">
        <v>38</v>
      </c>
      <c r="T36" s="2" t="s">
        <v>39</v>
      </c>
      <c r="U36" s="2" t="s">
        <v>40</v>
      </c>
      <c r="V36" s="2"/>
      <c r="W36" s="2" t="s">
        <v>40</v>
      </c>
      <c r="X36" s="2" t="s">
        <v>40</v>
      </c>
      <c r="Y36" s="2" t="s">
        <v>37</v>
      </c>
      <c r="Z36" s="2" t="s">
        <v>40</v>
      </c>
      <c r="AA36" s="2" t="s">
        <v>91</v>
      </c>
      <c r="AB36" s="2" t="s">
        <v>91</v>
      </c>
      <c r="AC36" s="2" t="s">
        <v>48</v>
      </c>
      <c r="AD36" s="2" t="s">
        <v>48</v>
      </c>
      <c r="AE36" s="2" t="s">
        <v>623</v>
      </c>
      <c r="AF36" s="2" t="s">
        <v>253</v>
      </c>
    </row>
    <row r="37" spans="1:32" ht="51">
      <c r="A37" s="1">
        <v>41774.3859606482</v>
      </c>
      <c r="B37" s="45">
        <v>40</v>
      </c>
      <c r="C37" s="45">
        <v>1</v>
      </c>
      <c r="D37" s="2" t="s">
        <v>654</v>
      </c>
      <c r="E37" s="3" t="s">
        <v>953</v>
      </c>
      <c r="F37" s="2" t="s">
        <v>655</v>
      </c>
      <c r="G37" s="3" t="s">
        <v>948</v>
      </c>
      <c r="H37" s="2" t="s">
        <v>656</v>
      </c>
      <c r="I37" s="2" t="s">
        <v>657</v>
      </c>
      <c r="J37" s="3">
        <v>6195526986</v>
      </c>
      <c r="K37" s="2" t="s">
        <v>658</v>
      </c>
      <c r="L37" s="2" t="s">
        <v>33</v>
      </c>
      <c r="M37" s="3">
        <v>3</v>
      </c>
      <c r="N37" s="2" t="s">
        <v>34</v>
      </c>
      <c r="O37" s="2" t="s">
        <v>94</v>
      </c>
      <c r="P37" s="2" t="s">
        <v>58</v>
      </c>
      <c r="Q37" s="2" t="s">
        <v>37</v>
      </c>
      <c r="R37" s="2" t="s">
        <v>203</v>
      </c>
      <c r="S37" s="2" t="s">
        <v>157</v>
      </c>
      <c r="T37" s="2" t="s">
        <v>39</v>
      </c>
      <c r="U37" s="2" t="s">
        <v>37</v>
      </c>
      <c r="V37" s="2" t="s">
        <v>74</v>
      </c>
      <c r="W37" s="2" t="s">
        <v>40</v>
      </c>
      <c r="X37" s="2" t="s">
        <v>37</v>
      </c>
      <c r="Y37" s="2" t="s">
        <v>40</v>
      </c>
      <c r="Z37" s="2" t="s">
        <v>37</v>
      </c>
      <c r="AA37" s="2" t="s">
        <v>91</v>
      </c>
      <c r="AB37" s="2" t="s">
        <v>91</v>
      </c>
      <c r="AC37" s="2" t="s">
        <v>48</v>
      </c>
      <c r="AD37" s="2" t="s">
        <v>42</v>
      </c>
      <c r="AE37" s="2" t="s">
        <v>179</v>
      </c>
      <c r="AF37" s="2" t="s">
        <v>212</v>
      </c>
    </row>
    <row r="38" spans="1:32" ht="153">
      <c r="A38" s="1">
        <v>41778.679803240702</v>
      </c>
      <c r="B38" s="45">
        <v>13</v>
      </c>
      <c r="C38" s="45">
        <v>1</v>
      </c>
      <c r="D38" s="2" t="s">
        <v>297</v>
      </c>
      <c r="E38" s="3" t="s">
        <v>953</v>
      </c>
      <c r="F38" s="2" t="s">
        <v>298</v>
      </c>
      <c r="G38" s="3" t="s">
        <v>948</v>
      </c>
      <c r="H38" s="2" t="s">
        <v>299</v>
      </c>
      <c r="I38" s="2" t="s">
        <v>295</v>
      </c>
      <c r="J38" s="3" t="s">
        <v>300</v>
      </c>
      <c r="K38" s="2" t="s">
        <v>301</v>
      </c>
      <c r="L38" s="2" t="s">
        <v>141</v>
      </c>
      <c r="M38" s="3" t="s">
        <v>70</v>
      </c>
      <c r="N38" s="2" t="s">
        <v>71</v>
      </c>
      <c r="O38" s="2" t="s">
        <v>35</v>
      </c>
      <c r="P38" s="2" t="s">
        <v>58</v>
      </c>
      <c r="Q38" s="2" t="s">
        <v>37</v>
      </c>
      <c r="R38" s="2"/>
      <c r="S38" s="2" t="s">
        <v>157</v>
      </c>
      <c r="T38" s="2" t="s">
        <v>73</v>
      </c>
      <c r="U38" s="2" t="s">
        <v>40</v>
      </c>
      <c r="V38" s="2"/>
      <c r="W38" s="2" t="s">
        <v>40</v>
      </c>
      <c r="X38" s="2" t="s">
        <v>37</v>
      </c>
      <c r="Y38" s="2" t="s">
        <v>37</v>
      </c>
      <c r="Z38" s="2" t="s">
        <v>37</v>
      </c>
      <c r="AA38" s="2" t="s">
        <v>61</v>
      </c>
      <c r="AB38" s="2" t="s">
        <v>61</v>
      </c>
      <c r="AC38" s="2" t="s">
        <v>48</v>
      </c>
      <c r="AD38" s="2" t="s">
        <v>42</v>
      </c>
      <c r="AE38" s="2" t="s">
        <v>302</v>
      </c>
      <c r="AF38" s="2" t="s">
        <v>174</v>
      </c>
    </row>
    <row r="39" spans="1:32" ht="153">
      <c r="A39" s="1">
        <v>41765.421990740702</v>
      </c>
      <c r="B39" s="45">
        <v>53</v>
      </c>
      <c r="C39" s="45">
        <v>1</v>
      </c>
      <c r="D39" s="2" t="s">
        <v>807</v>
      </c>
      <c r="E39" s="3" t="s">
        <v>953</v>
      </c>
      <c r="F39" s="2" t="s">
        <v>978</v>
      </c>
      <c r="G39" s="3" t="s">
        <v>948</v>
      </c>
      <c r="H39" s="2" t="s">
        <v>805</v>
      </c>
      <c r="I39" s="2" t="s">
        <v>979</v>
      </c>
      <c r="J39" s="3" t="s">
        <v>971</v>
      </c>
      <c r="K39" s="2" t="s">
        <v>806</v>
      </c>
      <c r="L39" s="2" t="s">
        <v>69</v>
      </c>
      <c r="M39" s="3" t="s">
        <v>70</v>
      </c>
      <c r="N39" s="2" t="s">
        <v>82</v>
      </c>
      <c r="O39" s="2" t="s">
        <v>35</v>
      </c>
      <c r="P39" s="2" t="s">
        <v>210</v>
      </c>
      <c r="Q39" s="2" t="s">
        <v>37</v>
      </c>
      <c r="R39" s="2"/>
      <c r="S39" s="2" t="s">
        <v>38</v>
      </c>
      <c r="T39" s="2" t="s">
        <v>73</v>
      </c>
      <c r="U39" s="2" t="s">
        <v>37</v>
      </c>
      <c r="V39" s="2" t="s">
        <v>138</v>
      </c>
      <c r="W39" s="2" t="s">
        <v>37</v>
      </c>
      <c r="X39" s="2" t="s">
        <v>37</v>
      </c>
      <c r="Y39" s="2" t="s">
        <v>37</v>
      </c>
      <c r="Z39" s="2" t="s">
        <v>37</v>
      </c>
      <c r="AA39" s="2" t="s">
        <v>91</v>
      </c>
      <c r="AB39" s="2" t="s">
        <v>41</v>
      </c>
      <c r="AC39" s="2" t="s">
        <v>48</v>
      </c>
      <c r="AD39" s="2" t="s">
        <v>204</v>
      </c>
      <c r="AE39" s="2" t="s">
        <v>302</v>
      </c>
      <c r="AF39" s="2" t="s">
        <v>126</v>
      </c>
    </row>
    <row r="40" spans="1:32" ht="178.5">
      <c r="A40" s="1">
        <v>41772.849872685198</v>
      </c>
      <c r="B40" s="45">
        <v>35</v>
      </c>
      <c r="C40" s="45">
        <v>1</v>
      </c>
      <c r="D40" s="2" t="s">
        <v>605</v>
      </c>
      <c r="E40" s="3" t="s">
        <v>953</v>
      </c>
      <c r="F40" s="2" t="s">
        <v>606</v>
      </c>
      <c r="G40" s="3" t="s">
        <v>948</v>
      </c>
      <c r="H40" s="2" t="s">
        <v>607</v>
      </c>
      <c r="I40" s="2" t="s">
        <v>608</v>
      </c>
      <c r="J40" s="3" t="s">
        <v>609</v>
      </c>
      <c r="K40" s="2" t="s">
        <v>610</v>
      </c>
      <c r="L40" s="2" t="s">
        <v>116</v>
      </c>
      <c r="M40" s="3">
        <v>0</v>
      </c>
      <c r="N40" s="2"/>
      <c r="O40" s="2"/>
      <c r="P40" s="2"/>
      <c r="Q40" s="2"/>
      <c r="R40" s="2"/>
      <c r="S40" s="2"/>
      <c r="T40" s="2"/>
      <c r="U40" s="2" t="s">
        <v>40</v>
      </c>
      <c r="V40" s="2"/>
      <c r="W40" s="2" t="s">
        <v>40</v>
      </c>
      <c r="X40" s="2" t="s">
        <v>40</v>
      </c>
      <c r="Y40" s="2" t="s">
        <v>40</v>
      </c>
      <c r="Z40" s="2" t="s">
        <v>40</v>
      </c>
      <c r="AA40" s="2" t="s">
        <v>91</v>
      </c>
      <c r="AB40" s="2" t="s">
        <v>91</v>
      </c>
      <c r="AC40" s="2" t="s">
        <v>48</v>
      </c>
      <c r="AD40" s="2" t="s">
        <v>204</v>
      </c>
      <c r="AE40" s="2" t="s">
        <v>611</v>
      </c>
      <c r="AF40" s="2" t="s">
        <v>86</v>
      </c>
    </row>
    <row r="41" spans="1:32" ht="191.25">
      <c r="A41" s="1">
        <v>41765.388101851902</v>
      </c>
      <c r="B41" s="45">
        <v>19</v>
      </c>
      <c r="C41" s="45">
        <v>1</v>
      </c>
      <c r="D41" s="2" t="s">
        <v>319</v>
      </c>
      <c r="E41" s="3" t="s">
        <v>953</v>
      </c>
      <c r="F41" s="2" t="s">
        <v>320</v>
      </c>
      <c r="G41" s="3" t="s">
        <v>948</v>
      </c>
      <c r="H41" s="2" t="s">
        <v>321</v>
      </c>
      <c r="I41" s="2" t="s">
        <v>322</v>
      </c>
      <c r="J41" s="3">
        <v>61357995767</v>
      </c>
      <c r="K41" s="2" t="s">
        <v>323</v>
      </c>
      <c r="L41" s="2" t="s">
        <v>45</v>
      </c>
      <c r="M41" s="3">
        <v>2</v>
      </c>
      <c r="N41" s="2" t="s">
        <v>71</v>
      </c>
      <c r="O41" s="2" t="s">
        <v>57</v>
      </c>
      <c r="P41" s="2" t="s">
        <v>58</v>
      </c>
      <c r="Q41" s="2" t="s">
        <v>37</v>
      </c>
      <c r="R41" s="2"/>
      <c r="S41" s="2" t="s">
        <v>157</v>
      </c>
      <c r="T41" s="2" t="s">
        <v>73</v>
      </c>
      <c r="U41" s="2" t="s">
        <v>40</v>
      </c>
      <c r="V41" s="2"/>
      <c r="W41" s="2" t="s">
        <v>40</v>
      </c>
      <c r="X41" s="2" t="s">
        <v>40</v>
      </c>
      <c r="Y41" s="2" t="s">
        <v>37</v>
      </c>
      <c r="Z41" s="2" t="s">
        <v>40</v>
      </c>
      <c r="AA41" s="2" t="s">
        <v>91</v>
      </c>
      <c r="AB41" s="2" t="s">
        <v>47</v>
      </c>
      <c r="AC41" s="2" t="s">
        <v>48</v>
      </c>
      <c r="AD41" s="2" t="s">
        <v>48</v>
      </c>
      <c r="AE41" s="2" t="s">
        <v>324</v>
      </c>
      <c r="AF41" s="2" t="s">
        <v>325</v>
      </c>
    </row>
    <row r="42" spans="1:32" ht="191.25">
      <c r="A42" s="1">
        <v>41775.394178240698</v>
      </c>
      <c r="B42" s="45">
        <v>42</v>
      </c>
      <c r="C42" s="45">
        <v>1</v>
      </c>
      <c r="D42" s="2" t="s">
        <v>700</v>
      </c>
      <c r="E42" s="3" t="s">
        <v>953</v>
      </c>
      <c r="F42" s="2" t="s">
        <v>701</v>
      </c>
      <c r="G42" s="3" t="s">
        <v>948</v>
      </c>
      <c r="H42" s="2" t="s">
        <v>702</v>
      </c>
      <c r="I42" s="2" t="s">
        <v>703</v>
      </c>
      <c r="J42" s="3" t="s">
        <v>704</v>
      </c>
      <c r="K42" s="2" t="s">
        <v>705</v>
      </c>
      <c r="L42" s="2" t="s">
        <v>141</v>
      </c>
      <c r="M42" s="3" t="s">
        <v>70</v>
      </c>
      <c r="N42" s="2" t="s">
        <v>90</v>
      </c>
      <c r="O42" s="2" t="s">
        <v>57</v>
      </c>
      <c r="P42" s="2" t="s">
        <v>58</v>
      </c>
      <c r="Q42" s="2" t="s">
        <v>37</v>
      </c>
      <c r="R42" s="2"/>
      <c r="S42" s="2" t="s">
        <v>157</v>
      </c>
      <c r="T42" s="2" t="s">
        <v>73</v>
      </c>
      <c r="U42" s="2" t="s">
        <v>37</v>
      </c>
      <c r="V42" s="2" t="s">
        <v>138</v>
      </c>
      <c r="W42" s="2" t="s">
        <v>37</v>
      </c>
      <c r="X42" s="2" t="s">
        <v>37</v>
      </c>
      <c r="Y42" s="2" t="s">
        <v>37</v>
      </c>
      <c r="Z42" s="2" t="s">
        <v>37</v>
      </c>
      <c r="AA42" s="2" t="s">
        <v>91</v>
      </c>
      <c r="AB42" s="2" t="s">
        <v>61</v>
      </c>
      <c r="AC42" s="2" t="s">
        <v>48</v>
      </c>
      <c r="AD42" s="2" t="s">
        <v>48</v>
      </c>
      <c r="AE42" s="2" t="s">
        <v>706</v>
      </c>
      <c r="AF42" s="2" t="s">
        <v>431</v>
      </c>
    </row>
    <row r="43" spans="1:32" ht="76.5">
      <c r="A43" s="1">
        <v>41764.655219907399</v>
      </c>
      <c r="B43" s="45">
        <v>25</v>
      </c>
      <c r="C43" s="45">
        <v>1</v>
      </c>
      <c r="D43" s="2" t="s">
        <v>468</v>
      </c>
      <c r="E43" s="3" t="s">
        <v>953</v>
      </c>
      <c r="F43" s="2" t="s">
        <v>469</v>
      </c>
      <c r="G43" s="3" t="s">
        <v>948</v>
      </c>
      <c r="H43" s="2" t="s">
        <v>470</v>
      </c>
      <c r="I43" s="2" t="s">
        <v>471</v>
      </c>
      <c r="J43" s="3">
        <v>33443345</v>
      </c>
      <c r="K43" s="2" t="s">
        <v>472</v>
      </c>
      <c r="L43" s="2" t="s">
        <v>116</v>
      </c>
      <c r="M43" s="3">
        <v>2</v>
      </c>
      <c r="N43" s="2" t="s">
        <v>34</v>
      </c>
      <c r="O43" s="2" t="s">
        <v>117</v>
      </c>
      <c r="P43" s="2" t="s">
        <v>58</v>
      </c>
      <c r="Q43" s="2" t="s">
        <v>37</v>
      </c>
      <c r="R43" s="2" t="s">
        <v>164</v>
      </c>
      <c r="S43" s="2" t="s">
        <v>38</v>
      </c>
      <c r="T43" s="2" t="s">
        <v>73</v>
      </c>
      <c r="U43" s="2" t="s">
        <v>37</v>
      </c>
      <c r="V43" s="2" t="s">
        <v>149</v>
      </c>
      <c r="W43" s="2" t="s">
        <v>40</v>
      </c>
      <c r="X43" s="2" t="s">
        <v>40</v>
      </c>
      <c r="Y43" s="2" t="s">
        <v>37</v>
      </c>
      <c r="Z43" s="2" t="s">
        <v>37</v>
      </c>
      <c r="AA43" s="2" t="s">
        <v>47</v>
      </c>
      <c r="AB43" s="2" t="s">
        <v>47</v>
      </c>
      <c r="AC43" s="2" t="s">
        <v>48</v>
      </c>
      <c r="AD43" s="2" t="s">
        <v>48</v>
      </c>
      <c r="AE43" s="2" t="s">
        <v>473</v>
      </c>
      <c r="AF43" s="2" t="s">
        <v>194</v>
      </c>
    </row>
    <row r="44" spans="1:32" ht="127.5">
      <c r="A44" s="1">
        <v>41764.785729166702</v>
      </c>
      <c r="B44" s="45">
        <v>8</v>
      </c>
      <c r="C44" s="45">
        <v>1</v>
      </c>
      <c r="D44" s="2" t="s">
        <v>984</v>
      </c>
      <c r="E44" s="3" t="s">
        <v>953</v>
      </c>
      <c r="F44" s="2" t="s">
        <v>205</v>
      </c>
      <c r="G44" s="3" t="s">
        <v>948</v>
      </c>
      <c r="H44" s="2" t="s">
        <v>206</v>
      </c>
      <c r="I44" s="2" t="s">
        <v>207</v>
      </c>
      <c r="J44" s="3" t="s">
        <v>975</v>
      </c>
      <c r="K44" s="2" t="s">
        <v>208</v>
      </c>
      <c r="L44" s="2" t="s">
        <v>141</v>
      </c>
      <c r="M44" s="3">
        <v>1</v>
      </c>
      <c r="N44" s="2" t="s">
        <v>90</v>
      </c>
      <c r="O44" s="2" t="s">
        <v>209</v>
      </c>
      <c r="P44" s="2" t="s">
        <v>210</v>
      </c>
      <c r="Q44" s="2" t="s">
        <v>37</v>
      </c>
      <c r="R44" s="2" t="s">
        <v>203</v>
      </c>
      <c r="S44" s="2" t="s">
        <v>38</v>
      </c>
      <c r="T44" s="2" t="s">
        <v>60</v>
      </c>
      <c r="U44" s="2" t="s">
        <v>40</v>
      </c>
      <c r="V44" s="2"/>
      <c r="W44" s="2" t="s">
        <v>40</v>
      </c>
      <c r="X44" s="2" t="s">
        <v>40</v>
      </c>
      <c r="Y44" s="2" t="s">
        <v>37</v>
      </c>
      <c r="Z44" s="2" t="s">
        <v>37</v>
      </c>
      <c r="AA44" s="2" t="s">
        <v>41</v>
      </c>
      <c r="AB44" s="2" t="s">
        <v>61</v>
      </c>
      <c r="AC44" s="2" t="s">
        <v>150</v>
      </c>
      <c r="AD44" s="2" t="s">
        <v>150</v>
      </c>
      <c r="AE44" s="2" t="s">
        <v>211</v>
      </c>
      <c r="AF44" s="2" t="s">
        <v>212</v>
      </c>
    </row>
    <row r="45" spans="1:32" ht="191.25">
      <c r="A45" s="1">
        <v>41772.669062499997</v>
      </c>
      <c r="B45" s="45">
        <v>6</v>
      </c>
      <c r="C45" s="45">
        <v>1</v>
      </c>
      <c r="D45" s="2" t="s">
        <v>973</v>
      </c>
      <c r="E45" s="3" t="s">
        <v>953</v>
      </c>
      <c r="F45" s="2" t="s">
        <v>188</v>
      </c>
      <c r="G45" s="3" t="s">
        <v>948</v>
      </c>
      <c r="H45" s="2" t="s">
        <v>189</v>
      </c>
      <c r="I45" s="2" t="s">
        <v>190</v>
      </c>
      <c r="J45" s="3">
        <v>34486199</v>
      </c>
      <c r="K45" s="2" t="s">
        <v>191</v>
      </c>
      <c r="L45" s="2" t="s">
        <v>69</v>
      </c>
      <c r="M45" s="3" t="s">
        <v>70</v>
      </c>
      <c r="N45" s="2" t="s">
        <v>82</v>
      </c>
      <c r="O45" s="2" t="s">
        <v>57</v>
      </c>
      <c r="P45" s="2" t="s">
        <v>72</v>
      </c>
      <c r="Q45" s="2" t="s">
        <v>163</v>
      </c>
      <c r="R45" s="2" t="s">
        <v>192</v>
      </c>
      <c r="S45" s="2" t="s">
        <v>38</v>
      </c>
      <c r="T45" s="2" t="s">
        <v>39</v>
      </c>
      <c r="U45" s="2" t="s">
        <v>40</v>
      </c>
      <c r="V45" s="2"/>
      <c r="W45" s="2" t="s">
        <v>40</v>
      </c>
      <c r="X45" s="2" t="s">
        <v>37</v>
      </c>
      <c r="Y45" s="2" t="s">
        <v>37</v>
      </c>
      <c r="Z45" s="2" t="s">
        <v>37</v>
      </c>
      <c r="AA45" s="2" t="s">
        <v>91</v>
      </c>
      <c r="AB45" s="2" t="s">
        <v>91</v>
      </c>
      <c r="AC45" s="2" t="s">
        <v>48</v>
      </c>
      <c r="AD45" s="2" t="s">
        <v>48</v>
      </c>
      <c r="AE45" s="2" t="s">
        <v>193</v>
      </c>
      <c r="AF45" s="2" t="s">
        <v>194</v>
      </c>
    </row>
    <row r="46" spans="1:32" ht="191.25">
      <c r="A46" s="1">
        <v>41772.511701388903</v>
      </c>
      <c r="B46" s="45">
        <v>5</v>
      </c>
      <c r="C46" s="45">
        <v>1</v>
      </c>
      <c r="D46" s="2" t="s">
        <v>972</v>
      </c>
      <c r="E46" s="3" t="s">
        <v>953</v>
      </c>
      <c r="F46" s="2" t="s">
        <v>180</v>
      </c>
      <c r="G46" s="3" t="s">
        <v>948</v>
      </c>
      <c r="H46" s="2" t="s">
        <v>181</v>
      </c>
      <c r="I46" s="2" t="s">
        <v>79</v>
      </c>
      <c r="J46" s="3">
        <v>6181421057</v>
      </c>
      <c r="K46" s="2" t="s">
        <v>182</v>
      </c>
      <c r="L46" s="2" t="s">
        <v>69</v>
      </c>
      <c r="M46" s="3">
        <v>2</v>
      </c>
      <c r="N46" s="2" t="s">
        <v>172</v>
      </c>
      <c r="O46" s="2" t="s">
        <v>57</v>
      </c>
      <c r="P46" s="2" t="s">
        <v>72</v>
      </c>
      <c r="Q46" s="2" t="s">
        <v>163</v>
      </c>
      <c r="R46" s="2" t="s">
        <v>183</v>
      </c>
      <c r="S46" s="2" t="s">
        <v>157</v>
      </c>
      <c r="T46" s="2" t="s">
        <v>60</v>
      </c>
      <c r="U46" s="2" t="s">
        <v>40</v>
      </c>
      <c r="V46" s="2"/>
      <c r="W46" s="2" t="s">
        <v>40</v>
      </c>
      <c r="X46" s="2" t="s">
        <v>37</v>
      </c>
      <c r="Y46" s="2" t="s">
        <v>37</v>
      </c>
      <c r="Z46" s="2" t="s">
        <v>37</v>
      </c>
      <c r="AA46" s="2" t="s">
        <v>91</v>
      </c>
      <c r="AB46" s="2" t="s">
        <v>91</v>
      </c>
      <c r="AC46" s="2" t="s">
        <v>42</v>
      </c>
      <c r="AD46" s="2" t="s">
        <v>42</v>
      </c>
      <c r="AE46" s="2" t="s">
        <v>184</v>
      </c>
      <c r="AF46" s="2" t="s">
        <v>185</v>
      </c>
    </row>
    <row r="47" spans="1:32" ht="51">
      <c r="A47" s="1">
        <v>41765.375081018501</v>
      </c>
      <c r="B47" s="45">
        <v>63</v>
      </c>
      <c r="C47" s="45">
        <v>1</v>
      </c>
      <c r="D47" s="2" t="s">
        <v>914</v>
      </c>
      <c r="E47" s="3" t="s">
        <v>953</v>
      </c>
      <c r="F47" s="2" t="s">
        <v>915</v>
      </c>
      <c r="G47" s="3" t="s">
        <v>948</v>
      </c>
      <c r="H47" s="2" t="s">
        <v>916</v>
      </c>
      <c r="I47" s="2" t="s">
        <v>917</v>
      </c>
      <c r="J47" s="3" t="s">
        <v>918</v>
      </c>
      <c r="K47" s="2" t="s">
        <v>919</v>
      </c>
      <c r="L47" s="2" t="s">
        <v>116</v>
      </c>
      <c r="M47" s="3">
        <v>0</v>
      </c>
      <c r="N47" s="2"/>
      <c r="O47" s="2"/>
      <c r="P47" s="2"/>
      <c r="Q47" s="2"/>
      <c r="R47" s="2"/>
      <c r="S47" s="2"/>
      <c r="T47" s="2"/>
      <c r="U47" s="2" t="s">
        <v>40</v>
      </c>
      <c r="V47" s="2"/>
      <c r="W47" s="2" t="s">
        <v>40</v>
      </c>
      <c r="X47" s="2" t="s">
        <v>40</v>
      </c>
      <c r="Y47" s="2" t="s">
        <v>37</v>
      </c>
      <c r="Z47" s="2" t="s">
        <v>37</v>
      </c>
      <c r="AA47" s="2" t="s">
        <v>91</v>
      </c>
      <c r="AB47" s="2" t="s">
        <v>91</v>
      </c>
      <c r="AC47" s="2" t="s">
        <v>48</v>
      </c>
      <c r="AD47" s="2" t="s">
        <v>204</v>
      </c>
      <c r="AE47" s="2" t="s">
        <v>867</v>
      </c>
      <c r="AF47" s="2" t="s">
        <v>86</v>
      </c>
    </row>
    <row r="48" spans="1:32" ht="76.5">
      <c r="A48" s="1">
        <v>41772.597488425898</v>
      </c>
      <c r="B48" s="45">
        <v>21</v>
      </c>
      <c r="C48" s="45">
        <v>1</v>
      </c>
      <c r="D48" s="2" t="s">
        <v>419</v>
      </c>
      <c r="E48" s="3" t="s">
        <v>953</v>
      </c>
      <c r="F48" s="2" t="s">
        <v>420</v>
      </c>
      <c r="G48" s="3" t="s">
        <v>948</v>
      </c>
      <c r="H48" s="2"/>
      <c r="I48" s="2"/>
      <c r="J48" s="3" t="s">
        <v>421</v>
      </c>
      <c r="K48" s="2" t="s">
        <v>422</v>
      </c>
      <c r="L48" s="2" t="s">
        <v>141</v>
      </c>
      <c r="M48" s="3">
        <v>1</v>
      </c>
      <c r="N48" s="2" t="s">
        <v>34</v>
      </c>
      <c r="O48" s="2" t="s">
        <v>117</v>
      </c>
      <c r="P48" s="2" t="s">
        <v>103</v>
      </c>
      <c r="Q48" s="2" t="s">
        <v>40</v>
      </c>
      <c r="R48" s="2"/>
      <c r="S48" s="2" t="s">
        <v>104</v>
      </c>
      <c r="T48" s="2" t="s">
        <v>60</v>
      </c>
      <c r="U48" s="2" t="s">
        <v>40</v>
      </c>
      <c r="V48" s="2"/>
      <c r="W48" s="2" t="s">
        <v>40</v>
      </c>
      <c r="X48" s="2" t="s">
        <v>40</v>
      </c>
      <c r="Y48" s="2" t="s">
        <v>40</v>
      </c>
      <c r="Z48" s="2" t="s">
        <v>40</v>
      </c>
      <c r="AA48" s="2" t="s">
        <v>47</v>
      </c>
      <c r="AB48" s="2" t="s">
        <v>47</v>
      </c>
      <c r="AC48" s="2" t="s">
        <v>48</v>
      </c>
      <c r="AD48" s="2"/>
      <c r="AE48" s="2" t="s">
        <v>151</v>
      </c>
      <c r="AF48" s="2" t="s">
        <v>154</v>
      </c>
    </row>
    <row r="49" spans="1:32" ht="153">
      <c r="A49" s="1">
        <v>41768.695625</v>
      </c>
      <c r="B49" s="45">
        <v>33</v>
      </c>
      <c r="C49" s="45">
        <v>1</v>
      </c>
      <c r="D49" s="2" t="s">
        <v>595</v>
      </c>
      <c r="E49" s="3" t="s">
        <v>953</v>
      </c>
      <c r="F49" s="2" t="s">
        <v>596</v>
      </c>
      <c r="G49" s="3" t="s">
        <v>948</v>
      </c>
      <c r="H49" s="2" t="s">
        <v>597</v>
      </c>
      <c r="I49" s="2" t="s">
        <v>598</v>
      </c>
      <c r="J49" s="3" t="s">
        <v>599</v>
      </c>
      <c r="K49" s="2" t="s">
        <v>600</v>
      </c>
      <c r="L49" s="2" t="s">
        <v>141</v>
      </c>
      <c r="M49" s="3">
        <v>2</v>
      </c>
      <c r="N49" s="2" t="s">
        <v>56</v>
      </c>
      <c r="O49" s="2" t="s">
        <v>35</v>
      </c>
      <c r="P49" s="2" t="s">
        <v>103</v>
      </c>
      <c r="Q49" s="2" t="s">
        <v>163</v>
      </c>
      <c r="R49" s="2" t="s">
        <v>183</v>
      </c>
      <c r="S49" s="2" t="s">
        <v>59</v>
      </c>
      <c r="T49" s="2" t="s">
        <v>73</v>
      </c>
      <c r="U49" s="2" t="s">
        <v>37</v>
      </c>
      <c r="V49" s="2" t="s">
        <v>138</v>
      </c>
      <c r="W49" s="2" t="s">
        <v>37</v>
      </c>
      <c r="X49" s="2" t="s">
        <v>37</v>
      </c>
      <c r="Y49" s="2" t="s">
        <v>37</v>
      </c>
      <c r="Z49" s="2" t="s">
        <v>37</v>
      </c>
      <c r="AA49" s="2" t="s">
        <v>61</v>
      </c>
      <c r="AB49" s="2" t="s">
        <v>61</v>
      </c>
      <c r="AC49" s="2" t="s">
        <v>42</v>
      </c>
      <c r="AD49" s="2" t="s">
        <v>42</v>
      </c>
      <c r="AE49" s="2" t="s">
        <v>151</v>
      </c>
      <c r="AF49" s="2" t="s">
        <v>140</v>
      </c>
    </row>
    <row r="50" spans="1:32" ht="191.25">
      <c r="A50" s="1">
        <v>41776.769780092603</v>
      </c>
      <c r="B50" s="45">
        <v>3</v>
      </c>
      <c r="C50" s="45">
        <v>1</v>
      </c>
      <c r="D50" s="2" t="s">
        <v>155</v>
      </c>
      <c r="E50" s="3" t="s">
        <v>953</v>
      </c>
      <c r="F50" s="2" t="s">
        <v>145</v>
      </c>
      <c r="G50" s="3" t="s">
        <v>948</v>
      </c>
      <c r="H50" s="2" t="s">
        <v>146</v>
      </c>
      <c r="I50" s="2" t="s">
        <v>147</v>
      </c>
      <c r="J50" s="3">
        <v>6192729813</v>
      </c>
      <c r="K50" s="2" t="s">
        <v>148</v>
      </c>
      <c r="L50" s="2" t="s">
        <v>69</v>
      </c>
      <c r="M50" s="3">
        <v>3</v>
      </c>
      <c r="N50" s="2" t="s">
        <v>56</v>
      </c>
      <c r="O50" s="2" t="s">
        <v>57</v>
      </c>
      <c r="P50" s="2" t="s">
        <v>72</v>
      </c>
      <c r="Q50" s="2" t="s">
        <v>37</v>
      </c>
      <c r="R50" s="2"/>
      <c r="S50" s="2" t="s">
        <v>59</v>
      </c>
      <c r="T50" s="2" t="s">
        <v>60</v>
      </c>
      <c r="U50" s="2" t="s">
        <v>37</v>
      </c>
      <c r="V50" s="2" t="s">
        <v>149</v>
      </c>
      <c r="W50" s="2" t="s">
        <v>37</v>
      </c>
      <c r="X50" s="2" t="s">
        <v>37</v>
      </c>
      <c r="Y50" s="2" t="s">
        <v>37</v>
      </c>
      <c r="Z50" s="2" t="s">
        <v>37</v>
      </c>
      <c r="AA50" s="2" t="s">
        <v>41</v>
      </c>
      <c r="AB50" s="2" t="s">
        <v>41</v>
      </c>
      <c r="AC50" s="2" t="s">
        <v>150</v>
      </c>
      <c r="AD50" s="2" t="s">
        <v>150</v>
      </c>
      <c r="AE50" s="2" t="s">
        <v>151</v>
      </c>
      <c r="AF50" s="2" t="s">
        <v>124</v>
      </c>
    </row>
    <row r="51" spans="1:32" ht="114.75">
      <c r="A51" s="1">
        <v>41764.661527777796</v>
      </c>
      <c r="B51" s="45">
        <v>15</v>
      </c>
      <c r="C51" s="45">
        <v>1</v>
      </c>
      <c r="D51" s="2" t="s">
        <v>956</v>
      </c>
      <c r="E51" s="3" t="s">
        <v>953</v>
      </c>
      <c r="F51" s="2" t="s">
        <v>254</v>
      </c>
      <c r="G51" s="3" t="s">
        <v>948</v>
      </c>
      <c r="H51" s="2" t="s">
        <v>255</v>
      </c>
      <c r="I51" s="2" t="s">
        <v>256</v>
      </c>
      <c r="J51" s="3" t="s">
        <v>954</v>
      </c>
      <c r="K51" s="2" t="s">
        <v>257</v>
      </c>
      <c r="L51" s="2" t="s">
        <v>69</v>
      </c>
      <c r="M51" s="3">
        <v>1</v>
      </c>
      <c r="N51" s="2" t="s">
        <v>142</v>
      </c>
      <c r="O51" s="2" t="s">
        <v>258</v>
      </c>
      <c r="P51" s="2" t="s">
        <v>58</v>
      </c>
      <c r="Q51" s="2" t="s">
        <v>37</v>
      </c>
      <c r="R51" s="2"/>
      <c r="S51" s="2" t="s">
        <v>104</v>
      </c>
      <c r="T51" s="2" t="s">
        <v>73</v>
      </c>
      <c r="U51" s="2" t="s">
        <v>40</v>
      </c>
      <c r="V51" s="2"/>
      <c r="W51" s="2" t="s">
        <v>37</v>
      </c>
      <c r="X51" s="2" t="s">
        <v>37</v>
      </c>
      <c r="Y51" s="2" t="s">
        <v>37</v>
      </c>
      <c r="Z51" s="2" t="s">
        <v>37</v>
      </c>
      <c r="AA51" s="2" t="s">
        <v>61</v>
      </c>
      <c r="AB51" s="2" t="s">
        <v>61</v>
      </c>
      <c r="AC51" s="2" t="s">
        <v>42</v>
      </c>
      <c r="AD51" s="2" t="s">
        <v>42</v>
      </c>
      <c r="AE51" s="2" t="s">
        <v>259</v>
      </c>
      <c r="AF51" s="2" t="s">
        <v>196</v>
      </c>
    </row>
    <row r="52" spans="1:32" ht="89.25">
      <c r="A52" s="1">
        <v>41770.568819444503</v>
      </c>
      <c r="B52" s="45">
        <v>26</v>
      </c>
      <c r="C52" s="45">
        <v>1</v>
      </c>
      <c r="D52" s="2" t="s">
        <v>495</v>
      </c>
      <c r="E52" s="3" t="s">
        <v>953</v>
      </c>
      <c r="F52" s="2" t="s">
        <v>496</v>
      </c>
      <c r="G52" s="3" t="s">
        <v>948</v>
      </c>
      <c r="H52" s="2" t="s">
        <v>38</v>
      </c>
      <c r="I52" s="2" t="s">
        <v>239</v>
      </c>
      <c r="J52" s="3">
        <v>6294428575</v>
      </c>
      <c r="K52" s="2" t="s">
        <v>497</v>
      </c>
      <c r="L52" s="2" t="s">
        <v>45</v>
      </c>
      <c r="M52" s="3">
        <v>0</v>
      </c>
      <c r="N52" s="2"/>
      <c r="O52" s="2"/>
      <c r="P52" s="2"/>
      <c r="Q52" s="2"/>
      <c r="R52" s="2"/>
      <c r="S52" s="2"/>
      <c r="T52" s="2"/>
      <c r="U52" s="2" t="s">
        <v>40</v>
      </c>
      <c r="V52" s="2"/>
      <c r="W52" s="2" t="s">
        <v>40</v>
      </c>
      <c r="X52" s="2" t="s">
        <v>40</v>
      </c>
      <c r="Y52" s="2" t="s">
        <v>37</v>
      </c>
      <c r="Z52" s="2" t="s">
        <v>37</v>
      </c>
      <c r="AA52" s="2" t="s">
        <v>91</v>
      </c>
      <c r="AB52" s="2" t="s">
        <v>91</v>
      </c>
      <c r="AC52" s="2" t="s">
        <v>48</v>
      </c>
      <c r="AD52" s="2" t="s">
        <v>48</v>
      </c>
      <c r="AE52" s="2" t="s">
        <v>498</v>
      </c>
      <c r="AF52" s="2" t="s">
        <v>119</v>
      </c>
    </row>
    <row r="53" spans="1:32" ht="102">
      <c r="A53" s="1">
        <v>41775.734953703701</v>
      </c>
      <c r="B53" s="45">
        <v>50</v>
      </c>
      <c r="C53" s="45">
        <v>1</v>
      </c>
      <c r="D53" s="2" t="s">
        <v>785</v>
      </c>
      <c r="E53" s="3" t="s">
        <v>953</v>
      </c>
      <c r="F53" s="2" t="s">
        <v>786</v>
      </c>
      <c r="G53" s="3" t="s">
        <v>948</v>
      </c>
      <c r="H53" s="2" t="s">
        <v>787</v>
      </c>
      <c r="I53" s="2" t="s">
        <v>412</v>
      </c>
      <c r="J53" s="3" t="s">
        <v>965</v>
      </c>
      <c r="K53" s="2" t="s">
        <v>788</v>
      </c>
      <c r="L53" s="2" t="s">
        <v>116</v>
      </c>
      <c r="M53" s="3">
        <v>0</v>
      </c>
      <c r="N53" s="2"/>
      <c r="O53" s="2"/>
      <c r="P53" s="2"/>
      <c r="Q53" s="2"/>
      <c r="R53" s="2"/>
      <c r="S53" s="2"/>
      <c r="T53" s="2"/>
      <c r="U53" s="2" t="s">
        <v>37</v>
      </c>
      <c r="V53" s="2" t="s">
        <v>138</v>
      </c>
      <c r="W53" s="2" t="s">
        <v>37</v>
      </c>
      <c r="X53" s="2" t="s">
        <v>40</v>
      </c>
      <c r="Y53" s="2" t="s">
        <v>37</v>
      </c>
      <c r="Z53" s="2" t="s">
        <v>37</v>
      </c>
      <c r="AA53" s="2" t="s">
        <v>91</v>
      </c>
      <c r="AB53" s="2" t="s">
        <v>47</v>
      </c>
      <c r="AC53" s="2" t="s">
        <v>42</v>
      </c>
      <c r="AD53" s="2" t="s">
        <v>48</v>
      </c>
      <c r="AE53" s="2" t="s">
        <v>789</v>
      </c>
      <c r="AF53" s="2" t="s">
        <v>76</v>
      </c>
    </row>
    <row r="54" spans="1:32" ht="178.5">
      <c r="A54" s="1">
        <v>41764.618055555598</v>
      </c>
      <c r="B54" s="45">
        <v>51</v>
      </c>
      <c r="C54" s="45">
        <v>1</v>
      </c>
      <c r="D54" s="2" t="s">
        <v>790</v>
      </c>
      <c r="E54" s="3" t="s">
        <v>953</v>
      </c>
      <c r="F54" s="2" t="s">
        <v>791</v>
      </c>
      <c r="G54" s="3" t="s">
        <v>948</v>
      </c>
      <c r="H54" s="2" t="s">
        <v>792</v>
      </c>
      <c r="I54" s="2" t="s">
        <v>793</v>
      </c>
      <c r="J54" s="3">
        <v>6120202167</v>
      </c>
      <c r="K54" s="2" t="s">
        <v>794</v>
      </c>
      <c r="L54" s="2" t="s">
        <v>141</v>
      </c>
      <c r="M54" s="3">
        <v>1</v>
      </c>
      <c r="N54" s="2" t="s">
        <v>142</v>
      </c>
      <c r="O54" s="2" t="s">
        <v>370</v>
      </c>
      <c r="P54" s="2" t="s">
        <v>103</v>
      </c>
      <c r="Q54" s="2" t="s">
        <v>163</v>
      </c>
      <c r="R54" s="2" t="s">
        <v>203</v>
      </c>
      <c r="S54" s="2" t="s">
        <v>84</v>
      </c>
      <c r="T54" s="2" t="s">
        <v>60</v>
      </c>
      <c r="U54" s="2" t="s">
        <v>40</v>
      </c>
      <c r="V54" s="2"/>
      <c r="W54" s="2" t="s">
        <v>37</v>
      </c>
      <c r="X54" s="2" t="s">
        <v>37</v>
      </c>
      <c r="Y54" s="2" t="s">
        <v>37</v>
      </c>
      <c r="Z54" s="2" t="s">
        <v>40</v>
      </c>
      <c r="AA54" s="2" t="s">
        <v>61</v>
      </c>
      <c r="AB54" s="2" t="s">
        <v>61</v>
      </c>
      <c r="AC54" s="2" t="s">
        <v>42</v>
      </c>
      <c r="AD54" s="2" t="s">
        <v>42</v>
      </c>
      <c r="AE54" s="2" t="s">
        <v>165</v>
      </c>
      <c r="AF54" s="2" t="s">
        <v>795</v>
      </c>
    </row>
    <row r="55" spans="1:32" ht="165.75">
      <c r="A55" s="1">
        <v>41775.587337962999</v>
      </c>
      <c r="B55" s="45">
        <v>9</v>
      </c>
      <c r="C55" s="45">
        <v>1</v>
      </c>
      <c r="D55" s="2" t="s">
        <v>985</v>
      </c>
      <c r="E55" s="3" t="s">
        <v>953</v>
      </c>
      <c r="F55" s="2" t="s">
        <v>214</v>
      </c>
      <c r="G55" s="3" t="s">
        <v>948</v>
      </c>
      <c r="H55" s="2" t="s">
        <v>215</v>
      </c>
      <c r="I55" s="2" t="s">
        <v>216</v>
      </c>
      <c r="J55" s="3" t="s">
        <v>974</v>
      </c>
      <c r="K55" s="2" t="s">
        <v>217</v>
      </c>
      <c r="L55" s="2" t="s">
        <v>141</v>
      </c>
      <c r="M55" s="3">
        <v>1</v>
      </c>
      <c r="N55" s="2" t="s">
        <v>56</v>
      </c>
      <c r="O55" s="2" t="s">
        <v>83</v>
      </c>
      <c r="P55" s="2" t="s">
        <v>58</v>
      </c>
      <c r="Q55" s="2" t="s">
        <v>40</v>
      </c>
      <c r="R55" s="2"/>
      <c r="S55" s="2" t="s">
        <v>59</v>
      </c>
      <c r="T55" s="2" t="s">
        <v>73</v>
      </c>
      <c r="U55" s="2" t="s">
        <v>40</v>
      </c>
      <c r="V55" s="2"/>
      <c r="W55" s="2" t="s">
        <v>37</v>
      </c>
      <c r="X55" s="2" t="s">
        <v>37</v>
      </c>
      <c r="Y55" s="2" t="s">
        <v>37</v>
      </c>
      <c r="Z55" s="2" t="s">
        <v>37</v>
      </c>
      <c r="AA55" s="2" t="s">
        <v>61</v>
      </c>
      <c r="AB55" s="2" t="s">
        <v>61</v>
      </c>
      <c r="AC55" s="2" t="s">
        <v>42</v>
      </c>
      <c r="AD55" s="2" t="s">
        <v>42</v>
      </c>
      <c r="AE55" s="2" t="s">
        <v>165</v>
      </c>
      <c r="AF55" s="2" t="s">
        <v>194</v>
      </c>
    </row>
    <row r="56" spans="1:32" ht="191.25">
      <c r="A56" s="1">
        <v>41772.458321759303</v>
      </c>
      <c r="B56" s="45">
        <v>38</v>
      </c>
      <c r="C56" s="45">
        <v>1</v>
      </c>
      <c r="D56" s="2" t="s">
        <v>964</v>
      </c>
      <c r="E56" s="3" t="s">
        <v>953</v>
      </c>
      <c r="F56" s="2" t="s">
        <v>629</v>
      </c>
      <c r="G56" s="3" t="s">
        <v>948</v>
      </c>
      <c r="H56" s="2" t="s">
        <v>630</v>
      </c>
      <c r="I56" s="2" t="s">
        <v>631</v>
      </c>
      <c r="J56" s="3" t="s">
        <v>632</v>
      </c>
      <c r="K56" s="2" t="s">
        <v>633</v>
      </c>
      <c r="L56" s="2" t="s">
        <v>141</v>
      </c>
      <c r="M56" s="3">
        <v>2</v>
      </c>
      <c r="N56" s="2" t="s">
        <v>56</v>
      </c>
      <c r="O56" s="2" t="s">
        <v>57</v>
      </c>
      <c r="P56" s="2" t="s">
        <v>58</v>
      </c>
      <c r="Q56" s="2" t="s">
        <v>37</v>
      </c>
      <c r="R56" s="2"/>
      <c r="S56" s="2" t="s">
        <v>59</v>
      </c>
      <c r="T56" s="2" t="s">
        <v>73</v>
      </c>
      <c r="U56" s="2" t="s">
        <v>40</v>
      </c>
      <c r="V56" s="2"/>
      <c r="W56" s="2" t="s">
        <v>37</v>
      </c>
      <c r="X56" s="2" t="s">
        <v>37</v>
      </c>
      <c r="Y56" s="2" t="s">
        <v>37</v>
      </c>
      <c r="Z56" s="2" t="s">
        <v>37</v>
      </c>
      <c r="AA56" s="2" t="s">
        <v>61</v>
      </c>
      <c r="AB56" s="2" t="s">
        <v>61</v>
      </c>
      <c r="AC56" s="2" t="s">
        <v>42</v>
      </c>
      <c r="AD56" s="2" t="s">
        <v>42</v>
      </c>
      <c r="AE56" s="2" t="s">
        <v>293</v>
      </c>
      <c r="AF56" s="2" t="s">
        <v>578</v>
      </c>
    </row>
    <row r="57" spans="1:32" ht="63.75">
      <c r="A57" s="1">
        <v>41765.885844907403</v>
      </c>
      <c r="B57" s="45">
        <v>28</v>
      </c>
      <c r="C57" s="45">
        <v>1</v>
      </c>
      <c r="D57" s="2" t="s">
        <v>511</v>
      </c>
      <c r="E57" s="3" t="s">
        <v>953</v>
      </c>
      <c r="F57" s="2" t="s">
        <v>512</v>
      </c>
      <c r="G57" s="3" t="s">
        <v>948</v>
      </c>
      <c r="H57" s="2" t="s">
        <v>513</v>
      </c>
      <c r="I57" s="2" t="s">
        <v>514</v>
      </c>
      <c r="J57" s="3" t="s">
        <v>515</v>
      </c>
      <c r="K57" s="2" t="s">
        <v>516</v>
      </c>
      <c r="L57" s="2" t="s">
        <v>116</v>
      </c>
      <c r="M57" s="3">
        <v>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 t="s">
        <v>40</v>
      </c>
      <c r="Z57" s="2" t="s">
        <v>40</v>
      </c>
      <c r="AA57" s="2" t="s">
        <v>47</v>
      </c>
      <c r="AB57" s="2" t="s">
        <v>47</v>
      </c>
      <c r="AC57" s="2" t="s">
        <v>204</v>
      </c>
      <c r="AD57" s="2" t="s">
        <v>204</v>
      </c>
      <c r="AE57" s="2" t="s">
        <v>517</v>
      </c>
      <c r="AF57" s="2" t="s">
        <v>86</v>
      </c>
    </row>
    <row r="58" spans="1:32" ht="140.25">
      <c r="A58" s="1">
        <v>41774.431226851899</v>
      </c>
      <c r="B58" s="45">
        <v>34</v>
      </c>
      <c r="C58" s="45">
        <v>1</v>
      </c>
      <c r="D58" s="2" t="s">
        <v>604</v>
      </c>
      <c r="E58" s="3" t="s">
        <v>953</v>
      </c>
      <c r="F58" s="2" t="s">
        <v>601</v>
      </c>
      <c r="G58" s="3" t="s">
        <v>948</v>
      </c>
      <c r="H58" s="2" t="s">
        <v>295</v>
      </c>
      <c r="I58" s="2" t="s">
        <v>31</v>
      </c>
      <c r="J58" s="3">
        <v>6133152653</v>
      </c>
      <c r="K58" s="2" t="s">
        <v>602</v>
      </c>
      <c r="L58" s="2" t="s">
        <v>141</v>
      </c>
      <c r="M58" s="3" t="s">
        <v>70</v>
      </c>
      <c r="N58" s="2" t="s">
        <v>90</v>
      </c>
      <c r="O58" s="2" t="s">
        <v>292</v>
      </c>
      <c r="P58" s="2" t="s">
        <v>103</v>
      </c>
      <c r="Q58" s="2" t="s">
        <v>163</v>
      </c>
      <c r="R58" s="2" t="s">
        <v>203</v>
      </c>
      <c r="S58" s="2" t="s">
        <v>38</v>
      </c>
      <c r="T58" s="2" t="s">
        <v>73</v>
      </c>
      <c r="U58" s="2" t="s">
        <v>40</v>
      </c>
      <c r="V58" s="2"/>
      <c r="W58" s="2" t="s">
        <v>40</v>
      </c>
      <c r="X58" s="2" t="s">
        <v>37</v>
      </c>
      <c r="Y58" s="2" t="s">
        <v>37</v>
      </c>
      <c r="Z58" s="2" t="s">
        <v>37</v>
      </c>
      <c r="AA58" s="2" t="s">
        <v>61</v>
      </c>
      <c r="AB58" s="2" t="s">
        <v>61</v>
      </c>
      <c r="AC58" s="2" t="s">
        <v>150</v>
      </c>
      <c r="AD58" s="2" t="s">
        <v>48</v>
      </c>
      <c r="AE58" s="2" t="s">
        <v>603</v>
      </c>
      <c r="AF58" s="2" t="s">
        <v>63</v>
      </c>
    </row>
    <row r="59" spans="1:32" ht="114.75">
      <c r="A59" s="1">
        <v>41772.366747685199</v>
      </c>
      <c r="B59" s="45">
        <v>36</v>
      </c>
      <c r="C59" s="45">
        <v>1</v>
      </c>
      <c r="D59" s="2" t="s">
        <v>612</v>
      </c>
      <c r="E59" s="3" t="s">
        <v>953</v>
      </c>
      <c r="F59" s="2" t="s">
        <v>613</v>
      </c>
      <c r="G59" s="3" t="s">
        <v>948</v>
      </c>
      <c r="H59" s="2" t="s">
        <v>614</v>
      </c>
      <c r="I59" s="2" t="s">
        <v>615</v>
      </c>
      <c r="J59" s="3">
        <v>20201493</v>
      </c>
      <c r="K59" s="2" t="s">
        <v>616</v>
      </c>
      <c r="L59" s="2" t="s">
        <v>33</v>
      </c>
      <c r="M59" s="3" t="s">
        <v>70</v>
      </c>
      <c r="N59" s="2" t="s">
        <v>56</v>
      </c>
      <c r="O59" s="2" t="s">
        <v>258</v>
      </c>
      <c r="P59" s="2" t="s">
        <v>36</v>
      </c>
      <c r="Q59" s="2" t="s">
        <v>37</v>
      </c>
      <c r="R59" s="2"/>
      <c r="S59" s="2" t="s">
        <v>38</v>
      </c>
      <c r="T59" s="2" t="s">
        <v>60</v>
      </c>
      <c r="U59" s="2" t="s">
        <v>37</v>
      </c>
      <c r="V59" s="2" t="s">
        <v>138</v>
      </c>
      <c r="W59" s="2" t="s">
        <v>37</v>
      </c>
      <c r="X59" s="2" t="s">
        <v>37</v>
      </c>
      <c r="Y59" s="2" t="s">
        <v>37</v>
      </c>
      <c r="Z59" s="2" t="s">
        <v>37</v>
      </c>
      <c r="AA59" s="2" t="s">
        <v>91</v>
      </c>
      <c r="AB59" s="2" t="s">
        <v>91</v>
      </c>
      <c r="AC59" s="2" t="s">
        <v>48</v>
      </c>
      <c r="AD59" s="2" t="s">
        <v>204</v>
      </c>
      <c r="AE59" s="2" t="s">
        <v>617</v>
      </c>
      <c r="AF59" s="2" t="s">
        <v>467</v>
      </c>
    </row>
    <row r="60" spans="1:32" ht="191.25">
      <c r="A60" s="1">
        <v>41764.698587963001</v>
      </c>
      <c r="B60" s="45">
        <v>44</v>
      </c>
      <c r="C60" s="45">
        <v>1</v>
      </c>
      <c r="D60" s="2" t="s">
        <v>713</v>
      </c>
      <c r="E60" s="3" t="s">
        <v>953</v>
      </c>
      <c r="F60" s="2" t="s">
        <v>714</v>
      </c>
      <c r="G60" s="3" t="s">
        <v>948</v>
      </c>
      <c r="H60" s="2" t="s">
        <v>715</v>
      </c>
      <c r="I60" s="2"/>
      <c r="J60" s="3" t="s">
        <v>716</v>
      </c>
      <c r="K60" s="2" t="s">
        <v>717</v>
      </c>
      <c r="L60" s="2" t="s">
        <v>141</v>
      </c>
      <c r="M60" s="3">
        <v>1</v>
      </c>
      <c r="N60" s="2" t="s">
        <v>90</v>
      </c>
      <c r="O60" s="2" t="s">
        <v>57</v>
      </c>
      <c r="P60" s="2" t="s">
        <v>103</v>
      </c>
      <c r="Q60" s="2" t="s">
        <v>37</v>
      </c>
      <c r="R60" s="2"/>
      <c r="S60" s="2" t="s">
        <v>59</v>
      </c>
      <c r="T60" s="2" t="s">
        <v>39</v>
      </c>
      <c r="U60" s="2" t="s">
        <v>37</v>
      </c>
      <c r="V60" s="2" t="s">
        <v>149</v>
      </c>
      <c r="W60" s="2" t="s">
        <v>40</v>
      </c>
      <c r="X60" s="2" t="s">
        <v>37</v>
      </c>
      <c r="Y60" s="2" t="s">
        <v>37</v>
      </c>
      <c r="Z60" s="2" t="s">
        <v>40</v>
      </c>
      <c r="AA60" s="2" t="s">
        <v>61</v>
      </c>
      <c r="AB60" s="2" t="s">
        <v>61</v>
      </c>
      <c r="AC60" s="2" t="s">
        <v>42</v>
      </c>
      <c r="AD60" s="2" t="s">
        <v>42</v>
      </c>
      <c r="AE60" s="2" t="s">
        <v>718</v>
      </c>
      <c r="AF60" s="2" t="s">
        <v>719</v>
      </c>
    </row>
    <row r="61" spans="1:32" ht="153">
      <c r="A61" s="1">
        <v>41772.809884259303</v>
      </c>
      <c r="B61" s="45">
        <v>60</v>
      </c>
      <c r="C61" s="45">
        <v>1</v>
      </c>
      <c r="D61" s="2" t="s">
        <v>874</v>
      </c>
      <c r="E61" s="3" t="s">
        <v>953</v>
      </c>
      <c r="F61" s="2" t="s">
        <v>875</v>
      </c>
      <c r="G61" s="3" t="s">
        <v>948</v>
      </c>
      <c r="H61" s="2" t="s">
        <v>876</v>
      </c>
      <c r="I61" s="2" t="s">
        <v>877</v>
      </c>
      <c r="J61" s="3" t="s">
        <v>878</v>
      </c>
      <c r="K61" s="2" t="s">
        <v>879</v>
      </c>
      <c r="L61" s="2" t="s">
        <v>69</v>
      </c>
      <c r="M61" s="3">
        <v>2</v>
      </c>
      <c r="N61" s="2" t="s">
        <v>82</v>
      </c>
      <c r="O61" s="2" t="s">
        <v>263</v>
      </c>
      <c r="P61" s="2" t="s">
        <v>103</v>
      </c>
      <c r="Q61" s="2" t="s">
        <v>37</v>
      </c>
      <c r="R61" s="2"/>
      <c r="S61" s="2" t="s">
        <v>38</v>
      </c>
      <c r="T61" s="2" t="s">
        <v>73</v>
      </c>
      <c r="U61" s="2" t="s">
        <v>40</v>
      </c>
      <c r="V61" s="2"/>
      <c r="W61" s="2" t="s">
        <v>40</v>
      </c>
      <c r="X61" s="2" t="s">
        <v>37</v>
      </c>
      <c r="Y61" s="2" t="s">
        <v>37</v>
      </c>
      <c r="Z61" s="2" t="s">
        <v>37</v>
      </c>
      <c r="AA61" s="2" t="s">
        <v>91</v>
      </c>
      <c r="AB61" s="2" t="s">
        <v>91</v>
      </c>
      <c r="AC61" s="2" t="s">
        <v>42</v>
      </c>
      <c r="AD61" s="2" t="s">
        <v>48</v>
      </c>
      <c r="AE61" s="2" t="s">
        <v>577</v>
      </c>
      <c r="AF61" s="2" t="s">
        <v>126</v>
      </c>
    </row>
    <row r="62" spans="1:32" ht="25.5">
      <c r="A62" s="1">
        <v>41772.365868055596</v>
      </c>
      <c r="B62" s="45">
        <v>7</v>
      </c>
      <c r="C62" s="45">
        <v>1</v>
      </c>
      <c r="D62" s="2" t="s">
        <v>197</v>
      </c>
      <c r="E62" s="3" t="s">
        <v>953</v>
      </c>
      <c r="F62" s="2" t="s">
        <v>198</v>
      </c>
      <c r="G62" s="3" t="s">
        <v>948</v>
      </c>
      <c r="H62" s="2" t="s">
        <v>199</v>
      </c>
      <c r="I62" s="2" t="s">
        <v>200</v>
      </c>
      <c r="J62" s="3">
        <v>92234973</v>
      </c>
      <c r="K62" s="2" t="s">
        <v>201</v>
      </c>
      <c r="L62" s="2" t="s">
        <v>69</v>
      </c>
      <c r="M62" s="3">
        <v>1</v>
      </c>
      <c r="N62" s="2" t="s">
        <v>90</v>
      </c>
      <c r="O62" s="2"/>
      <c r="P62" s="2"/>
      <c r="Q62" s="2"/>
      <c r="R62" s="2"/>
      <c r="S62" s="2" t="s">
        <v>38</v>
      </c>
      <c r="T62" s="2"/>
      <c r="U62" s="2" t="s">
        <v>40</v>
      </c>
      <c r="V62" s="2"/>
      <c r="W62" s="2" t="s">
        <v>40</v>
      </c>
      <c r="X62" s="2"/>
      <c r="Y62" s="2"/>
      <c r="Z62" s="2"/>
      <c r="AA62" s="2"/>
      <c r="AB62" s="2"/>
      <c r="AC62" s="2"/>
      <c r="AD62" s="2"/>
      <c r="AE62" s="2"/>
      <c r="AF62" s="2"/>
    </row>
    <row r="63" spans="1:32" ht="38.25">
      <c r="A63" s="1">
        <v>41764.6958101852</v>
      </c>
      <c r="B63" s="45">
        <v>10</v>
      </c>
      <c r="C63" s="45">
        <v>1</v>
      </c>
      <c r="D63" s="2" t="s">
        <v>226</v>
      </c>
      <c r="E63" s="3" t="s">
        <v>953</v>
      </c>
      <c r="F63" s="2" t="s">
        <v>227</v>
      </c>
      <c r="G63" s="3" t="s">
        <v>948</v>
      </c>
      <c r="H63" s="2"/>
      <c r="I63" s="2"/>
      <c r="J63" s="3" t="s">
        <v>976</v>
      </c>
      <c r="K63" s="2" t="s">
        <v>228</v>
      </c>
      <c r="L63" s="2" t="s">
        <v>116</v>
      </c>
      <c r="M63" s="3">
        <v>0</v>
      </c>
      <c r="N63" s="2"/>
      <c r="O63" s="2"/>
      <c r="P63" s="2"/>
      <c r="Q63" s="2"/>
      <c r="R63" s="2"/>
      <c r="S63" s="2"/>
      <c r="T63" s="2"/>
      <c r="U63" s="2" t="s">
        <v>40</v>
      </c>
      <c r="V63" s="2"/>
      <c r="W63" s="2" t="s">
        <v>40</v>
      </c>
      <c r="X63" s="2" t="s">
        <v>40</v>
      </c>
      <c r="Y63" s="2" t="s">
        <v>40</v>
      </c>
      <c r="Z63" s="2" t="s">
        <v>40</v>
      </c>
      <c r="AA63" s="2" t="s">
        <v>47</v>
      </c>
      <c r="AB63" s="2" t="s">
        <v>47</v>
      </c>
      <c r="AC63" s="2" t="s">
        <v>204</v>
      </c>
      <c r="AD63" s="2" t="s">
        <v>204</v>
      </c>
      <c r="AE63" s="2"/>
      <c r="AF63" s="2"/>
    </row>
    <row r="64" spans="1:32" ht="25.5">
      <c r="A64" s="1">
        <v>41774.596666666701</v>
      </c>
      <c r="B64" s="45">
        <v>24</v>
      </c>
      <c r="C64" s="45">
        <v>1</v>
      </c>
      <c r="D64" s="2" t="s">
        <v>453</v>
      </c>
      <c r="E64" s="3" t="s">
        <v>953</v>
      </c>
      <c r="F64" s="2" t="s">
        <v>454</v>
      </c>
      <c r="G64" s="3" t="s">
        <v>948</v>
      </c>
      <c r="H64" s="2" t="s">
        <v>455</v>
      </c>
      <c r="I64" s="2" t="s">
        <v>296</v>
      </c>
      <c r="J64" s="3">
        <v>33291298</v>
      </c>
      <c r="K64" s="2" t="s">
        <v>456</v>
      </c>
      <c r="L64" s="2" t="s">
        <v>116</v>
      </c>
      <c r="M64" s="3">
        <v>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25.5">
      <c r="A65" s="1">
        <v>41775.3824537037</v>
      </c>
      <c r="B65" s="45">
        <v>30</v>
      </c>
      <c r="C65" s="45">
        <v>1</v>
      </c>
      <c r="D65" s="2" t="s">
        <v>554</v>
      </c>
      <c r="E65" s="3" t="s">
        <v>953</v>
      </c>
      <c r="F65" s="2" t="s">
        <v>555</v>
      </c>
      <c r="G65" s="3" t="s">
        <v>948</v>
      </c>
      <c r="H65" s="2" t="s">
        <v>556</v>
      </c>
      <c r="I65" s="2" t="s">
        <v>557</v>
      </c>
      <c r="J65" s="3" t="s">
        <v>558</v>
      </c>
      <c r="K65" s="2" t="s">
        <v>559</v>
      </c>
      <c r="L65" s="2" t="s">
        <v>116</v>
      </c>
      <c r="M65" s="3">
        <v>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40.25">
      <c r="A66" s="1">
        <v>41774.439178240696</v>
      </c>
      <c r="B66" s="45">
        <v>70</v>
      </c>
      <c r="C66" s="45">
        <v>1</v>
      </c>
      <c r="D66" s="2" t="s">
        <v>106</v>
      </c>
      <c r="E66" s="3" t="s">
        <v>952</v>
      </c>
      <c r="F66" s="2" t="s">
        <v>107</v>
      </c>
      <c r="G66" s="3" t="s">
        <v>949</v>
      </c>
      <c r="H66" s="2"/>
      <c r="I66" s="2" t="s">
        <v>79</v>
      </c>
      <c r="J66" s="3" t="s">
        <v>108</v>
      </c>
      <c r="K66" s="2" t="s">
        <v>109</v>
      </c>
      <c r="L66" s="2" t="s">
        <v>33</v>
      </c>
      <c r="M66" s="3">
        <v>1</v>
      </c>
      <c r="N66" s="2" t="s">
        <v>34</v>
      </c>
      <c r="O66" s="2" t="s">
        <v>110</v>
      </c>
      <c r="P66" s="2" t="s">
        <v>36</v>
      </c>
      <c r="Q66" s="2" t="s">
        <v>37</v>
      </c>
      <c r="R66" s="2"/>
      <c r="S66" s="2" t="s">
        <v>38</v>
      </c>
      <c r="T66" s="2" t="s">
        <v>60</v>
      </c>
      <c r="U66" s="2" t="s">
        <v>40</v>
      </c>
      <c r="V66" s="2"/>
      <c r="W66" s="2" t="s">
        <v>40</v>
      </c>
      <c r="X66" s="2" t="s">
        <v>37</v>
      </c>
      <c r="Y66" s="2" t="s">
        <v>37</v>
      </c>
      <c r="Z66" s="2" t="s">
        <v>37</v>
      </c>
      <c r="AA66" s="2" t="s">
        <v>91</v>
      </c>
      <c r="AB66" s="2" t="s">
        <v>91</v>
      </c>
      <c r="AC66" s="2" t="s">
        <v>42</v>
      </c>
      <c r="AD66" s="2" t="s">
        <v>42</v>
      </c>
      <c r="AE66" s="2" t="s">
        <v>111</v>
      </c>
      <c r="AF66" s="2" t="s">
        <v>112</v>
      </c>
    </row>
    <row r="67" spans="1:32" ht="127.5">
      <c r="A67" s="1">
        <v>41775.583541666703</v>
      </c>
      <c r="B67" s="45">
        <v>97</v>
      </c>
      <c r="C67" s="45">
        <v>1</v>
      </c>
      <c r="D67" s="2" t="s">
        <v>432</v>
      </c>
      <c r="E67" s="3" t="s">
        <v>952</v>
      </c>
      <c r="F67" s="2" t="s">
        <v>433</v>
      </c>
      <c r="G67" s="3" t="s">
        <v>949</v>
      </c>
      <c r="H67" s="2" t="s">
        <v>434</v>
      </c>
      <c r="I67" s="2" t="s">
        <v>430</v>
      </c>
      <c r="J67" s="3" t="s">
        <v>435</v>
      </c>
      <c r="K67" s="2" t="s">
        <v>436</v>
      </c>
      <c r="L67" s="2" t="s">
        <v>33</v>
      </c>
      <c r="M67" s="3">
        <v>1</v>
      </c>
      <c r="N67" s="2" t="s">
        <v>142</v>
      </c>
      <c r="O67" s="2" t="s">
        <v>252</v>
      </c>
      <c r="P67" s="2" t="s">
        <v>58</v>
      </c>
      <c r="Q67" s="2" t="s">
        <v>37</v>
      </c>
      <c r="R67" s="2"/>
      <c r="S67" s="2" t="s">
        <v>59</v>
      </c>
      <c r="T67" s="2" t="s">
        <v>60</v>
      </c>
      <c r="U67" s="2" t="s">
        <v>40</v>
      </c>
      <c r="V67" s="2"/>
      <c r="W67" s="2" t="s">
        <v>40</v>
      </c>
      <c r="X67" s="2" t="s">
        <v>37</v>
      </c>
      <c r="Y67" s="2" t="s">
        <v>40</v>
      </c>
      <c r="Z67" s="2" t="s">
        <v>37</v>
      </c>
      <c r="AA67" s="2" t="s">
        <v>61</v>
      </c>
      <c r="AB67" s="2" t="s">
        <v>61</v>
      </c>
      <c r="AC67" s="2" t="s">
        <v>48</v>
      </c>
      <c r="AD67" s="2" t="s">
        <v>42</v>
      </c>
      <c r="AE67" s="2" t="s">
        <v>143</v>
      </c>
      <c r="AF67" s="2" t="s">
        <v>392</v>
      </c>
    </row>
    <row r="68" spans="1:32" ht="38.25">
      <c r="A68" s="1">
        <v>41775.450046296297</v>
      </c>
      <c r="B68" s="45">
        <v>115</v>
      </c>
      <c r="C68" s="45">
        <v>1</v>
      </c>
      <c r="D68" s="2" t="s">
        <v>579</v>
      </c>
      <c r="E68" s="3" t="s">
        <v>952</v>
      </c>
      <c r="F68" s="2" t="s">
        <v>580</v>
      </c>
      <c r="G68" s="3" t="s">
        <v>949</v>
      </c>
      <c r="H68" s="2" t="s">
        <v>581</v>
      </c>
      <c r="I68" s="2" t="s">
        <v>581</v>
      </c>
      <c r="J68" s="3" t="s">
        <v>582</v>
      </c>
      <c r="K68" s="2" t="s">
        <v>583</v>
      </c>
      <c r="L68" s="2" t="s">
        <v>45</v>
      </c>
      <c r="M68" s="3">
        <v>1</v>
      </c>
      <c r="N68" s="2" t="s">
        <v>34</v>
      </c>
      <c r="O68" s="2" t="s">
        <v>94</v>
      </c>
      <c r="P68" s="2" t="s">
        <v>36</v>
      </c>
      <c r="Q68" s="2" t="s">
        <v>37</v>
      </c>
      <c r="R68" s="2"/>
      <c r="S68" s="2" t="s">
        <v>38</v>
      </c>
      <c r="T68" s="2" t="s">
        <v>73</v>
      </c>
      <c r="U68" s="2" t="s">
        <v>37</v>
      </c>
      <c r="V68" s="2" t="s">
        <v>149</v>
      </c>
      <c r="W68" s="2" t="s">
        <v>37</v>
      </c>
      <c r="X68" s="2" t="s">
        <v>37</v>
      </c>
      <c r="Y68" s="2" t="s">
        <v>37</v>
      </c>
      <c r="Z68" s="2" t="s">
        <v>37</v>
      </c>
      <c r="AA68" s="2" t="s">
        <v>61</v>
      </c>
      <c r="AB68" s="2" t="s">
        <v>61</v>
      </c>
      <c r="AC68" s="2" t="s">
        <v>42</v>
      </c>
      <c r="AD68" s="2" t="s">
        <v>48</v>
      </c>
      <c r="AE68" s="2" t="s">
        <v>143</v>
      </c>
      <c r="AF68" s="2" t="s">
        <v>212</v>
      </c>
    </row>
    <row r="69" spans="1:32" ht="114.75">
      <c r="A69" s="1">
        <v>41764.763356481497</v>
      </c>
      <c r="B69" s="45">
        <v>100</v>
      </c>
      <c r="C69" s="45">
        <v>1</v>
      </c>
      <c r="D69" s="2" t="s">
        <v>461</v>
      </c>
      <c r="E69" s="3" t="s">
        <v>952</v>
      </c>
      <c r="F69" s="2" t="s">
        <v>462</v>
      </c>
      <c r="G69" s="3" t="s">
        <v>949</v>
      </c>
      <c r="H69" s="2" t="s">
        <v>463</v>
      </c>
      <c r="I69" s="2" t="s">
        <v>464</v>
      </c>
      <c r="J69" s="3">
        <v>85208385</v>
      </c>
      <c r="K69" s="2" t="s">
        <v>465</v>
      </c>
      <c r="L69" s="2" t="s">
        <v>45</v>
      </c>
      <c r="M69" s="3" t="s">
        <v>70</v>
      </c>
      <c r="N69" s="2" t="s">
        <v>34</v>
      </c>
      <c r="O69" s="2" t="s">
        <v>102</v>
      </c>
      <c r="P69" s="2" t="s">
        <v>58</v>
      </c>
      <c r="Q69" s="2" t="s">
        <v>163</v>
      </c>
      <c r="R69" s="2" t="s">
        <v>183</v>
      </c>
      <c r="S69" s="2" t="s">
        <v>38</v>
      </c>
      <c r="T69" s="2" t="s">
        <v>46</v>
      </c>
      <c r="U69" s="2" t="s">
        <v>40</v>
      </c>
      <c r="V69" s="2"/>
      <c r="W69" s="2" t="s">
        <v>40</v>
      </c>
      <c r="X69" s="2" t="s">
        <v>40</v>
      </c>
      <c r="Y69" s="2" t="s">
        <v>37</v>
      </c>
      <c r="Z69" s="2" t="s">
        <v>37</v>
      </c>
      <c r="AA69" s="2" t="s">
        <v>91</v>
      </c>
      <c r="AB69" s="2" t="s">
        <v>91</v>
      </c>
      <c r="AC69" s="2" t="s">
        <v>48</v>
      </c>
      <c r="AD69" s="2" t="s">
        <v>48</v>
      </c>
      <c r="AE69" s="2" t="s">
        <v>466</v>
      </c>
      <c r="AF69" s="2" t="s">
        <v>467</v>
      </c>
    </row>
    <row r="70" spans="1:32" ht="153">
      <c r="A70" s="1">
        <v>41772.496886574103</v>
      </c>
      <c r="B70" s="45">
        <v>72</v>
      </c>
      <c r="C70" s="45">
        <v>1</v>
      </c>
      <c r="D70" s="2" t="s">
        <v>120</v>
      </c>
      <c r="E70" s="3" t="s">
        <v>952</v>
      </c>
      <c r="F70" s="2" t="s">
        <v>121</v>
      </c>
      <c r="G70" s="3" t="s">
        <v>949</v>
      </c>
      <c r="H70" s="2"/>
      <c r="I70" s="2" t="s">
        <v>79</v>
      </c>
      <c r="J70" s="3">
        <v>81294056</v>
      </c>
      <c r="K70" s="2" t="s">
        <v>122</v>
      </c>
      <c r="L70" s="2" t="s">
        <v>116</v>
      </c>
      <c r="M70" s="3">
        <v>0</v>
      </c>
      <c r="N70" s="2"/>
      <c r="O70" s="2"/>
      <c r="P70" s="2"/>
      <c r="Q70" s="2"/>
      <c r="R70" s="2"/>
      <c r="S70" s="2"/>
      <c r="T70" s="2"/>
      <c r="U70" s="2" t="s">
        <v>40</v>
      </c>
      <c r="V70" s="2"/>
      <c r="W70" s="2" t="s">
        <v>40</v>
      </c>
      <c r="X70" s="2" t="s">
        <v>40</v>
      </c>
      <c r="Y70" s="2" t="s">
        <v>37</v>
      </c>
      <c r="Z70" s="2" t="s">
        <v>40</v>
      </c>
      <c r="AA70" s="2" t="s">
        <v>47</v>
      </c>
      <c r="AB70" s="2" t="s">
        <v>47</v>
      </c>
      <c r="AC70" s="2" t="s">
        <v>48</v>
      </c>
      <c r="AD70" s="2" t="s">
        <v>48</v>
      </c>
      <c r="AE70" s="2" t="s">
        <v>123</v>
      </c>
      <c r="AF70" s="2" t="s">
        <v>124</v>
      </c>
    </row>
    <row r="71" spans="1:32" ht="114.75">
      <c r="A71" s="1">
        <v>41774.448379629597</v>
      </c>
      <c r="B71" s="45">
        <v>89</v>
      </c>
      <c r="C71" s="45">
        <v>1</v>
      </c>
      <c r="D71" s="2" t="s">
        <v>359</v>
      </c>
      <c r="E71" s="3" t="s">
        <v>952</v>
      </c>
      <c r="F71" s="2" t="s">
        <v>360</v>
      </c>
      <c r="G71" s="3" t="s">
        <v>949</v>
      </c>
      <c r="H71" s="2" t="s">
        <v>361</v>
      </c>
      <c r="I71" s="2" t="s">
        <v>362</v>
      </c>
      <c r="J71" s="3">
        <v>96866150</v>
      </c>
      <c r="K71" s="2" t="s">
        <v>363</v>
      </c>
      <c r="L71" s="2" t="s">
        <v>116</v>
      </c>
      <c r="M71" s="3">
        <v>1</v>
      </c>
      <c r="N71" s="2" t="s">
        <v>56</v>
      </c>
      <c r="O71" s="2" t="s">
        <v>102</v>
      </c>
      <c r="P71" s="2" t="s">
        <v>36</v>
      </c>
      <c r="Q71" s="2" t="s">
        <v>37</v>
      </c>
      <c r="R71" s="2"/>
      <c r="S71" s="2" t="s">
        <v>157</v>
      </c>
      <c r="T71" s="2" t="s">
        <v>46</v>
      </c>
      <c r="U71" s="2" t="s">
        <v>40</v>
      </c>
      <c r="V71" s="2"/>
      <c r="W71" s="2" t="s">
        <v>40</v>
      </c>
      <c r="X71" s="2" t="s">
        <v>40</v>
      </c>
      <c r="Y71" s="2" t="s">
        <v>37</v>
      </c>
      <c r="Z71" s="2" t="s">
        <v>37</v>
      </c>
      <c r="AA71" s="2" t="s">
        <v>47</v>
      </c>
      <c r="AB71" s="2" t="s">
        <v>47</v>
      </c>
      <c r="AC71" s="2" t="s">
        <v>48</v>
      </c>
      <c r="AD71" s="2" t="s">
        <v>48</v>
      </c>
      <c r="AE71" s="2" t="s">
        <v>364</v>
      </c>
      <c r="AF71" s="2"/>
    </row>
    <row r="72" spans="1:32" ht="25.5">
      <c r="A72" s="1">
        <v>41775.522592592599</v>
      </c>
      <c r="B72" s="45">
        <v>82</v>
      </c>
      <c r="C72" s="45">
        <v>1</v>
      </c>
      <c r="D72" s="2" t="s">
        <v>282</v>
      </c>
      <c r="E72" s="3" t="s">
        <v>952</v>
      </c>
      <c r="F72" s="2" t="s">
        <v>283</v>
      </c>
      <c r="G72" s="3" t="s">
        <v>949</v>
      </c>
      <c r="H72" s="2" t="s">
        <v>284</v>
      </c>
      <c r="I72" s="2" t="s">
        <v>285</v>
      </c>
      <c r="J72" s="3">
        <v>6184792234</v>
      </c>
      <c r="K72" s="2" t="s">
        <v>286</v>
      </c>
      <c r="L72" s="2" t="s">
        <v>116</v>
      </c>
      <c r="M72" s="3">
        <v>0</v>
      </c>
      <c r="N72" s="2"/>
      <c r="O72" s="2"/>
      <c r="P72" s="2"/>
      <c r="Q72" s="2"/>
      <c r="R72" s="2"/>
      <c r="S72" s="2"/>
      <c r="T72" s="2"/>
      <c r="U72" s="2" t="s">
        <v>40</v>
      </c>
      <c r="V72" s="2"/>
      <c r="W72" s="2" t="s">
        <v>40</v>
      </c>
      <c r="X72" s="2" t="s">
        <v>40</v>
      </c>
      <c r="Y72" s="2" t="s">
        <v>37</v>
      </c>
      <c r="Z72" s="2" t="s">
        <v>40</v>
      </c>
      <c r="AA72" s="2" t="s">
        <v>47</v>
      </c>
      <c r="AB72" s="2" t="s">
        <v>47</v>
      </c>
      <c r="AC72" s="2" t="s">
        <v>48</v>
      </c>
      <c r="AD72" s="2" t="s">
        <v>48</v>
      </c>
      <c r="AE72" s="2" t="s">
        <v>271</v>
      </c>
      <c r="AF72" s="2" t="s">
        <v>212</v>
      </c>
    </row>
    <row r="73" spans="1:32" ht="127.5">
      <c r="A73" s="1">
        <v>41764.676099536999</v>
      </c>
      <c r="B73" s="45">
        <v>111</v>
      </c>
      <c r="C73" s="45">
        <v>1</v>
      </c>
      <c r="D73" s="2" t="s">
        <v>544</v>
      </c>
      <c r="E73" s="3" t="s">
        <v>952</v>
      </c>
      <c r="F73" s="2" t="s">
        <v>545</v>
      </c>
      <c r="G73" s="3" t="s">
        <v>949</v>
      </c>
      <c r="H73" s="2" t="s">
        <v>546</v>
      </c>
      <c r="I73" s="2" t="s">
        <v>547</v>
      </c>
      <c r="J73" s="3" t="s">
        <v>548</v>
      </c>
      <c r="K73" s="2" t="s">
        <v>549</v>
      </c>
      <c r="L73" s="2" t="s">
        <v>69</v>
      </c>
      <c r="M73" s="3">
        <v>1</v>
      </c>
      <c r="N73" s="2" t="s">
        <v>34</v>
      </c>
      <c r="O73" s="2" t="s">
        <v>385</v>
      </c>
      <c r="P73" s="2" t="s">
        <v>58</v>
      </c>
      <c r="Q73" s="2" t="s">
        <v>37</v>
      </c>
      <c r="R73" s="2"/>
      <c r="S73" s="2" t="s">
        <v>157</v>
      </c>
      <c r="T73" s="2" t="s">
        <v>73</v>
      </c>
      <c r="U73" s="2" t="s">
        <v>40</v>
      </c>
      <c r="V73" s="2"/>
      <c r="W73" s="2" t="s">
        <v>40</v>
      </c>
      <c r="X73" s="2" t="s">
        <v>37</v>
      </c>
      <c r="Y73" s="2" t="s">
        <v>37</v>
      </c>
      <c r="Z73" s="2" t="s">
        <v>40</v>
      </c>
      <c r="AA73" s="2" t="s">
        <v>61</v>
      </c>
      <c r="AB73" s="2" t="s">
        <v>61</v>
      </c>
      <c r="AC73" s="2" t="s">
        <v>42</v>
      </c>
      <c r="AD73" s="2" t="s">
        <v>42</v>
      </c>
      <c r="AE73" s="2" t="s">
        <v>550</v>
      </c>
      <c r="AF73" s="2" t="s">
        <v>154</v>
      </c>
    </row>
    <row r="74" spans="1:32" ht="38.25">
      <c r="A74" s="1">
        <v>41775.418333333299</v>
      </c>
      <c r="B74" s="45">
        <v>107</v>
      </c>
      <c r="C74" s="45">
        <v>1</v>
      </c>
      <c r="D74" s="2" t="s">
        <v>518</v>
      </c>
      <c r="E74" s="3" t="s">
        <v>952</v>
      </c>
      <c r="F74" s="2" t="s">
        <v>519</v>
      </c>
      <c r="G74" s="3" t="s">
        <v>949</v>
      </c>
      <c r="H74" s="2" t="s">
        <v>38</v>
      </c>
      <c r="I74" s="2" t="s">
        <v>79</v>
      </c>
      <c r="J74" s="3">
        <v>6182238557</v>
      </c>
      <c r="K74" s="2" t="s">
        <v>520</v>
      </c>
      <c r="L74" s="2" t="s">
        <v>45</v>
      </c>
      <c r="M74" s="3">
        <v>1</v>
      </c>
      <c r="N74" s="2" t="s">
        <v>90</v>
      </c>
      <c r="O74" s="2" t="s">
        <v>521</v>
      </c>
      <c r="P74" s="2" t="s">
        <v>58</v>
      </c>
      <c r="Q74" s="2" t="s">
        <v>37</v>
      </c>
      <c r="R74" s="2" t="s">
        <v>203</v>
      </c>
      <c r="S74" s="2" t="s">
        <v>38</v>
      </c>
      <c r="T74" s="2" t="s">
        <v>60</v>
      </c>
      <c r="U74" s="2" t="s">
        <v>40</v>
      </c>
      <c r="V74" s="2"/>
      <c r="W74" s="2" t="s">
        <v>40</v>
      </c>
      <c r="X74" s="2" t="s">
        <v>40</v>
      </c>
      <c r="Y74" s="2" t="s">
        <v>37</v>
      </c>
      <c r="Z74" s="2" t="s">
        <v>40</v>
      </c>
      <c r="AA74" s="2" t="s">
        <v>91</v>
      </c>
      <c r="AB74" s="2" t="s">
        <v>91</v>
      </c>
      <c r="AC74" s="2" t="s">
        <v>48</v>
      </c>
      <c r="AD74" s="2" t="s">
        <v>48</v>
      </c>
      <c r="AE74" s="2" t="s">
        <v>105</v>
      </c>
      <c r="AF74" s="2" t="s">
        <v>124</v>
      </c>
    </row>
    <row r="75" spans="1:32" ht="38.25">
      <c r="A75" s="1">
        <v>41775.794120370403</v>
      </c>
      <c r="B75" s="45">
        <v>86</v>
      </c>
      <c r="C75" s="45">
        <v>1</v>
      </c>
      <c r="D75" s="2" t="s">
        <v>333</v>
      </c>
      <c r="E75" s="3" t="s">
        <v>952</v>
      </c>
      <c r="F75" s="2" t="s">
        <v>334</v>
      </c>
      <c r="G75" s="3" t="s">
        <v>949</v>
      </c>
      <c r="H75" s="2" t="s">
        <v>335</v>
      </c>
      <c r="I75" s="2" t="s">
        <v>336</v>
      </c>
      <c r="J75" s="3" t="s">
        <v>337</v>
      </c>
      <c r="K75" s="2" t="s">
        <v>338</v>
      </c>
      <c r="L75" s="2" t="s">
        <v>33</v>
      </c>
      <c r="M75" s="3">
        <v>1</v>
      </c>
      <c r="N75" s="2" t="s">
        <v>90</v>
      </c>
      <c r="O75" s="2" t="s">
        <v>94</v>
      </c>
      <c r="P75" s="2" t="s">
        <v>36</v>
      </c>
      <c r="Q75" s="2" t="s">
        <v>37</v>
      </c>
      <c r="R75" s="2"/>
      <c r="S75" s="2" t="s">
        <v>95</v>
      </c>
      <c r="T75" s="2" t="s">
        <v>73</v>
      </c>
      <c r="U75" s="2" t="s">
        <v>37</v>
      </c>
      <c r="V75" s="2" t="s">
        <v>74</v>
      </c>
      <c r="W75" s="2" t="s">
        <v>37</v>
      </c>
      <c r="X75" s="2" t="s">
        <v>37</v>
      </c>
      <c r="Y75" s="2" t="s">
        <v>37</v>
      </c>
      <c r="Z75" s="2" t="s">
        <v>37</v>
      </c>
      <c r="AA75" s="2" t="s">
        <v>61</v>
      </c>
      <c r="AB75" s="2" t="s">
        <v>61</v>
      </c>
      <c r="AC75" s="2" t="s">
        <v>42</v>
      </c>
      <c r="AD75" s="2" t="s">
        <v>42</v>
      </c>
      <c r="AE75" s="2" t="s">
        <v>105</v>
      </c>
      <c r="AF75" s="2" t="s">
        <v>49</v>
      </c>
    </row>
    <row r="76" spans="1:32" ht="153">
      <c r="A76" s="1">
        <v>41772.338379629597</v>
      </c>
      <c r="B76" s="45">
        <v>134</v>
      </c>
      <c r="C76" s="45">
        <v>1</v>
      </c>
      <c r="D76" s="2" t="s">
        <v>808</v>
      </c>
      <c r="E76" s="3" t="s">
        <v>952</v>
      </c>
      <c r="F76" s="2" t="s">
        <v>809</v>
      </c>
      <c r="G76" s="3" t="s">
        <v>949</v>
      </c>
      <c r="H76" s="2"/>
      <c r="I76" s="2" t="s">
        <v>644</v>
      </c>
      <c r="J76" s="3">
        <v>6181195803</v>
      </c>
      <c r="K76" s="2" t="s">
        <v>810</v>
      </c>
      <c r="L76" s="2" t="s">
        <v>45</v>
      </c>
      <c r="M76" s="3">
        <v>1</v>
      </c>
      <c r="N76" s="2" t="s">
        <v>90</v>
      </c>
      <c r="O76" s="2" t="s">
        <v>263</v>
      </c>
      <c r="P76" s="2" t="s">
        <v>58</v>
      </c>
      <c r="Q76" s="2" t="s">
        <v>163</v>
      </c>
      <c r="R76" s="2" t="s">
        <v>183</v>
      </c>
      <c r="S76" s="2" t="s">
        <v>38</v>
      </c>
      <c r="T76" s="2" t="s">
        <v>73</v>
      </c>
      <c r="U76" s="2" t="s">
        <v>40</v>
      </c>
      <c r="V76" s="2"/>
      <c r="W76" s="2" t="s">
        <v>40</v>
      </c>
      <c r="X76" s="2" t="s">
        <v>37</v>
      </c>
      <c r="Y76" s="2" t="s">
        <v>37</v>
      </c>
      <c r="Z76" s="2" t="s">
        <v>37</v>
      </c>
      <c r="AA76" s="2" t="s">
        <v>61</v>
      </c>
      <c r="AB76" s="2" t="s">
        <v>61</v>
      </c>
      <c r="AC76" s="2" t="s">
        <v>48</v>
      </c>
      <c r="AD76" s="2" t="s">
        <v>48</v>
      </c>
      <c r="AE76" s="2" t="s">
        <v>734</v>
      </c>
      <c r="AF76" s="2" t="s">
        <v>196</v>
      </c>
    </row>
    <row r="77" spans="1:32" ht="153">
      <c r="A77" s="1">
        <v>41767.955486111103</v>
      </c>
      <c r="B77" s="45">
        <v>131</v>
      </c>
      <c r="C77" s="45">
        <v>1</v>
      </c>
      <c r="D77" s="2" t="s">
        <v>967</v>
      </c>
      <c r="E77" s="3" t="s">
        <v>952</v>
      </c>
      <c r="F77" s="2" t="s">
        <v>761</v>
      </c>
      <c r="G77" s="3" t="s">
        <v>949</v>
      </c>
      <c r="H77" s="2" t="s">
        <v>762</v>
      </c>
      <c r="I77" s="2" t="s">
        <v>763</v>
      </c>
      <c r="J77" s="3">
        <v>30441024</v>
      </c>
      <c r="K77" s="2" t="s">
        <v>764</v>
      </c>
      <c r="L77" s="2" t="s">
        <v>45</v>
      </c>
      <c r="M77" s="3">
        <v>1</v>
      </c>
      <c r="N77" s="2" t="s">
        <v>172</v>
      </c>
      <c r="O77" s="2" t="s">
        <v>35</v>
      </c>
      <c r="P77" s="2" t="s">
        <v>58</v>
      </c>
      <c r="Q77" s="2" t="s">
        <v>37</v>
      </c>
      <c r="R77" s="2"/>
      <c r="S77" s="2" t="s">
        <v>59</v>
      </c>
      <c r="T77" s="2" t="s">
        <v>39</v>
      </c>
      <c r="U77" s="2" t="s">
        <v>40</v>
      </c>
      <c r="V77" s="2"/>
      <c r="W77" s="2" t="s">
        <v>37</v>
      </c>
      <c r="X77" s="2" t="s">
        <v>37</v>
      </c>
      <c r="Y77" s="2" t="s">
        <v>37</v>
      </c>
      <c r="Z77" s="2" t="s">
        <v>37</v>
      </c>
      <c r="AA77" s="2" t="s">
        <v>61</v>
      </c>
      <c r="AB77" s="2" t="s">
        <v>41</v>
      </c>
      <c r="AC77" s="2" t="s">
        <v>48</v>
      </c>
      <c r="AD77" s="2" t="s">
        <v>204</v>
      </c>
      <c r="AE77" s="2" t="s">
        <v>765</v>
      </c>
      <c r="AF77" s="2" t="s">
        <v>429</v>
      </c>
    </row>
    <row r="78" spans="1:32" ht="114.75">
      <c r="A78" s="1">
        <v>41775.603645833296</v>
      </c>
      <c r="B78" s="45">
        <v>117</v>
      </c>
      <c r="C78" s="45">
        <v>1</v>
      </c>
      <c r="D78" s="2" t="s">
        <v>588</v>
      </c>
      <c r="E78" s="3" t="s">
        <v>952</v>
      </c>
      <c r="F78" s="2" t="s">
        <v>589</v>
      </c>
      <c r="G78" s="3" t="s">
        <v>949</v>
      </c>
      <c r="H78" s="2" t="s">
        <v>590</v>
      </c>
      <c r="I78" s="2" t="s">
        <v>591</v>
      </c>
      <c r="J78" s="3" t="s">
        <v>592</v>
      </c>
      <c r="K78" s="2" t="s">
        <v>593</v>
      </c>
      <c r="L78" s="2" t="s">
        <v>141</v>
      </c>
      <c r="M78" s="3">
        <v>1</v>
      </c>
      <c r="N78" s="2" t="s">
        <v>34</v>
      </c>
      <c r="O78" s="2" t="s">
        <v>102</v>
      </c>
      <c r="P78" s="2" t="s">
        <v>36</v>
      </c>
      <c r="Q78" s="2" t="s">
        <v>37</v>
      </c>
      <c r="R78" s="2"/>
      <c r="S78" s="2" t="s">
        <v>38</v>
      </c>
      <c r="T78" s="2" t="s">
        <v>73</v>
      </c>
      <c r="U78" s="2" t="s">
        <v>40</v>
      </c>
      <c r="V78" s="2"/>
      <c r="W78" s="2" t="s">
        <v>40</v>
      </c>
      <c r="X78" s="2" t="s">
        <v>37</v>
      </c>
      <c r="Y78" s="2" t="s">
        <v>37</v>
      </c>
      <c r="Z78" s="2" t="s">
        <v>40</v>
      </c>
      <c r="AA78" s="2" t="s">
        <v>47</v>
      </c>
      <c r="AB78" s="2" t="s">
        <v>91</v>
      </c>
      <c r="AC78" s="2" t="s">
        <v>204</v>
      </c>
      <c r="AD78" s="2" t="s">
        <v>204</v>
      </c>
      <c r="AE78" s="2" t="s">
        <v>594</v>
      </c>
      <c r="AF78" s="2" t="s">
        <v>212</v>
      </c>
    </row>
    <row r="79" spans="1:32" ht="140.25">
      <c r="A79" s="1">
        <v>41772.381273148203</v>
      </c>
      <c r="B79" s="45">
        <v>83</v>
      </c>
      <c r="C79" s="45">
        <v>1</v>
      </c>
      <c r="D79" s="2" t="s">
        <v>957</v>
      </c>
      <c r="E79" s="3" t="s">
        <v>952</v>
      </c>
      <c r="F79" s="2" t="s">
        <v>287</v>
      </c>
      <c r="G79" s="3" t="s">
        <v>949</v>
      </c>
      <c r="H79" s="2" t="s">
        <v>288</v>
      </c>
      <c r="I79" s="2" t="s">
        <v>289</v>
      </c>
      <c r="J79" s="3" t="s">
        <v>290</v>
      </c>
      <c r="K79" s="2" t="s">
        <v>291</v>
      </c>
      <c r="L79" s="2" t="s">
        <v>69</v>
      </c>
      <c r="M79" s="3">
        <v>3</v>
      </c>
      <c r="N79" s="2" t="s">
        <v>82</v>
      </c>
      <c r="O79" s="2" t="s">
        <v>292</v>
      </c>
      <c r="P79" s="2" t="s">
        <v>210</v>
      </c>
      <c r="Q79" s="2" t="s">
        <v>163</v>
      </c>
      <c r="R79" s="2" t="s">
        <v>164</v>
      </c>
      <c r="S79" s="2" t="s">
        <v>38</v>
      </c>
      <c r="T79" s="2" t="s">
        <v>60</v>
      </c>
      <c r="U79" s="2" t="s">
        <v>37</v>
      </c>
      <c r="V79" s="2" t="s">
        <v>74</v>
      </c>
      <c r="W79" s="2" t="s">
        <v>40</v>
      </c>
      <c r="X79" s="2" t="s">
        <v>37</v>
      </c>
      <c r="Y79" s="2" t="s">
        <v>37</v>
      </c>
      <c r="Z79" s="2" t="s">
        <v>37</v>
      </c>
      <c r="AA79" s="2" t="s">
        <v>91</v>
      </c>
      <c r="AB79" s="2" t="s">
        <v>91</v>
      </c>
      <c r="AC79" s="2" t="s">
        <v>42</v>
      </c>
      <c r="AD79" s="2" t="s">
        <v>42</v>
      </c>
      <c r="AE79" s="2" t="s">
        <v>293</v>
      </c>
      <c r="AF79" s="2" t="s">
        <v>294</v>
      </c>
    </row>
    <row r="80" spans="1:32" ht="153">
      <c r="A80" s="1">
        <v>41772.4823032407</v>
      </c>
      <c r="B80" s="45">
        <v>120</v>
      </c>
      <c r="C80" s="45">
        <v>1</v>
      </c>
      <c r="D80" s="2" t="s">
        <v>659</v>
      </c>
      <c r="E80" s="3" t="s">
        <v>952</v>
      </c>
      <c r="F80" s="2" t="s">
        <v>660</v>
      </c>
      <c r="G80" s="3" t="s">
        <v>949</v>
      </c>
      <c r="H80" s="2" t="s">
        <v>661</v>
      </c>
      <c r="I80" s="2" t="s">
        <v>662</v>
      </c>
      <c r="J80" s="3">
        <v>6134241609</v>
      </c>
      <c r="K80" s="2" t="s">
        <v>663</v>
      </c>
      <c r="L80" s="2" t="s">
        <v>33</v>
      </c>
      <c r="M80" s="3">
        <v>1</v>
      </c>
      <c r="N80" s="2" t="s">
        <v>142</v>
      </c>
      <c r="O80" s="2" t="s">
        <v>35</v>
      </c>
      <c r="P80" s="2" t="s">
        <v>103</v>
      </c>
      <c r="Q80" s="2" t="s">
        <v>37</v>
      </c>
      <c r="R80" s="2"/>
      <c r="S80" s="2" t="s">
        <v>59</v>
      </c>
      <c r="T80" s="2" t="s">
        <v>39</v>
      </c>
      <c r="U80" s="2" t="s">
        <v>40</v>
      </c>
      <c r="V80" s="2"/>
      <c r="W80" s="2" t="s">
        <v>40</v>
      </c>
      <c r="X80" s="2" t="s">
        <v>37</v>
      </c>
      <c r="Y80" s="2" t="s">
        <v>37</v>
      </c>
      <c r="Z80" s="2" t="s">
        <v>37</v>
      </c>
      <c r="AA80" s="2" t="s">
        <v>61</v>
      </c>
      <c r="AB80" s="2" t="s">
        <v>61</v>
      </c>
      <c r="AC80" s="2" t="s">
        <v>48</v>
      </c>
      <c r="AD80" s="2" t="s">
        <v>48</v>
      </c>
      <c r="AE80" s="2" t="s">
        <v>617</v>
      </c>
      <c r="AF80" s="2" t="s">
        <v>251</v>
      </c>
    </row>
    <row r="81" spans="1:32" ht="153">
      <c r="A81" s="1">
        <v>41772.4214236111</v>
      </c>
      <c r="B81" s="45">
        <v>75</v>
      </c>
      <c r="C81" s="45">
        <v>1</v>
      </c>
      <c r="D81" s="2" t="s">
        <v>175</v>
      </c>
      <c r="E81" s="3" t="s">
        <v>952</v>
      </c>
      <c r="F81" s="2" t="s">
        <v>176</v>
      </c>
      <c r="G81" s="3" t="s">
        <v>949</v>
      </c>
      <c r="H81" s="2"/>
      <c r="I81" s="2"/>
      <c r="J81" s="3" t="s">
        <v>177</v>
      </c>
      <c r="K81" s="2" t="s">
        <v>178</v>
      </c>
      <c r="L81" s="2" t="s">
        <v>116</v>
      </c>
      <c r="M81" s="3">
        <v>2</v>
      </c>
      <c r="N81" s="2" t="s">
        <v>71</v>
      </c>
      <c r="O81" s="2" t="s">
        <v>35</v>
      </c>
      <c r="P81" s="2" t="s">
        <v>58</v>
      </c>
      <c r="Q81" s="2" t="s">
        <v>37</v>
      </c>
      <c r="R81" s="2"/>
      <c r="S81" s="2" t="s">
        <v>38</v>
      </c>
      <c r="T81" s="2" t="s">
        <v>73</v>
      </c>
      <c r="U81" s="2" t="s">
        <v>40</v>
      </c>
      <c r="V81" s="2"/>
      <c r="W81" s="2" t="s">
        <v>40</v>
      </c>
      <c r="X81" s="2" t="s">
        <v>37</v>
      </c>
      <c r="Y81" s="2" t="s">
        <v>37</v>
      </c>
      <c r="Z81" s="2" t="s">
        <v>37</v>
      </c>
      <c r="AA81" s="2" t="s">
        <v>91</v>
      </c>
      <c r="AB81" s="2" t="s">
        <v>61</v>
      </c>
      <c r="AC81" s="2" t="s">
        <v>48</v>
      </c>
      <c r="AD81" s="2" t="s">
        <v>48</v>
      </c>
      <c r="AE81" s="2" t="s">
        <v>62</v>
      </c>
      <c r="AF81" s="2" t="s">
        <v>126</v>
      </c>
    </row>
    <row r="82" spans="1:32" ht="191.25">
      <c r="A82" s="1">
        <v>41764.622870370396</v>
      </c>
      <c r="B82" s="45">
        <v>112</v>
      </c>
      <c r="C82" s="45">
        <v>1</v>
      </c>
      <c r="D82" s="2" t="s">
        <v>551</v>
      </c>
      <c r="E82" s="3" t="s">
        <v>952</v>
      </c>
      <c r="F82" s="2" t="s">
        <v>552</v>
      </c>
      <c r="G82" s="3" t="s">
        <v>948</v>
      </c>
      <c r="H82" s="2" t="s">
        <v>295</v>
      </c>
      <c r="I82" s="2" t="s">
        <v>547</v>
      </c>
      <c r="J82" s="3">
        <v>6132463516</v>
      </c>
      <c r="K82" s="2" t="s">
        <v>553</v>
      </c>
      <c r="L82" s="2" t="s">
        <v>69</v>
      </c>
      <c r="M82" s="3">
        <v>3</v>
      </c>
      <c r="N82" s="2" t="s">
        <v>172</v>
      </c>
      <c r="O82" s="2" t="s">
        <v>57</v>
      </c>
      <c r="P82" s="2" t="s">
        <v>210</v>
      </c>
      <c r="Q82" s="2" t="s">
        <v>37</v>
      </c>
      <c r="R82" s="2"/>
      <c r="S82" s="2" t="s">
        <v>84</v>
      </c>
      <c r="T82" s="2" t="s">
        <v>39</v>
      </c>
      <c r="U82" s="2" t="s">
        <v>40</v>
      </c>
      <c r="V82" s="2" t="s">
        <v>74</v>
      </c>
      <c r="W82" s="2" t="s">
        <v>37</v>
      </c>
      <c r="X82" s="2" t="s">
        <v>37</v>
      </c>
      <c r="Y82" s="2" t="s">
        <v>37</v>
      </c>
      <c r="Z82" s="2" t="s">
        <v>37</v>
      </c>
      <c r="AA82" s="2" t="s">
        <v>61</v>
      </c>
      <c r="AB82" s="2" t="s">
        <v>61</v>
      </c>
      <c r="AC82" s="2" t="s">
        <v>42</v>
      </c>
      <c r="AD82" s="2" t="s">
        <v>42</v>
      </c>
      <c r="AE82" s="2" t="s">
        <v>111</v>
      </c>
      <c r="AF82" s="2" t="s">
        <v>281</v>
      </c>
    </row>
    <row r="83" spans="1:32" ht="127.5">
      <c r="A83" s="1">
        <v>41772.392835648097</v>
      </c>
      <c r="B83" s="45">
        <v>143</v>
      </c>
      <c r="C83" s="45">
        <v>1</v>
      </c>
      <c r="D83" s="2" t="s">
        <v>908</v>
      </c>
      <c r="E83" s="3" t="s">
        <v>952</v>
      </c>
      <c r="F83" s="2" t="s">
        <v>909</v>
      </c>
      <c r="G83" s="3" t="s">
        <v>948</v>
      </c>
      <c r="H83" s="2" t="s">
        <v>910</v>
      </c>
      <c r="I83" s="2" t="s">
        <v>637</v>
      </c>
      <c r="J83" s="3" t="s">
        <v>911</v>
      </c>
      <c r="K83" s="2" t="s">
        <v>912</v>
      </c>
      <c r="L83" s="2" t="s">
        <v>141</v>
      </c>
      <c r="M83" s="3">
        <v>1</v>
      </c>
      <c r="N83" s="2" t="s">
        <v>90</v>
      </c>
      <c r="O83" s="2" t="s">
        <v>385</v>
      </c>
      <c r="P83" s="2" t="s">
        <v>58</v>
      </c>
      <c r="Q83" s="2" t="s">
        <v>37</v>
      </c>
      <c r="R83" s="2"/>
      <c r="S83" s="2" t="s">
        <v>59</v>
      </c>
      <c r="T83" s="2" t="s">
        <v>73</v>
      </c>
      <c r="U83" s="2" t="s">
        <v>37</v>
      </c>
      <c r="V83" s="2" t="s">
        <v>138</v>
      </c>
      <c r="W83" s="2" t="s">
        <v>37</v>
      </c>
      <c r="X83" s="2" t="s">
        <v>37</v>
      </c>
      <c r="Y83" s="2" t="s">
        <v>37</v>
      </c>
      <c r="Z83" s="2" t="s">
        <v>40</v>
      </c>
      <c r="AA83" s="2" t="s">
        <v>91</v>
      </c>
      <c r="AB83" s="2" t="s">
        <v>91</v>
      </c>
      <c r="AC83" s="2" t="s">
        <v>48</v>
      </c>
      <c r="AD83" s="2" t="s">
        <v>42</v>
      </c>
      <c r="AE83" s="2" t="s">
        <v>913</v>
      </c>
      <c r="AF83" s="2" t="s">
        <v>640</v>
      </c>
    </row>
    <row r="84" spans="1:32" ht="114.75">
      <c r="A84" s="1">
        <v>41774.357349537</v>
      </c>
      <c r="B84" s="45">
        <v>108</v>
      </c>
      <c r="C84" s="45">
        <v>1</v>
      </c>
      <c r="D84" s="2" t="s">
        <v>522</v>
      </c>
      <c r="E84" s="3" t="s">
        <v>952</v>
      </c>
      <c r="F84" s="2" t="s">
        <v>523</v>
      </c>
      <c r="G84" s="3" t="s">
        <v>948</v>
      </c>
      <c r="H84" s="2" t="s">
        <v>524</v>
      </c>
      <c r="I84" s="2" t="s">
        <v>399</v>
      </c>
      <c r="J84" s="3">
        <v>6137010115</v>
      </c>
      <c r="K84" s="2" t="s">
        <v>525</v>
      </c>
      <c r="L84" s="2" t="s">
        <v>69</v>
      </c>
      <c r="M84" s="3" t="s">
        <v>70</v>
      </c>
      <c r="N84" s="2" t="s">
        <v>142</v>
      </c>
      <c r="O84" s="2" t="s">
        <v>102</v>
      </c>
      <c r="P84" s="2" t="s">
        <v>58</v>
      </c>
      <c r="Q84" s="2" t="s">
        <v>37</v>
      </c>
      <c r="R84" s="2"/>
      <c r="S84" s="2" t="s">
        <v>38</v>
      </c>
      <c r="T84" s="2" t="s">
        <v>60</v>
      </c>
      <c r="U84" s="2" t="s">
        <v>37</v>
      </c>
      <c r="V84" s="2" t="s">
        <v>149</v>
      </c>
      <c r="W84" s="2" t="s">
        <v>40</v>
      </c>
      <c r="X84" s="2" t="s">
        <v>37</v>
      </c>
      <c r="Y84" s="2" t="s">
        <v>37</v>
      </c>
      <c r="Z84" s="2" t="s">
        <v>37</v>
      </c>
      <c r="AA84" s="2" t="s">
        <v>91</v>
      </c>
      <c r="AB84" s="2" t="s">
        <v>91</v>
      </c>
      <c r="AC84" s="2" t="s">
        <v>42</v>
      </c>
      <c r="AD84" s="2" t="s">
        <v>42</v>
      </c>
      <c r="AE84" s="2" t="s">
        <v>526</v>
      </c>
      <c r="AF84" s="2" t="s">
        <v>527</v>
      </c>
    </row>
    <row r="85" spans="1:32" ht="25.5">
      <c r="A85" s="1">
        <v>41772.412592592598</v>
      </c>
      <c r="B85" s="45">
        <v>136</v>
      </c>
      <c r="C85" s="45">
        <v>1</v>
      </c>
      <c r="D85" s="2" t="s">
        <v>816</v>
      </c>
      <c r="E85" s="3" t="s">
        <v>952</v>
      </c>
      <c r="F85" s="2" t="s">
        <v>817</v>
      </c>
      <c r="G85" s="3" t="s">
        <v>948</v>
      </c>
      <c r="H85" s="2" t="s">
        <v>476</v>
      </c>
      <c r="I85" s="2" t="s">
        <v>79</v>
      </c>
      <c r="J85" s="3">
        <v>6134243139</v>
      </c>
      <c r="K85" s="2" t="s">
        <v>818</v>
      </c>
      <c r="L85" s="2" t="s">
        <v>116</v>
      </c>
      <c r="M85" s="3">
        <v>0</v>
      </c>
      <c r="N85" s="2"/>
      <c r="O85" s="2"/>
      <c r="P85" s="2"/>
      <c r="Q85" s="2"/>
      <c r="R85" s="2"/>
      <c r="S85" s="2"/>
      <c r="T85" s="2"/>
      <c r="U85" s="2"/>
      <c r="V85" s="2"/>
      <c r="W85" s="2" t="s">
        <v>40</v>
      </c>
      <c r="X85" s="2" t="s">
        <v>40</v>
      </c>
      <c r="Y85" s="2" t="s">
        <v>37</v>
      </c>
      <c r="Z85" s="2" t="s">
        <v>40</v>
      </c>
      <c r="AA85" s="2" t="s">
        <v>91</v>
      </c>
      <c r="AB85" s="2" t="s">
        <v>91</v>
      </c>
      <c r="AC85" s="2" t="s">
        <v>42</v>
      </c>
      <c r="AD85" s="2" t="s">
        <v>42</v>
      </c>
      <c r="AE85" s="2" t="s">
        <v>526</v>
      </c>
      <c r="AF85" s="2" t="s">
        <v>154</v>
      </c>
    </row>
    <row r="86" spans="1:32" ht="153">
      <c r="A86" s="1">
        <v>41764.6008912037</v>
      </c>
      <c r="B86" s="45">
        <v>110</v>
      </c>
      <c r="C86" s="45">
        <v>1</v>
      </c>
      <c r="D86" s="2" t="s">
        <v>537</v>
      </c>
      <c r="E86" s="3" t="s">
        <v>952</v>
      </c>
      <c r="F86" s="2" t="s">
        <v>538</v>
      </c>
      <c r="G86" s="3" t="s">
        <v>948</v>
      </c>
      <c r="H86" s="2" t="s">
        <v>539</v>
      </c>
      <c r="I86" s="2" t="s">
        <v>540</v>
      </c>
      <c r="J86" s="3" t="s">
        <v>541</v>
      </c>
      <c r="K86" s="2" t="s">
        <v>542</v>
      </c>
      <c r="L86" s="2" t="s">
        <v>33</v>
      </c>
      <c r="M86" s="3">
        <v>1</v>
      </c>
      <c r="N86" s="2" t="s">
        <v>90</v>
      </c>
      <c r="O86" s="2" t="s">
        <v>35</v>
      </c>
      <c r="P86" s="2" t="s">
        <v>58</v>
      </c>
      <c r="Q86" s="2" t="s">
        <v>163</v>
      </c>
      <c r="R86" s="2" t="s">
        <v>192</v>
      </c>
      <c r="S86" s="2" t="s">
        <v>38</v>
      </c>
      <c r="T86" s="2" t="s">
        <v>60</v>
      </c>
      <c r="U86" s="2" t="s">
        <v>37</v>
      </c>
      <c r="V86" s="2"/>
      <c r="W86" s="2" t="s">
        <v>37</v>
      </c>
      <c r="X86" s="2" t="s">
        <v>37</v>
      </c>
      <c r="Y86" s="2" t="s">
        <v>37</v>
      </c>
      <c r="Z86" s="2" t="s">
        <v>37</v>
      </c>
      <c r="AA86" s="2" t="s">
        <v>41</v>
      </c>
      <c r="AB86" s="2" t="s">
        <v>41</v>
      </c>
      <c r="AC86" s="2" t="s">
        <v>48</v>
      </c>
      <c r="AD86" s="2" t="s">
        <v>48</v>
      </c>
      <c r="AE86" s="2" t="s">
        <v>543</v>
      </c>
      <c r="AF86" s="2" t="s">
        <v>429</v>
      </c>
    </row>
    <row r="87" spans="1:32" ht="165.75">
      <c r="A87" s="1">
        <v>41775.384282407402</v>
      </c>
      <c r="B87" s="45">
        <v>68</v>
      </c>
      <c r="C87" s="45">
        <v>1</v>
      </c>
      <c r="D87" s="2" t="s">
        <v>77</v>
      </c>
      <c r="E87" s="3" t="s">
        <v>952</v>
      </c>
      <c r="F87" s="2" t="s">
        <v>78</v>
      </c>
      <c r="G87" s="3" t="s">
        <v>948</v>
      </c>
      <c r="H87" s="2"/>
      <c r="I87" s="2" t="s">
        <v>79</v>
      </c>
      <c r="J87" s="3" t="s">
        <v>80</v>
      </c>
      <c r="K87" s="2" t="s">
        <v>81</v>
      </c>
      <c r="L87" s="2" t="s">
        <v>45</v>
      </c>
      <c r="M87" s="3">
        <v>1</v>
      </c>
      <c r="N87" s="2" t="s">
        <v>82</v>
      </c>
      <c r="O87" s="2" t="s">
        <v>83</v>
      </c>
      <c r="P87" s="2" t="s">
        <v>36</v>
      </c>
      <c r="Q87" s="2" t="s">
        <v>40</v>
      </c>
      <c r="R87" s="2"/>
      <c r="S87" s="2" t="s">
        <v>84</v>
      </c>
      <c r="T87" s="2" t="s">
        <v>60</v>
      </c>
      <c r="U87" s="2" t="s">
        <v>40</v>
      </c>
      <c r="V87" s="2"/>
      <c r="W87" s="2" t="s">
        <v>40</v>
      </c>
      <c r="X87" s="2" t="s">
        <v>37</v>
      </c>
      <c r="Y87" s="2" t="s">
        <v>37</v>
      </c>
      <c r="Z87" s="2" t="s">
        <v>37</v>
      </c>
      <c r="AA87" s="2" t="s">
        <v>47</v>
      </c>
      <c r="AB87" s="2" t="s">
        <v>61</v>
      </c>
      <c r="AC87" s="2" t="s">
        <v>42</v>
      </c>
      <c r="AD87" s="2" t="s">
        <v>42</v>
      </c>
      <c r="AE87" s="2" t="s">
        <v>85</v>
      </c>
      <c r="AF87" s="2" t="s">
        <v>86</v>
      </c>
    </row>
    <row r="88" spans="1:32" ht="114.75">
      <c r="A88" s="1">
        <v>41775.412789351903</v>
      </c>
      <c r="B88" s="45">
        <v>119</v>
      </c>
      <c r="C88" s="45">
        <v>1</v>
      </c>
      <c r="D88" s="2" t="s">
        <v>634</v>
      </c>
      <c r="E88" s="3" t="s">
        <v>952</v>
      </c>
      <c r="F88" s="2" t="s">
        <v>635</v>
      </c>
      <c r="G88" s="3" t="s">
        <v>948</v>
      </c>
      <c r="H88" s="2" t="s">
        <v>636</v>
      </c>
      <c r="I88" s="2" t="s">
        <v>637</v>
      </c>
      <c r="J88" s="3">
        <v>6121078628</v>
      </c>
      <c r="K88" s="2" t="s">
        <v>638</v>
      </c>
      <c r="L88" s="2" t="s">
        <v>141</v>
      </c>
      <c r="M88" s="3" t="s">
        <v>70</v>
      </c>
      <c r="N88" s="2" t="s">
        <v>71</v>
      </c>
      <c r="O88" s="2" t="s">
        <v>102</v>
      </c>
      <c r="P88" s="2" t="s">
        <v>72</v>
      </c>
      <c r="Q88" s="2" t="s">
        <v>163</v>
      </c>
      <c r="R88" s="2" t="s">
        <v>183</v>
      </c>
      <c r="S88" s="2" t="s">
        <v>38</v>
      </c>
      <c r="T88" s="2" t="s">
        <v>39</v>
      </c>
      <c r="U88" s="2" t="s">
        <v>40</v>
      </c>
      <c r="V88" s="2"/>
      <c r="W88" s="2" t="s">
        <v>40</v>
      </c>
      <c r="X88" s="2" t="s">
        <v>40</v>
      </c>
      <c r="Y88" s="2" t="s">
        <v>37</v>
      </c>
      <c r="Z88" s="2" t="s">
        <v>37</v>
      </c>
      <c r="AA88" s="2" t="s">
        <v>47</v>
      </c>
      <c r="AB88" s="2" t="s">
        <v>47</v>
      </c>
      <c r="AC88" s="2" t="s">
        <v>48</v>
      </c>
      <c r="AD88" s="2" t="s">
        <v>204</v>
      </c>
      <c r="AE88" s="2" t="s">
        <v>639</v>
      </c>
      <c r="AF88" s="2" t="s">
        <v>640</v>
      </c>
    </row>
    <row r="89" spans="1:32" ht="76.5">
      <c r="A89" s="1">
        <v>41772.424293981501</v>
      </c>
      <c r="B89" s="45">
        <v>144</v>
      </c>
      <c r="C89" s="45">
        <v>1</v>
      </c>
      <c r="D89" s="2" t="s">
        <v>928</v>
      </c>
      <c r="E89" s="3" t="s">
        <v>952</v>
      </c>
      <c r="F89" s="2" t="s">
        <v>929</v>
      </c>
      <c r="G89" s="3" t="s">
        <v>948</v>
      </c>
      <c r="H89" s="2" t="s">
        <v>930</v>
      </c>
      <c r="I89" s="2" t="s">
        <v>931</v>
      </c>
      <c r="J89" s="3">
        <v>20296339</v>
      </c>
      <c r="K89" s="2" t="s">
        <v>932</v>
      </c>
      <c r="L89" s="2" t="s">
        <v>33</v>
      </c>
      <c r="M89" s="3">
        <v>1</v>
      </c>
      <c r="N89" s="2" t="s">
        <v>142</v>
      </c>
      <c r="O89" s="2" t="s">
        <v>117</v>
      </c>
      <c r="P89" s="2" t="s">
        <v>210</v>
      </c>
      <c r="Q89" s="2" t="s">
        <v>37</v>
      </c>
      <c r="R89" s="2"/>
      <c r="S89" s="2" t="s">
        <v>95</v>
      </c>
      <c r="T89" s="2" t="s">
        <v>73</v>
      </c>
      <c r="U89" s="2" t="s">
        <v>40</v>
      </c>
      <c r="V89" s="2"/>
      <c r="W89" s="2" t="s">
        <v>37</v>
      </c>
      <c r="X89" s="2" t="s">
        <v>40</v>
      </c>
      <c r="Y89" s="2" t="s">
        <v>37</v>
      </c>
      <c r="Z89" s="2" t="s">
        <v>40</v>
      </c>
      <c r="AA89" s="2" t="s">
        <v>91</v>
      </c>
      <c r="AB89" s="2" t="s">
        <v>91</v>
      </c>
      <c r="AC89" s="2" t="s">
        <v>42</v>
      </c>
      <c r="AD89" s="2" t="s">
        <v>48</v>
      </c>
      <c r="AE89" s="2" t="s">
        <v>933</v>
      </c>
      <c r="AF89" s="2" t="s">
        <v>653</v>
      </c>
    </row>
    <row r="90" spans="1:32" ht="178.5">
      <c r="A90" s="1">
        <v>41764.617418981499</v>
      </c>
      <c r="B90" s="45">
        <v>123</v>
      </c>
      <c r="C90" s="45">
        <v>1</v>
      </c>
      <c r="D90" s="2" t="s">
        <v>676</v>
      </c>
      <c r="E90" s="3" t="s">
        <v>952</v>
      </c>
      <c r="F90" s="2" t="s">
        <v>677</v>
      </c>
      <c r="G90" s="3" t="s">
        <v>948</v>
      </c>
      <c r="H90" s="2"/>
      <c r="I90" s="2"/>
      <c r="J90" s="3" t="s">
        <v>678</v>
      </c>
      <c r="K90" s="2" t="s">
        <v>679</v>
      </c>
      <c r="L90" s="2" t="s">
        <v>69</v>
      </c>
      <c r="M90" s="3">
        <v>1</v>
      </c>
      <c r="N90" s="2" t="s">
        <v>34</v>
      </c>
      <c r="O90" s="2" t="s">
        <v>370</v>
      </c>
      <c r="P90" s="2" t="s">
        <v>72</v>
      </c>
      <c r="Q90" s="2" t="s">
        <v>37</v>
      </c>
      <c r="R90" s="2"/>
      <c r="S90" s="2" t="s">
        <v>59</v>
      </c>
      <c r="T90" s="2" t="s">
        <v>60</v>
      </c>
      <c r="U90" s="2" t="s">
        <v>37</v>
      </c>
      <c r="V90" s="2" t="s">
        <v>138</v>
      </c>
      <c r="W90" s="2" t="s">
        <v>37</v>
      </c>
      <c r="X90" s="2" t="s">
        <v>37</v>
      </c>
      <c r="Y90" s="2" t="s">
        <v>37</v>
      </c>
      <c r="Z90" s="2" t="s">
        <v>37</v>
      </c>
      <c r="AA90" s="2" t="s">
        <v>41</v>
      </c>
      <c r="AB90" s="2" t="s">
        <v>41</v>
      </c>
      <c r="AC90" s="2" t="s">
        <v>42</v>
      </c>
      <c r="AD90" s="2" t="s">
        <v>150</v>
      </c>
      <c r="AE90" s="2" t="s">
        <v>680</v>
      </c>
      <c r="AF90" s="2" t="s">
        <v>681</v>
      </c>
    </row>
    <row r="91" spans="1:32" ht="76.5">
      <c r="A91" s="1">
        <v>41776.326666666697</v>
      </c>
      <c r="B91" s="45">
        <v>130</v>
      </c>
      <c r="C91" s="45">
        <v>1</v>
      </c>
      <c r="D91" s="2" t="s">
        <v>751</v>
      </c>
      <c r="E91" s="3" t="s">
        <v>952</v>
      </c>
      <c r="F91" s="2" t="s">
        <v>752</v>
      </c>
      <c r="G91" s="3" t="s">
        <v>948</v>
      </c>
      <c r="H91" s="2"/>
      <c r="I91" s="2" t="s">
        <v>753</v>
      </c>
      <c r="J91" s="3">
        <v>81695995</v>
      </c>
      <c r="K91" s="2" t="s">
        <v>754</v>
      </c>
      <c r="L91" s="2" t="s">
        <v>33</v>
      </c>
      <c r="M91" s="3">
        <v>1</v>
      </c>
      <c r="N91" s="2" t="s">
        <v>142</v>
      </c>
      <c r="O91" s="2" t="s">
        <v>117</v>
      </c>
      <c r="P91" s="2" t="s">
        <v>36</v>
      </c>
      <c r="Q91" s="2" t="s">
        <v>40</v>
      </c>
      <c r="R91" s="2" t="s">
        <v>203</v>
      </c>
      <c r="S91" s="2" t="s">
        <v>95</v>
      </c>
      <c r="T91" s="2" t="s">
        <v>73</v>
      </c>
      <c r="U91" s="2" t="s">
        <v>40</v>
      </c>
      <c r="V91" s="2"/>
      <c r="W91" s="2" t="s">
        <v>40</v>
      </c>
      <c r="X91" s="2" t="s">
        <v>40</v>
      </c>
      <c r="Y91" s="2" t="s">
        <v>37</v>
      </c>
      <c r="Z91" s="2" t="s">
        <v>37</v>
      </c>
      <c r="AA91" s="2" t="s">
        <v>91</v>
      </c>
      <c r="AB91" s="2" t="s">
        <v>91</v>
      </c>
      <c r="AC91" s="2" t="s">
        <v>48</v>
      </c>
      <c r="AD91" s="2" t="s">
        <v>48</v>
      </c>
      <c r="AE91" s="2" t="s">
        <v>143</v>
      </c>
      <c r="AF91" s="2" t="s">
        <v>49</v>
      </c>
    </row>
    <row r="92" spans="1:32" ht="153">
      <c r="A92" s="1">
        <v>41764.6783796296</v>
      </c>
      <c r="B92" s="45">
        <v>78</v>
      </c>
      <c r="C92" s="45">
        <v>1</v>
      </c>
      <c r="D92" s="2" t="s">
        <v>260</v>
      </c>
      <c r="E92" s="3" t="s">
        <v>952</v>
      </c>
      <c r="F92" s="2" t="s">
        <v>261</v>
      </c>
      <c r="G92" s="3" t="s">
        <v>948</v>
      </c>
      <c r="H92" s="2"/>
      <c r="I92" s="2"/>
      <c r="J92" s="3" t="s">
        <v>955</v>
      </c>
      <c r="K92" s="2" t="s">
        <v>262</v>
      </c>
      <c r="L92" s="2" t="s">
        <v>45</v>
      </c>
      <c r="M92" s="3">
        <v>1</v>
      </c>
      <c r="N92" s="2" t="s">
        <v>172</v>
      </c>
      <c r="O92" s="2" t="s">
        <v>263</v>
      </c>
      <c r="P92" s="2" t="s">
        <v>58</v>
      </c>
      <c r="Q92" s="2" t="s">
        <v>37</v>
      </c>
      <c r="R92" s="2"/>
      <c r="S92" s="2" t="s">
        <v>38</v>
      </c>
      <c r="T92" s="2" t="s">
        <v>73</v>
      </c>
      <c r="U92" s="2" t="s">
        <v>40</v>
      </c>
      <c r="V92" s="2"/>
      <c r="W92" s="2" t="s">
        <v>40</v>
      </c>
      <c r="X92" s="2" t="s">
        <v>37</v>
      </c>
      <c r="Y92" s="2" t="s">
        <v>37</v>
      </c>
      <c r="Z92" s="2" t="s">
        <v>37</v>
      </c>
      <c r="AA92" s="2" t="s">
        <v>91</v>
      </c>
      <c r="AB92" s="2" t="s">
        <v>91</v>
      </c>
      <c r="AC92" s="2" t="s">
        <v>48</v>
      </c>
      <c r="AD92" s="2" t="s">
        <v>48</v>
      </c>
      <c r="AE92" s="2" t="s">
        <v>143</v>
      </c>
      <c r="AF92" s="2" t="s">
        <v>264</v>
      </c>
    </row>
    <row r="93" spans="1:32" ht="191.25">
      <c r="A93" s="1">
        <v>41772.863020833298</v>
      </c>
      <c r="B93" s="45">
        <v>96</v>
      </c>
      <c r="C93" s="45">
        <v>1</v>
      </c>
      <c r="D93" s="2" t="s">
        <v>416</v>
      </c>
      <c r="E93" s="3" t="s">
        <v>952</v>
      </c>
      <c r="F93" s="2" t="s">
        <v>417</v>
      </c>
      <c r="G93" s="3" t="s">
        <v>948</v>
      </c>
      <c r="H93" s="2" t="s">
        <v>52</v>
      </c>
      <c r="I93" s="2" t="s">
        <v>405</v>
      </c>
      <c r="J93" s="3">
        <v>6140423700</v>
      </c>
      <c r="K93" s="2" t="s">
        <v>418</v>
      </c>
      <c r="L93" s="2" t="s">
        <v>141</v>
      </c>
      <c r="M93" s="3">
        <v>1</v>
      </c>
      <c r="N93" s="2" t="s">
        <v>142</v>
      </c>
      <c r="O93" s="2" t="s">
        <v>57</v>
      </c>
      <c r="P93" s="2" t="s">
        <v>58</v>
      </c>
      <c r="Q93" s="2" t="s">
        <v>37</v>
      </c>
      <c r="R93" s="2"/>
      <c r="S93" s="2" t="s">
        <v>157</v>
      </c>
      <c r="T93" s="2" t="s">
        <v>73</v>
      </c>
      <c r="U93" s="2" t="s">
        <v>40</v>
      </c>
      <c r="V93" s="2"/>
      <c r="W93" s="2" t="s">
        <v>37</v>
      </c>
      <c r="X93" s="2" t="s">
        <v>37</v>
      </c>
      <c r="Y93" s="2" t="s">
        <v>37</v>
      </c>
      <c r="Z93" s="2" t="s">
        <v>37</v>
      </c>
      <c r="AA93" s="2" t="s">
        <v>61</v>
      </c>
      <c r="AB93" s="2" t="s">
        <v>61</v>
      </c>
      <c r="AC93" s="2" t="s">
        <v>150</v>
      </c>
      <c r="AD93" s="2" t="s">
        <v>48</v>
      </c>
      <c r="AE93" s="2" t="s">
        <v>143</v>
      </c>
      <c r="AF93" s="2" t="s">
        <v>154</v>
      </c>
    </row>
    <row r="94" spans="1:32" ht="191.25">
      <c r="A94" s="1">
        <v>41764.641412037003</v>
      </c>
      <c r="B94" s="45">
        <v>122</v>
      </c>
      <c r="C94" s="45">
        <v>1</v>
      </c>
      <c r="D94" s="2" t="s">
        <v>671</v>
      </c>
      <c r="E94" s="3" t="s">
        <v>952</v>
      </c>
      <c r="F94" s="2" t="s">
        <v>672</v>
      </c>
      <c r="G94" s="3" t="s">
        <v>948</v>
      </c>
      <c r="H94" s="2" t="s">
        <v>295</v>
      </c>
      <c r="I94" s="2" t="s">
        <v>673</v>
      </c>
      <c r="J94" s="3" t="s">
        <v>674</v>
      </c>
      <c r="K94" s="2" t="s">
        <v>675</v>
      </c>
      <c r="L94" s="2" t="s">
        <v>141</v>
      </c>
      <c r="M94" s="3">
        <v>4</v>
      </c>
      <c r="N94" s="2" t="s">
        <v>82</v>
      </c>
      <c r="O94" s="2" t="s">
        <v>57</v>
      </c>
      <c r="P94" s="2" t="s">
        <v>58</v>
      </c>
      <c r="Q94" s="2" t="s">
        <v>37</v>
      </c>
      <c r="R94" s="2" t="s">
        <v>203</v>
      </c>
      <c r="S94" s="2" t="s">
        <v>59</v>
      </c>
      <c r="T94" s="2" t="s">
        <v>39</v>
      </c>
      <c r="U94" s="2" t="s">
        <v>40</v>
      </c>
      <c r="V94" s="2" t="s">
        <v>74</v>
      </c>
      <c r="W94" s="2" t="s">
        <v>40</v>
      </c>
      <c r="X94" s="2" t="s">
        <v>40</v>
      </c>
      <c r="Y94" s="2" t="s">
        <v>37</v>
      </c>
      <c r="Z94" s="2" t="s">
        <v>37</v>
      </c>
      <c r="AA94" s="2" t="s">
        <v>61</v>
      </c>
      <c r="AB94" s="2" t="s">
        <v>41</v>
      </c>
      <c r="AC94" s="2" t="s">
        <v>42</v>
      </c>
      <c r="AD94" s="2" t="s">
        <v>42</v>
      </c>
      <c r="AE94" s="2" t="s">
        <v>143</v>
      </c>
      <c r="AF94" s="2" t="s">
        <v>119</v>
      </c>
    </row>
    <row r="95" spans="1:32" ht="140.25">
      <c r="A95" s="1">
        <v>41764.674872685202</v>
      </c>
      <c r="B95" s="45">
        <v>76</v>
      </c>
      <c r="C95" s="45">
        <v>1</v>
      </c>
      <c r="D95" s="2" t="s">
        <v>218</v>
      </c>
      <c r="E95" s="3" t="s">
        <v>952</v>
      </c>
      <c r="F95" s="2" t="s">
        <v>219</v>
      </c>
      <c r="G95" s="3" t="s">
        <v>948</v>
      </c>
      <c r="H95" s="2" t="s">
        <v>220</v>
      </c>
      <c r="I95" s="2" t="s">
        <v>221</v>
      </c>
      <c r="J95" s="3" t="s">
        <v>222</v>
      </c>
      <c r="K95" s="2" t="s">
        <v>223</v>
      </c>
      <c r="L95" s="2" t="s">
        <v>33</v>
      </c>
      <c r="M95" s="3" t="s">
        <v>70</v>
      </c>
      <c r="N95" s="2" t="s">
        <v>82</v>
      </c>
      <c r="O95" s="2" t="s">
        <v>110</v>
      </c>
      <c r="P95" s="2" t="s">
        <v>58</v>
      </c>
      <c r="Q95" s="2" t="s">
        <v>37</v>
      </c>
      <c r="R95" s="2"/>
      <c r="S95" s="2" t="s">
        <v>157</v>
      </c>
      <c r="T95" s="2" t="s">
        <v>73</v>
      </c>
      <c r="U95" s="2" t="s">
        <v>40</v>
      </c>
      <c r="V95" s="2"/>
      <c r="W95" s="2" t="s">
        <v>40</v>
      </c>
      <c r="X95" s="2" t="s">
        <v>37</v>
      </c>
      <c r="Y95" s="2" t="s">
        <v>37</v>
      </c>
      <c r="Z95" s="2" t="s">
        <v>37</v>
      </c>
      <c r="AA95" s="2" t="s">
        <v>91</v>
      </c>
      <c r="AB95" s="2" t="s">
        <v>91</v>
      </c>
      <c r="AC95" s="2" t="s">
        <v>42</v>
      </c>
      <c r="AD95" s="2" t="s">
        <v>48</v>
      </c>
      <c r="AE95" s="2" t="s">
        <v>224</v>
      </c>
      <c r="AF95" s="2" t="s">
        <v>225</v>
      </c>
    </row>
    <row r="96" spans="1:32" ht="178.5">
      <c r="A96" s="1">
        <v>41765.736296296302</v>
      </c>
      <c r="B96" s="45">
        <v>101</v>
      </c>
      <c r="C96" s="45">
        <v>1</v>
      </c>
      <c r="D96" s="2" t="s">
        <v>474</v>
      </c>
      <c r="E96" s="3" t="s">
        <v>952</v>
      </c>
      <c r="F96" s="2" t="s">
        <v>475</v>
      </c>
      <c r="G96" s="3" t="s">
        <v>948</v>
      </c>
      <c r="H96" s="2" t="s">
        <v>476</v>
      </c>
      <c r="I96" s="2" t="s">
        <v>79</v>
      </c>
      <c r="J96" s="3" t="s">
        <v>477</v>
      </c>
      <c r="K96" s="2" t="s">
        <v>478</v>
      </c>
      <c r="L96" s="2" t="s">
        <v>45</v>
      </c>
      <c r="M96" s="3">
        <v>1</v>
      </c>
      <c r="N96" s="2" t="s">
        <v>56</v>
      </c>
      <c r="O96" s="2" t="s">
        <v>370</v>
      </c>
      <c r="P96" s="2" t="s">
        <v>103</v>
      </c>
      <c r="Q96" s="2" t="s">
        <v>37</v>
      </c>
      <c r="R96" s="2"/>
      <c r="S96" s="2" t="s">
        <v>157</v>
      </c>
      <c r="T96" s="2" t="s">
        <v>39</v>
      </c>
      <c r="U96" s="2" t="s">
        <v>40</v>
      </c>
      <c r="V96" s="2"/>
      <c r="W96" s="2" t="s">
        <v>40</v>
      </c>
      <c r="X96" s="2" t="s">
        <v>37</v>
      </c>
      <c r="Y96" s="2" t="s">
        <v>37</v>
      </c>
      <c r="Z96" s="2" t="s">
        <v>37</v>
      </c>
      <c r="AA96" s="2" t="s">
        <v>41</v>
      </c>
      <c r="AB96" s="2" t="s">
        <v>41</v>
      </c>
      <c r="AC96" s="2" t="s">
        <v>48</v>
      </c>
      <c r="AD96" s="2" t="s">
        <v>48</v>
      </c>
      <c r="AE96" s="2" t="s">
        <v>350</v>
      </c>
      <c r="AF96" s="2" t="s">
        <v>194</v>
      </c>
    </row>
    <row r="97" spans="1:32" ht="63.75">
      <c r="A97" s="1">
        <v>41764.6895717593</v>
      </c>
      <c r="B97" s="45">
        <v>91</v>
      </c>
      <c r="C97" s="45">
        <v>1</v>
      </c>
      <c r="D97" s="2" t="s">
        <v>373</v>
      </c>
      <c r="E97" s="3" t="s">
        <v>952</v>
      </c>
      <c r="F97" s="2" t="s">
        <v>374</v>
      </c>
      <c r="G97" s="3" t="s">
        <v>948</v>
      </c>
      <c r="H97" s="2" t="s">
        <v>375</v>
      </c>
      <c r="I97" s="2" t="s">
        <v>376</v>
      </c>
      <c r="J97" s="3" t="s">
        <v>377</v>
      </c>
      <c r="K97" s="2" t="s">
        <v>378</v>
      </c>
      <c r="L97" s="2" t="s">
        <v>116</v>
      </c>
      <c r="M97" s="3">
        <v>0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 t="s">
        <v>37</v>
      </c>
      <c r="Y97" s="2" t="s">
        <v>37</v>
      </c>
      <c r="Z97" s="2" t="s">
        <v>37</v>
      </c>
      <c r="AA97" s="2" t="s">
        <v>61</v>
      </c>
      <c r="AB97" s="2" t="s">
        <v>61</v>
      </c>
      <c r="AC97" s="2" t="s">
        <v>150</v>
      </c>
      <c r="AD97" s="2" t="s">
        <v>48</v>
      </c>
      <c r="AE97" s="2" t="s">
        <v>379</v>
      </c>
      <c r="AF97" s="2" t="s">
        <v>185</v>
      </c>
    </row>
    <row r="98" spans="1:32" ht="191.25">
      <c r="A98" s="1">
        <v>41774.425196759301</v>
      </c>
      <c r="B98" s="45">
        <v>146</v>
      </c>
      <c r="C98" s="45">
        <v>1</v>
      </c>
      <c r="D98" s="2" t="s">
        <v>940</v>
      </c>
      <c r="E98" s="3" t="s">
        <v>952</v>
      </c>
      <c r="F98" s="2" t="s">
        <v>941</v>
      </c>
      <c r="G98" s="3" t="s">
        <v>948</v>
      </c>
      <c r="H98" s="2" t="s">
        <v>295</v>
      </c>
      <c r="I98" s="2" t="s">
        <v>942</v>
      </c>
      <c r="J98" s="3" t="s">
        <v>943</v>
      </c>
      <c r="K98" s="2" t="s">
        <v>944</v>
      </c>
      <c r="L98" s="2" t="s">
        <v>33</v>
      </c>
      <c r="M98" s="3">
        <v>1</v>
      </c>
      <c r="N98" s="2" t="s">
        <v>90</v>
      </c>
      <c r="O98" s="2" t="s">
        <v>57</v>
      </c>
      <c r="P98" s="2" t="s">
        <v>58</v>
      </c>
      <c r="Q98" s="2" t="s">
        <v>37</v>
      </c>
      <c r="R98" s="2"/>
      <c r="S98" s="2" t="s">
        <v>38</v>
      </c>
      <c r="T98" s="2" t="s">
        <v>60</v>
      </c>
      <c r="U98" s="2" t="s">
        <v>37</v>
      </c>
      <c r="V98" s="2" t="s">
        <v>149</v>
      </c>
      <c r="W98" s="2" t="s">
        <v>40</v>
      </c>
      <c r="X98" s="2" t="s">
        <v>37</v>
      </c>
      <c r="Y98" s="2" t="s">
        <v>37</v>
      </c>
      <c r="Z98" s="2" t="s">
        <v>37</v>
      </c>
      <c r="AA98" s="2" t="s">
        <v>47</v>
      </c>
      <c r="AB98" s="2" t="s">
        <v>47</v>
      </c>
      <c r="AC98" s="2" t="s">
        <v>48</v>
      </c>
      <c r="AD98" s="2" t="s">
        <v>48</v>
      </c>
      <c r="AE98" s="2" t="s">
        <v>269</v>
      </c>
      <c r="AF98" s="2" t="s">
        <v>349</v>
      </c>
    </row>
    <row r="99" spans="1:32" ht="191.25">
      <c r="A99" s="1">
        <v>41764.705949074101</v>
      </c>
      <c r="B99" s="45">
        <v>81</v>
      </c>
      <c r="C99" s="45">
        <v>1</v>
      </c>
      <c r="D99" s="2" t="s">
        <v>276</v>
      </c>
      <c r="E99" s="3" t="s">
        <v>952</v>
      </c>
      <c r="F99" s="2" t="s">
        <v>277</v>
      </c>
      <c r="G99" s="3" t="s">
        <v>948</v>
      </c>
      <c r="H99" s="2" t="s">
        <v>278</v>
      </c>
      <c r="I99" s="2" t="s">
        <v>279</v>
      </c>
      <c r="J99" s="3">
        <v>30343029</v>
      </c>
      <c r="K99" s="2" t="s">
        <v>280</v>
      </c>
      <c r="L99" s="2" t="s">
        <v>69</v>
      </c>
      <c r="M99" s="3">
        <v>3</v>
      </c>
      <c r="N99" s="2" t="s">
        <v>82</v>
      </c>
      <c r="O99" s="2" t="s">
        <v>57</v>
      </c>
      <c r="P99" s="2" t="s">
        <v>72</v>
      </c>
      <c r="Q99" s="2" t="s">
        <v>37</v>
      </c>
      <c r="R99" s="2"/>
      <c r="S99" s="2" t="s">
        <v>59</v>
      </c>
      <c r="T99" s="2" t="s">
        <v>73</v>
      </c>
      <c r="U99" s="2" t="s">
        <v>40</v>
      </c>
      <c r="V99" s="2" t="s">
        <v>138</v>
      </c>
      <c r="W99" s="2" t="s">
        <v>40</v>
      </c>
      <c r="X99" s="2" t="s">
        <v>37</v>
      </c>
      <c r="Y99" s="2" t="s">
        <v>37</v>
      </c>
      <c r="Z99" s="2" t="s">
        <v>37</v>
      </c>
      <c r="AA99" s="2" t="s">
        <v>61</v>
      </c>
      <c r="AB99" s="2" t="s">
        <v>91</v>
      </c>
      <c r="AC99" s="2" t="s">
        <v>48</v>
      </c>
      <c r="AD99" s="2" t="s">
        <v>42</v>
      </c>
      <c r="AE99" s="2" t="s">
        <v>269</v>
      </c>
      <c r="AF99" s="2" t="s">
        <v>281</v>
      </c>
    </row>
    <row r="100" spans="1:32" ht="140.25">
      <c r="A100" s="1">
        <v>41775.4555092593</v>
      </c>
      <c r="B100" s="45">
        <v>95</v>
      </c>
      <c r="C100" s="45">
        <v>1</v>
      </c>
      <c r="D100" s="2" t="s">
        <v>409</v>
      </c>
      <c r="E100" s="3" t="s">
        <v>952</v>
      </c>
      <c r="F100" s="2" t="s">
        <v>410</v>
      </c>
      <c r="G100" s="3" t="s">
        <v>948</v>
      </c>
      <c r="H100" s="2" t="s">
        <v>411</v>
      </c>
      <c r="I100" s="2" t="s">
        <v>412</v>
      </c>
      <c r="J100" s="3" t="s">
        <v>413</v>
      </c>
      <c r="K100" s="2" t="s">
        <v>414</v>
      </c>
      <c r="L100" s="2" t="s">
        <v>141</v>
      </c>
      <c r="M100" s="3">
        <v>1</v>
      </c>
      <c r="N100" s="2" t="s">
        <v>90</v>
      </c>
      <c r="O100" s="2" t="s">
        <v>415</v>
      </c>
      <c r="P100" s="2" t="s">
        <v>58</v>
      </c>
      <c r="Q100" s="2" t="s">
        <v>163</v>
      </c>
      <c r="R100" s="2" t="s">
        <v>164</v>
      </c>
      <c r="S100" s="2" t="s">
        <v>59</v>
      </c>
      <c r="T100" s="2" t="s">
        <v>73</v>
      </c>
      <c r="U100" s="2" t="s">
        <v>37</v>
      </c>
      <c r="V100" s="2" t="s">
        <v>149</v>
      </c>
      <c r="W100" s="2" t="s">
        <v>40</v>
      </c>
      <c r="X100" s="2" t="s">
        <v>37</v>
      </c>
      <c r="Y100" s="2" t="s">
        <v>37</v>
      </c>
      <c r="Z100" s="2" t="s">
        <v>37</v>
      </c>
      <c r="AA100" s="2" t="s">
        <v>41</v>
      </c>
      <c r="AB100" s="2" t="s">
        <v>61</v>
      </c>
      <c r="AC100" s="2" t="s">
        <v>42</v>
      </c>
      <c r="AD100" s="2" t="s">
        <v>150</v>
      </c>
      <c r="AE100" s="2" t="s">
        <v>269</v>
      </c>
      <c r="AF100" s="2" t="s">
        <v>124</v>
      </c>
    </row>
    <row r="101" spans="1:32" ht="38.25">
      <c r="A101" s="1">
        <v>41764.616655092599</v>
      </c>
      <c r="B101" s="45">
        <v>79</v>
      </c>
      <c r="C101" s="45">
        <v>1</v>
      </c>
      <c r="D101" s="2" t="s">
        <v>265</v>
      </c>
      <c r="E101" s="3" t="s">
        <v>952</v>
      </c>
      <c r="F101" s="2" t="s">
        <v>266</v>
      </c>
      <c r="G101" s="3" t="s">
        <v>948</v>
      </c>
      <c r="H101" s="2"/>
      <c r="I101" s="2" t="s">
        <v>267</v>
      </c>
      <c r="J101" s="3">
        <v>6133159526</v>
      </c>
      <c r="K101" s="2" t="s">
        <v>268</v>
      </c>
      <c r="L101" s="2" t="s">
        <v>116</v>
      </c>
      <c r="M101" s="3">
        <v>0</v>
      </c>
      <c r="N101" s="2"/>
      <c r="O101" s="2"/>
      <c r="P101" s="2"/>
      <c r="Q101" s="2"/>
      <c r="R101" s="2"/>
      <c r="S101" s="2"/>
      <c r="T101" s="2"/>
      <c r="U101" s="2" t="s">
        <v>40</v>
      </c>
      <c r="V101" s="2"/>
      <c r="W101" s="2" t="s">
        <v>40</v>
      </c>
      <c r="X101" s="2" t="s">
        <v>40</v>
      </c>
      <c r="Y101" s="2" t="s">
        <v>37</v>
      </c>
      <c r="Z101" s="2" t="s">
        <v>40</v>
      </c>
      <c r="AA101" s="2" t="s">
        <v>47</v>
      </c>
      <c r="AB101" s="2" t="s">
        <v>47</v>
      </c>
      <c r="AC101" s="2" t="s">
        <v>204</v>
      </c>
      <c r="AD101" s="2" t="s">
        <v>204</v>
      </c>
      <c r="AE101" s="2" t="s">
        <v>269</v>
      </c>
      <c r="AF101" s="2" t="s">
        <v>119</v>
      </c>
    </row>
    <row r="102" spans="1:32" ht="165.75">
      <c r="A102" s="1">
        <v>41767.445706018501</v>
      </c>
      <c r="B102" s="45">
        <v>138</v>
      </c>
      <c r="C102" s="45">
        <v>1</v>
      </c>
      <c r="D102" s="2" t="s">
        <v>856</v>
      </c>
      <c r="E102" s="3" t="s">
        <v>952</v>
      </c>
      <c r="F102" s="2" t="s">
        <v>857</v>
      </c>
      <c r="G102" s="3" t="s">
        <v>948</v>
      </c>
      <c r="H102" s="2" t="s">
        <v>295</v>
      </c>
      <c r="I102" s="2" t="s">
        <v>858</v>
      </c>
      <c r="J102" s="3">
        <v>21991157364</v>
      </c>
      <c r="K102" s="2" t="s">
        <v>859</v>
      </c>
      <c r="L102" s="2" t="s">
        <v>33</v>
      </c>
      <c r="M102" s="3">
        <v>1</v>
      </c>
      <c r="N102" s="2" t="s">
        <v>90</v>
      </c>
      <c r="O102" s="2" t="s">
        <v>156</v>
      </c>
      <c r="P102" s="2" t="s">
        <v>36</v>
      </c>
      <c r="Q102" s="2" t="s">
        <v>37</v>
      </c>
      <c r="R102" s="2"/>
      <c r="S102" s="2" t="s">
        <v>59</v>
      </c>
      <c r="T102" s="2" t="s">
        <v>60</v>
      </c>
      <c r="U102" s="2" t="s">
        <v>40</v>
      </c>
      <c r="V102" s="2"/>
      <c r="W102" s="2" t="s">
        <v>40</v>
      </c>
      <c r="X102" s="2" t="s">
        <v>37</v>
      </c>
      <c r="Y102" s="2" t="s">
        <v>37</v>
      </c>
      <c r="Z102" s="2" t="s">
        <v>37</v>
      </c>
      <c r="AA102" s="2" t="s">
        <v>91</v>
      </c>
      <c r="AB102" s="2" t="s">
        <v>91</v>
      </c>
      <c r="AC102" s="2" t="s">
        <v>48</v>
      </c>
      <c r="AD102" s="2" t="s">
        <v>42</v>
      </c>
      <c r="AE102" s="2" t="s">
        <v>860</v>
      </c>
      <c r="AF102" s="2" t="s">
        <v>467</v>
      </c>
    </row>
    <row r="103" spans="1:32" ht="38.25">
      <c r="A103" s="1">
        <v>41772.440925925897</v>
      </c>
      <c r="B103" s="45">
        <v>139</v>
      </c>
      <c r="C103" s="45">
        <v>1</v>
      </c>
      <c r="D103" s="2" t="s">
        <v>868</v>
      </c>
      <c r="E103" s="3" t="s">
        <v>952</v>
      </c>
      <c r="F103" s="2" t="s">
        <v>869</v>
      </c>
      <c r="G103" s="3" t="s">
        <v>948</v>
      </c>
      <c r="H103" s="2" t="s">
        <v>335</v>
      </c>
      <c r="I103" s="2" t="s">
        <v>870</v>
      </c>
      <c r="J103" s="3" t="s">
        <v>871</v>
      </c>
      <c r="K103" s="2" t="s">
        <v>872</v>
      </c>
      <c r="L103" s="2" t="s">
        <v>141</v>
      </c>
      <c r="M103" s="3">
        <v>1</v>
      </c>
      <c r="N103" s="2" t="s">
        <v>34</v>
      </c>
      <c r="O103" s="2" t="s">
        <v>94</v>
      </c>
      <c r="P103" s="2" t="s">
        <v>58</v>
      </c>
      <c r="Q103" s="2" t="s">
        <v>37</v>
      </c>
      <c r="R103" s="2"/>
      <c r="S103" s="2" t="s">
        <v>38</v>
      </c>
      <c r="T103" s="2" t="s">
        <v>39</v>
      </c>
      <c r="U103" s="2" t="s">
        <v>40</v>
      </c>
      <c r="V103" s="2"/>
      <c r="W103" s="2" t="s">
        <v>40</v>
      </c>
      <c r="X103" s="2" t="s">
        <v>37</v>
      </c>
      <c r="Y103" s="2" t="s">
        <v>37</v>
      </c>
      <c r="Z103" s="2" t="s">
        <v>40</v>
      </c>
      <c r="AA103" s="2" t="s">
        <v>61</v>
      </c>
      <c r="AB103" s="2" t="s">
        <v>61</v>
      </c>
      <c r="AC103" s="2" t="s">
        <v>42</v>
      </c>
      <c r="AD103" s="2" t="s">
        <v>150</v>
      </c>
      <c r="AE103" s="2" t="s">
        <v>536</v>
      </c>
      <c r="AF103" s="2" t="s">
        <v>873</v>
      </c>
    </row>
    <row r="104" spans="1:32" ht="25.5">
      <c r="A104" s="1">
        <v>41772.639687499999</v>
      </c>
      <c r="B104" s="45">
        <v>147</v>
      </c>
      <c r="C104" s="45">
        <v>1</v>
      </c>
      <c r="D104" s="2" t="s">
        <v>945</v>
      </c>
      <c r="E104" s="3" t="s">
        <v>952</v>
      </c>
      <c r="F104" s="2" t="s">
        <v>946</v>
      </c>
      <c r="G104" s="3" t="s">
        <v>948</v>
      </c>
      <c r="H104" s="2" t="s">
        <v>412</v>
      </c>
      <c r="I104" s="2" t="s">
        <v>186</v>
      </c>
      <c r="J104" s="3">
        <v>30284463</v>
      </c>
      <c r="K104" s="2" t="s">
        <v>947</v>
      </c>
      <c r="L104" s="2" t="s">
        <v>116</v>
      </c>
      <c r="M104" s="3">
        <v>0</v>
      </c>
      <c r="N104" s="2"/>
      <c r="O104" s="2"/>
      <c r="P104" s="2"/>
      <c r="Q104" s="2"/>
      <c r="R104" s="2"/>
      <c r="S104" s="2"/>
      <c r="T104" s="2"/>
      <c r="U104" s="2" t="s">
        <v>40</v>
      </c>
      <c r="V104" s="2"/>
      <c r="W104" s="2" t="s">
        <v>40</v>
      </c>
      <c r="X104" s="2" t="s">
        <v>40</v>
      </c>
      <c r="Y104" s="2" t="s">
        <v>37</v>
      </c>
      <c r="Z104" s="2" t="s">
        <v>40</v>
      </c>
      <c r="AA104" s="2" t="s">
        <v>91</v>
      </c>
      <c r="AB104" s="2" t="s">
        <v>47</v>
      </c>
      <c r="AC104" s="2" t="s">
        <v>42</v>
      </c>
      <c r="AD104" s="2" t="s">
        <v>42</v>
      </c>
      <c r="AE104" s="2" t="s">
        <v>536</v>
      </c>
      <c r="AF104" s="2" t="s">
        <v>212</v>
      </c>
    </row>
    <row r="105" spans="1:32" ht="153">
      <c r="A105" s="1">
        <v>41775.4041319444</v>
      </c>
      <c r="B105" s="45">
        <v>132</v>
      </c>
      <c r="C105" s="45">
        <v>1</v>
      </c>
      <c r="D105" s="2" t="s">
        <v>766</v>
      </c>
      <c r="E105" s="3" t="s">
        <v>952</v>
      </c>
      <c r="F105" s="2" t="s">
        <v>767</v>
      </c>
      <c r="G105" s="3" t="s">
        <v>948</v>
      </c>
      <c r="H105" s="2" t="s">
        <v>768</v>
      </c>
      <c r="I105" s="2" t="s">
        <v>574</v>
      </c>
      <c r="J105" s="3">
        <v>6199858097</v>
      </c>
      <c r="K105" s="2" t="s">
        <v>769</v>
      </c>
      <c r="L105" s="2" t="s">
        <v>141</v>
      </c>
      <c r="M105" s="3">
        <v>2</v>
      </c>
      <c r="N105" s="2" t="s">
        <v>142</v>
      </c>
      <c r="O105" s="2" t="s">
        <v>102</v>
      </c>
      <c r="P105" s="2" t="s">
        <v>103</v>
      </c>
      <c r="Q105" s="2" t="s">
        <v>37</v>
      </c>
      <c r="R105" s="2"/>
      <c r="S105" s="2" t="s">
        <v>95</v>
      </c>
      <c r="T105" s="2" t="s">
        <v>73</v>
      </c>
      <c r="U105" s="2" t="s">
        <v>40</v>
      </c>
      <c r="V105" s="2"/>
      <c r="W105" s="2" t="s">
        <v>40</v>
      </c>
      <c r="X105" s="2" t="s">
        <v>40</v>
      </c>
      <c r="Y105" s="2" t="s">
        <v>37</v>
      </c>
      <c r="Z105" s="2" t="s">
        <v>40</v>
      </c>
      <c r="AA105" s="2" t="s">
        <v>47</v>
      </c>
      <c r="AB105" s="2" t="s">
        <v>47</v>
      </c>
      <c r="AC105" s="2" t="s">
        <v>204</v>
      </c>
      <c r="AD105" s="2" t="s">
        <v>204</v>
      </c>
      <c r="AE105" s="2" t="s">
        <v>770</v>
      </c>
      <c r="AF105" s="2" t="s">
        <v>771</v>
      </c>
    </row>
    <row r="106" spans="1:32" ht="114.75">
      <c r="A106" s="1">
        <v>41764.6253587963</v>
      </c>
      <c r="B106" s="45">
        <v>129</v>
      </c>
      <c r="C106" s="45">
        <v>1</v>
      </c>
      <c r="D106" s="2" t="s">
        <v>745</v>
      </c>
      <c r="E106" s="3" t="s">
        <v>952</v>
      </c>
      <c r="F106" s="2" t="s">
        <v>746</v>
      </c>
      <c r="G106" s="3" t="s">
        <v>948</v>
      </c>
      <c r="H106" s="2" t="s">
        <v>747</v>
      </c>
      <c r="I106" s="2" t="s">
        <v>748</v>
      </c>
      <c r="J106" s="3">
        <v>6181910593</v>
      </c>
      <c r="K106" s="2" t="s">
        <v>749</v>
      </c>
      <c r="L106" s="2" t="s">
        <v>141</v>
      </c>
      <c r="M106" s="3">
        <v>1</v>
      </c>
      <c r="N106" s="2" t="s">
        <v>90</v>
      </c>
      <c r="O106" s="2" t="s">
        <v>102</v>
      </c>
      <c r="P106" s="2" t="s">
        <v>58</v>
      </c>
      <c r="Q106" s="2" t="s">
        <v>163</v>
      </c>
      <c r="R106" s="2" t="s">
        <v>164</v>
      </c>
      <c r="S106" s="2" t="s">
        <v>84</v>
      </c>
      <c r="T106" s="2" t="s">
        <v>73</v>
      </c>
      <c r="U106" s="2" t="s">
        <v>40</v>
      </c>
      <c r="V106" s="2" t="s">
        <v>74</v>
      </c>
      <c r="W106" s="2" t="s">
        <v>40</v>
      </c>
      <c r="X106" s="2" t="s">
        <v>37</v>
      </c>
      <c r="Y106" s="2" t="s">
        <v>40</v>
      </c>
      <c r="Z106" s="2" t="s">
        <v>37</v>
      </c>
      <c r="AA106" s="2" t="s">
        <v>91</v>
      </c>
      <c r="AB106" s="2" t="s">
        <v>91</v>
      </c>
      <c r="AC106" s="2" t="s">
        <v>48</v>
      </c>
      <c r="AD106" s="2" t="s">
        <v>48</v>
      </c>
      <c r="AE106" s="2" t="s">
        <v>750</v>
      </c>
      <c r="AF106" s="2" t="s">
        <v>126</v>
      </c>
    </row>
    <row r="107" spans="1:32" ht="76.5">
      <c r="A107" s="1">
        <v>41764.989074074103</v>
      </c>
      <c r="B107" s="45">
        <v>137</v>
      </c>
      <c r="C107" s="45">
        <v>1</v>
      </c>
      <c r="D107" s="2" t="s">
        <v>819</v>
      </c>
      <c r="E107" s="3" t="s">
        <v>952</v>
      </c>
      <c r="F107" s="2" t="s">
        <v>820</v>
      </c>
      <c r="G107" s="3" t="s">
        <v>948</v>
      </c>
      <c r="H107" s="2" t="s">
        <v>129</v>
      </c>
      <c r="I107" s="2" t="s">
        <v>79</v>
      </c>
      <c r="J107" s="3" t="s">
        <v>821</v>
      </c>
      <c r="K107" s="2" t="s">
        <v>822</v>
      </c>
      <c r="L107" s="2" t="s">
        <v>33</v>
      </c>
      <c r="M107" s="3">
        <v>1</v>
      </c>
      <c r="N107" s="2" t="s">
        <v>90</v>
      </c>
      <c r="O107" s="2" t="s">
        <v>117</v>
      </c>
      <c r="P107" s="2" t="s">
        <v>58</v>
      </c>
      <c r="Q107" s="2" t="s">
        <v>37</v>
      </c>
      <c r="R107" s="2"/>
      <c r="S107" s="2" t="s">
        <v>38</v>
      </c>
      <c r="T107" s="2" t="s">
        <v>39</v>
      </c>
      <c r="U107" s="2" t="s">
        <v>40</v>
      </c>
      <c r="V107" s="2"/>
      <c r="W107" s="2" t="s">
        <v>40</v>
      </c>
      <c r="X107" s="2" t="s">
        <v>40</v>
      </c>
      <c r="Y107" s="2" t="s">
        <v>37</v>
      </c>
      <c r="Z107" s="2" t="s">
        <v>40</v>
      </c>
      <c r="AA107" s="2" t="s">
        <v>47</v>
      </c>
      <c r="AB107" s="2" t="s">
        <v>47</v>
      </c>
      <c r="AC107" s="2" t="s">
        <v>42</v>
      </c>
      <c r="AD107" s="2" t="s">
        <v>42</v>
      </c>
      <c r="AE107" s="2" t="s">
        <v>823</v>
      </c>
      <c r="AF107" s="2" t="s">
        <v>49</v>
      </c>
    </row>
    <row r="108" spans="1:32" ht="127.5">
      <c r="A108" s="1">
        <v>41764.573263888902</v>
      </c>
      <c r="B108" s="45">
        <v>113</v>
      </c>
      <c r="C108" s="45">
        <v>1</v>
      </c>
      <c r="D108" s="2" t="s">
        <v>560</v>
      </c>
      <c r="E108" s="3" t="s">
        <v>952</v>
      </c>
      <c r="F108" s="2" t="s">
        <v>561</v>
      </c>
      <c r="G108" s="3" t="s">
        <v>948</v>
      </c>
      <c r="H108" s="2" t="s">
        <v>295</v>
      </c>
      <c r="I108" s="2" t="s">
        <v>562</v>
      </c>
      <c r="J108" s="3" t="s">
        <v>563</v>
      </c>
      <c r="K108" s="2" t="s">
        <v>564</v>
      </c>
      <c r="L108" s="2" t="s">
        <v>33</v>
      </c>
      <c r="M108" s="3">
        <v>1</v>
      </c>
      <c r="N108" s="2" t="s">
        <v>142</v>
      </c>
      <c r="O108" s="2" t="s">
        <v>252</v>
      </c>
      <c r="P108" s="2" t="s">
        <v>58</v>
      </c>
      <c r="Q108" s="2" t="s">
        <v>163</v>
      </c>
      <c r="R108" s="2" t="s">
        <v>192</v>
      </c>
      <c r="S108" s="2" t="s">
        <v>157</v>
      </c>
      <c r="T108" s="2" t="s">
        <v>39</v>
      </c>
      <c r="U108" s="2" t="s">
        <v>40</v>
      </c>
      <c r="V108" s="2" t="s">
        <v>74</v>
      </c>
      <c r="W108" s="2" t="s">
        <v>37</v>
      </c>
      <c r="X108" s="2" t="s">
        <v>37</v>
      </c>
      <c r="Y108" s="2" t="s">
        <v>37</v>
      </c>
      <c r="Z108" s="2" t="s">
        <v>37</v>
      </c>
      <c r="AA108" s="2" t="s">
        <v>61</v>
      </c>
      <c r="AB108" s="2" t="s">
        <v>61</v>
      </c>
      <c r="AC108" s="2" t="s">
        <v>48</v>
      </c>
      <c r="AD108" s="2" t="s">
        <v>48</v>
      </c>
      <c r="AE108" s="2" t="s">
        <v>565</v>
      </c>
      <c r="AF108" s="2" t="s">
        <v>144</v>
      </c>
    </row>
    <row r="109" spans="1:32" ht="114.75">
      <c r="A109" s="1">
        <v>41772.385231481501</v>
      </c>
      <c r="B109" s="45">
        <v>85</v>
      </c>
      <c r="C109" s="45">
        <v>1</v>
      </c>
      <c r="D109" s="2" t="s">
        <v>326</v>
      </c>
      <c r="E109" s="3" t="s">
        <v>952</v>
      </c>
      <c r="F109" s="2" t="s">
        <v>327</v>
      </c>
      <c r="G109" s="3" t="s">
        <v>948</v>
      </c>
      <c r="H109" s="2" t="s">
        <v>295</v>
      </c>
      <c r="I109" s="2" t="s">
        <v>328</v>
      </c>
      <c r="J109" s="3">
        <v>6196497042</v>
      </c>
      <c r="K109" s="2" t="s">
        <v>329</v>
      </c>
      <c r="L109" s="2" t="s">
        <v>33</v>
      </c>
      <c r="M109" s="3">
        <v>3</v>
      </c>
      <c r="N109" s="2" t="s">
        <v>56</v>
      </c>
      <c r="O109" s="2" t="s">
        <v>330</v>
      </c>
      <c r="P109" s="2" t="s">
        <v>58</v>
      </c>
      <c r="Q109" s="2" t="s">
        <v>163</v>
      </c>
      <c r="R109" s="2" t="s">
        <v>183</v>
      </c>
      <c r="S109" s="2" t="s">
        <v>59</v>
      </c>
      <c r="T109" s="2" t="s">
        <v>73</v>
      </c>
      <c r="U109" s="2" t="s">
        <v>37</v>
      </c>
      <c r="V109" s="2" t="s">
        <v>138</v>
      </c>
      <c r="W109" s="2" t="s">
        <v>37</v>
      </c>
      <c r="X109" s="2" t="s">
        <v>37</v>
      </c>
      <c r="Y109" s="2" t="s">
        <v>37</v>
      </c>
      <c r="Z109" s="2" t="s">
        <v>37</v>
      </c>
      <c r="AA109" s="2" t="s">
        <v>91</v>
      </c>
      <c r="AB109" s="2" t="s">
        <v>91</v>
      </c>
      <c r="AC109" s="2" t="s">
        <v>42</v>
      </c>
      <c r="AD109" s="2" t="s">
        <v>48</v>
      </c>
      <c r="AE109" s="2" t="s">
        <v>331</v>
      </c>
      <c r="AF109" s="2" t="s">
        <v>332</v>
      </c>
    </row>
    <row r="110" spans="1:32" ht="216.75">
      <c r="A110" s="1">
        <v>41764.7879861111</v>
      </c>
      <c r="B110" s="45">
        <v>73</v>
      </c>
      <c r="C110" s="45">
        <v>1</v>
      </c>
      <c r="D110" s="2" t="s">
        <v>127</v>
      </c>
      <c r="E110" s="3" t="s">
        <v>952</v>
      </c>
      <c r="F110" s="2" t="s">
        <v>128</v>
      </c>
      <c r="G110" s="3" t="s">
        <v>948</v>
      </c>
      <c r="H110" s="2" t="s">
        <v>129</v>
      </c>
      <c r="I110" s="2" t="s">
        <v>130</v>
      </c>
      <c r="J110" s="3">
        <v>6182760445</v>
      </c>
      <c r="K110" s="2" t="s">
        <v>131</v>
      </c>
      <c r="L110" s="2" t="s">
        <v>116</v>
      </c>
      <c r="M110" s="3">
        <v>0</v>
      </c>
      <c r="N110" s="2"/>
      <c r="O110" s="2"/>
      <c r="P110" s="2"/>
      <c r="Q110" s="2"/>
      <c r="R110" s="2"/>
      <c r="S110" s="2"/>
      <c r="T110" s="2"/>
      <c r="U110" s="2" t="s">
        <v>40</v>
      </c>
      <c r="V110" s="2"/>
      <c r="W110" s="2" t="s">
        <v>40</v>
      </c>
      <c r="X110" s="2" t="s">
        <v>40</v>
      </c>
      <c r="Y110" s="2" t="s">
        <v>40</v>
      </c>
      <c r="Z110" s="2" t="s">
        <v>40</v>
      </c>
      <c r="AA110" s="2" t="s">
        <v>47</v>
      </c>
      <c r="AB110" s="2" t="s">
        <v>47</v>
      </c>
      <c r="AC110" s="2" t="s">
        <v>48</v>
      </c>
      <c r="AD110" s="2" t="s">
        <v>48</v>
      </c>
      <c r="AE110" s="2" t="s">
        <v>132</v>
      </c>
      <c r="AF110" s="2" t="s">
        <v>133</v>
      </c>
    </row>
    <row r="111" spans="1:32" ht="127.5">
      <c r="A111" s="1">
        <v>41772.664675925902</v>
      </c>
      <c r="B111" s="45">
        <v>145</v>
      </c>
      <c r="C111" s="45">
        <v>1</v>
      </c>
      <c r="D111" s="2" t="s">
        <v>934</v>
      </c>
      <c r="E111" s="3" t="s">
        <v>952</v>
      </c>
      <c r="F111" s="2" t="s">
        <v>935</v>
      </c>
      <c r="G111" s="3" t="s">
        <v>948</v>
      </c>
      <c r="H111" s="2"/>
      <c r="I111" s="2" t="s">
        <v>936</v>
      </c>
      <c r="J111" s="3" t="s">
        <v>937</v>
      </c>
      <c r="K111" s="2" t="s">
        <v>938</v>
      </c>
      <c r="L111" s="2" t="s">
        <v>141</v>
      </c>
      <c r="M111" s="3">
        <v>1</v>
      </c>
      <c r="N111" s="2" t="s">
        <v>56</v>
      </c>
      <c r="O111" s="2" t="s">
        <v>235</v>
      </c>
      <c r="P111" s="2" t="s">
        <v>58</v>
      </c>
      <c r="Q111" s="2" t="s">
        <v>37</v>
      </c>
      <c r="R111" s="2"/>
      <c r="S111" s="2" t="s">
        <v>157</v>
      </c>
      <c r="T111" s="2" t="s">
        <v>60</v>
      </c>
      <c r="U111" s="2" t="s">
        <v>40</v>
      </c>
      <c r="V111" s="2"/>
      <c r="W111" s="2" t="s">
        <v>40</v>
      </c>
      <c r="X111" s="2" t="s">
        <v>37</v>
      </c>
      <c r="Y111" s="2" t="s">
        <v>40</v>
      </c>
      <c r="Z111" s="2" t="s">
        <v>40</v>
      </c>
      <c r="AA111" s="2" t="s">
        <v>61</v>
      </c>
      <c r="AB111" s="2" t="s">
        <v>91</v>
      </c>
      <c r="AC111" s="2" t="s">
        <v>48</v>
      </c>
      <c r="AD111" s="2" t="s">
        <v>48</v>
      </c>
      <c r="AE111" s="2" t="s">
        <v>939</v>
      </c>
      <c r="AF111" s="2" t="s">
        <v>640</v>
      </c>
    </row>
    <row r="112" spans="1:32" ht="127.5">
      <c r="A112" s="1">
        <v>41765.593356481499</v>
      </c>
      <c r="B112" s="45">
        <v>77</v>
      </c>
      <c r="C112" s="45">
        <v>1</v>
      </c>
      <c r="D112" s="2" t="s">
        <v>229</v>
      </c>
      <c r="E112" s="3" t="s">
        <v>952</v>
      </c>
      <c r="F112" s="2" t="s">
        <v>230</v>
      </c>
      <c r="G112" s="3" t="s">
        <v>948</v>
      </c>
      <c r="H112" s="2" t="s">
        <v>231</v>
      </c>
      <c r="I112" s="2" t="s">
        <v>232</v>
      </c>
      <c r="J112" s="3" t="s">
        <v>233</v>
      </c>
      <c r="K112" s="2" t="s">
        <v>234</v>
      </c>
      <c r="L112" s="2" t="s">
        <v>69</v>
      </c>
      <c r="M112" s="3" t="s">
        <v>70</v>
      </c>
      <c r="N112" s="2" t="s">
        <v>82</v>
      </c>
      <c r="O112" s="2" t="s">
        <v>235</v>
      </c>
      <c r="P112" s="2" t="s">
        <v>103</v>
      </c>
      <c r="Q112" s="2" t="s">
        <v>37</v>
      </c>
      <c r="R112" s="2"/>
      <c r="S112" s="2" t="s">
        <v>84</v>
      </c>
      <c r="T112" s="2" t="s">
        <v>73</v>
      </c>
      <c r="U112" s="2" t="s">
        <v>37</v>
      </c>
      <c r="V112" s="2" t="s">
        <v>149</v>
      </c>
      <c r="W112" s="2" t="s">
        <v>40</v>
      </c>
      <c r="X112" s="2" t="s">
        <v>37</v>
      </c>
      <c r="Y112" s="2" t="s">
        <v>37</v>
      </c>
      <c r="Z112" s="2" t="s">
        <v>37</v>
      </c>
      <c r="AA112" s="2" t="s">
        <v>91</v>
      </c>
      <c r="AB112" s="2" t="s">
        <v>47</v>
      </c>
      <c r="AC112" s="2" t="s">
        <v>48</v>
      </c>
      <c r="AD112" s="2" t="s">
        <v>204</v>
      </c>
      <c r="AE112" s="2" t="s">
        <v>236</v>
      </c>
      <c r="AF112" s="2"/>
    </row>
    <row r="113" spans="1:32" ht="76.5">
      <c r="A113" s="1">
        <v>41764.689606481501</v>
      </c>
      <c r="B113" s="45">
        <v>135</v>
      </c>
      <c r="C113" s="45">
        <v>1</v>
      </c>
      <c r="D113" s="2" t="s">
        <v>811</v>
      </c>
      <c r="E113" s="3" t="s">
        <v>952</v>
      </c>
      <c r="F113" s="2" t="s">
        <v>812</v>
      </c>
      <c r="G113" s="3" t="s">
        <v>948</v>
      </c>
      <c r="H113" s="2" t="s">
        <v>813</v>
      </c>
      <c r="I113" s="2" t="s">
        <v>430</v>
      </c>
      <c r="J113" s="3">
        <v>6132175134</v>
      </c>
      <c r="K113" s="2" t="s">
        <v>814</v>
      </c>
      <c r="L113" s="2" t="s">
        <v>45</v>
      </c>
      <c r="M113" s="3">
        <v>1</v>
      </c>
      <c r="N113" s="2" t="s">
        <v>34</v>
      </c>
      <c r="O113" s="2" t="s">
        <v>117</v>
      </c>
      <c r="P113" s="2" t="s">
        <v>58</v>
      </c>
      <c r="Q113" s="2" t="s">
        <v>37</v>
      </c>
      <c r="R113" s="2"/>
      <c r="S113" s="2" t="s">
        <v>38</v>
      </c>
      <c r="T113" s="2" t="s">
        <v>39</v>
      </c>
      <c r="U113" s="2" t="s">
        <v>40</v>
      </c>
      <c r="V113" s="2"/>
      <c r="W113" s="2" t="s">
        <v>40</v>
      </c>
      <c r="X113" s="2" t="s">
        <v>37</v>
      </c>
      <c r="Y113" s="2" t="s">
        <v>37</v>
      </c>
      <c r="Z113" s="2" t="s">
        <v>37</v>
      </c>
      <c r="AA113" s="2" t="s">
        <v>91</v>
      </c>
      <c r="AB113" s="2" t="s">
        <v>91</v>
      </c>
      <c r="AC113" s="2" t="s">
        <v>42</v>
      </c>
      <c r="AD113" s="2" t="s">
        <v>48</v>
      </c>
      <c r="AE113" s="2" t="s">
        <v>211</v>
      </c>
      <c r="AF113" s="2" t="s">
        <v>815</v>
      </c>
    </row>
    <row r="114" spans="1:32" ht="140.25">
      <c r="A114" s="1">
        <v>41764.731840277796</v>
      </c>
      <c r="B114" s="45">
        <v>109</v>
      </c>
      <c r="C114" s="45">
        <v>1</v>
      </c>
      <c r="D114" s="2" t="s">
        <v>528</v>
      </c>
      <c r="E114" s="3" t="s">
        <v>952</v>
      </c>
      <c r="F114" s="2" t="s">
        <v>529</v>
      </c>
      <c r="G114" s="3" t="s">
        <v>948</v>
      </c>
      <c r="H114" s="2" t="s">
        <v>530</v>
      </c>
      <c r="I114" s="2" t="s">
        <v>531</v>
      </c>
      <c r="J114" s="3">
        <v>9221261020</v>
      </c>
      <c r="K114" s="2" t="s">
        <v>532</v>
      </c>
      <c r="L114" s="2" t="s">
        <v>33</v>
      </c>
      <c r="M114" s="3">
        <v>1</v>
      </c>
      <c r="N114" s="2" t="s">
        <v>172</v>
      </c>
      <c r="O114" s="2" t="s">
        <v>292</v>
      </c>
      <c r="P114" s="2" t="s">
        <v>36</v>
      </c>
      <c r="Q114" s="2" t="s">
        <v>37</v>
      </c>
      <c r="R114" s="2"/>
      <c r="S114" s="2" t="s">
        <v>59</v>
      </c>
      <c r="T114" s="2" t="s">
        <v>73</v>
      </c>
      <c r="U114" s="2" t="s">
        <v>37</v>
      </c>
      <c r="V114" s="2" t="s">
        <v>74</v>
      </c>
      <c r="W114" s="2" t="s">
        <v>40</v>
      </c>
      <c r="X114" s="2" t="s">
        <v>37</v>
      </c>
      <c r="Y114" s="2" t="s">
        <v>37</v>
      </c>
      <c r="Z114" s="2" t="s">
        <v>37</v>
      </c>
      <c r="AA114" s="2" t="s">
        <v>41</v>
      </c>
      <c r="AB114" s="2" t="s">
        <v>41</v>
      </c>
      <c r="AC114" s="2" t="s">
        <v>150</v>
      </c>
      <c r="AD114" s="2" t="s">
        <v>150</v>
      </c>
      <c r="AE114" s="2" t="s">
        <v>211</v>
      </c>
      <c r="AF114" s="2" t="s">
        <v>242</v>
      </c>
    </row>
    <row r="115" spans="1:32" ht="102">
      <c r="A115" s="1">
        <v>41772.398715277799</v>
      </c>
      <c r="B115" s="45">
        <v>141</v>
      </c>
      <c r="C115" s="45">
        <v>1</v>
      </c>
      <c r="D115" s="2" t="s">
        <v>886</v>
      </c>
      <c r="E115" s="3" t="s">
        <v>952</v>
      </c>
      <c r="F115" s="2" t="s">
        <v>887</v>
      </c>
      <c r="G115" s="3" t="s">
        <v>948</v>
      </c>
      <c r="H115" s="2" t="s">
        <v>129</v>
      </c>
      <c r="I115" s="2" t="s">
        <v>888</v>
      </c>
      <c r="J115" s="3">
        <v>6133839057</v>
      </c>
      <c r="K115" s="2" t="s">
        <v>889</v>
      </c>
      <c r="L115" s="2" t="s">
        <v>116</v>
      </c>
      <c r="M115" s="3">
        <v>0</v>
      </c>
      <c r="N115" s="2"/>
      <c r="O115" s="2"/>
      <c r="P115" s="2"/>
      <c r="Q115" s="2"/>
      <c r="R115" s="2"/>
      <c r="S115" s="2"/>
      <c r="T115" s="2"/>
      <c r="U115" s="2" t="s">
        <v>40</v>
      </c>
      <c r="V115" s="2"/>
      <c r="W115" s="2" t="s">
        <v>40</v>
      </c>
      <c r="X115" s="2" t="s">
        <v>40</v>
      </c>
      <c r="Y115" s="2" t="s">
        <v>37</v>
      </c>
      <c r="Z115" s="2" t="s">
        <v>40</v>
      </c>
      <c r="AA115" s="2" t="s">
        <v>47</v>
      </c>
      <c r="AB115" s="2" t="s">
        <v>47</v>
      </c>
      <c r="AC115" s="2" t="s">
        <v>204</v>
      </c>
      <c r="AD115" s="2" t="s">
        <v>204</v>
      </c>
      <c r="AE115" s="2" t="s">
        <v>890</v>
      </c>
      <c r="AF115" s="2" t="s">
        <v>891</v>
      </c>
    </row>
    <row r="116" spans="1:32" ht="153">
      <c r="A116" s="1">
        <v>41775.391053240703</v>
      </c>
      <c r="B116" s="45">
        <v>65</v>
      </c>
      <c r="C116" s="45">
        <v>1</v>
      </c>
      <c r="D116" s="2" t="s">
        <v>28</v>
      </c>
      <c r="E116" s="3" t="s">
        <v>952</v>
      </c>
      <c r="F116" s="2" t="s">
        <v>29</v>
      </c>
      <c r="G116" s="3" t="s">
        <v>948</v>
      </c>
      <c r="H116" s="2" t="s">
        <v>30</v>
      </c>
      <c r="I116" s="2" t="s">
        <v>31</v>
      </c>
      <c r="J116" s="3">
        <v>6199686258</v>
      </c>
      <c r="K116" s="2" t="s">
        <v>32</v>
      </c>
      <c r="L116" s="2" t="s">
        <v>33</v>
      </c>
      <c r="M116" s="3">
        <v>1</v>
      </c>
      <c r="N116" s="2" t="s">
        <v>34</v>
      </c>
      <c r="O116" s="2" t="s">
        <v>35</v>
      </c>
      <c r="P116" s="2" t="s">
        <v>36</v>
      </c>
      <c r="Q116" s="2" t="s">
        <v>37</v>
      </c>
      <c r="R116" s="2"/>
      <c r="S116" s="2" t="s">
        <v>38</v>
      </c>
      <c r="T116" s="2" t="s">
        <v>39</v>
      </c>
      <c r="U116" s="2" t="s">
        <v>40</v>
      </c>
      <c r="V116" s="2"/>
      <c r="W116" s="2" t="s">
        <v>37</v>
      </c>
      <c r="X116" s="2" t="s">
        <v>37</v>
      </c>
      <c r="Y116" s="2" t="s">
        <v>37</v>
      </c>
      <c r="Z116" s="2" t="s">
        <v>40</v>
      </c>
      <c r="AA116" s="2" t="s">
        <v>41</v>
      </c>
      <c r="AB116" s="2" t="s">
        <v>41</v>
      </c>
      <c r="AC116" s="2" t="s">
        <v>42</v>
      </c>
      <c r="AD116" s="2" t="s">
        <v>42</v>
      </c>
      <c r="AE116" s="2" t="s">
        <v>43</v>
      </c>
      <c r="AF116" s="2" t="s">
        <v>44</v>
      </c>
    </row>
    <row r="117" spans="1:32" ht="76.5">
      <c r="A117" s="1">
        <v>41764.6571527778</v>
      </c>
      <c r="B117" s="45">
        <v>133</v>
      </c>
      <c r="C117" s="45">
        <v>1</v>
      </c>
      <c r="D117" s="2" t="s">
        <v>802</v>
      </c>
      <c r="E117" s="3" t="s">
        <v>952</v>
      </c>
      <c r="F117" s="2" t="s">
        <v>803</v>
      </c>
      <c r="G117" s="3" t="s">
        <v>948</v>
      </c>
      <c r="H117" s="2"/>
      <c r="I117" s="2" t="s">
        <v>348</v>
      </c>
      <c r="J117" s="3">
        <v>21094745</v>
      </c>
      <c r="K117" s="2" t="s">
        <v>804</v>
      </c>
      <c r="L117" s="2" t="s">
        <v>45</v>
      </c>
      <c r="M117" s="3">
        <v>1</v>
      </c>
      <c r="N117" s="2" t="s">
        <v>90</v>
      </c>
      <c r="O117" s="2" t="s">
        <v>117</v>
      </c>
      <c r="P117" s="2" t="s">
        <v>36</v>
      </c>
      <c r="Q117" s="2" t="s">
        <v>37</v>
      </c>
      <c r="R117" s="2"/>
      <c r="S117" s="2" t="s">
        <v>104</v>
      </c>
      <c r="T117" s="2" t="s">
        <v>46</v>
      </c>
      <c r="U117" s="2" t="s">
        <v>37</v>
      </c>
      <c r="V117" s="2" t="s">
        <v>138</v>
      </c>
      <c r="W117" s="2" t="s">
        <v>40</v>
      </c>
      <c r="X117" s="2" t="s">
        <v>37</v>
      </c>
      <c r="Y117" s="2" t="s">
        <v>37</v>
      </c>
      <c r="Z117" s="2" t="s">
        <v>37</v>
      </c>
      <c r="AA117" s="2" t="s">
        <v>61</v>
      </c>
      <c r="AB117" s="2" t="s">
        <v>61</v>
      </c>
      <c r="AC117" s="2" t="s">
        <v>48</v>
      </c>
      <c r="AD117" s="2" t="s">
        <v>48</v>
      </c>
      <c r="AE117" s="2" t="s">
        <v>271</v>
      </c>
      <c r="AF117" s="2" t="s">
        <v>487</v>
      </c>
    </row>
    <row r="118" spans="1:32" ht="51">
      <c r="A118" s="1">
        <v>41847.802361111098</v>
      </c>
      <c r="B118" s="45">
        <v>124</v>
      </c>
      <c r="C118" s="45">
        <v>1</v>
      </c>
      <c r="D118" s="2" t="s">
        <v>688</v>
      </c>
      <c r="E118" s="3" t="s">
        <v>952</v>
      </c>
      <c r="F118" s="2" t="s">
        <v>689</v>
      </c>
      <c r="G118" s="3" t="s">
        <v>948</v>
      </c>
      <c r="H118" s="2" t="s">
        <v>690</v>
      </c>
      <c r="I118" s="2" t="s">
        <v>691</v>
      </c>
      <c r="J118" s="3">
        <v>84031917</v>
      </c>
      <c r="K118" s="2" t="s">
        <v>692</v>
      </c>
      <c r="L118" s="2" t="s">
        <v>69</v>
      </c>
      <c r="M118" s="3">
        <v>2</v>
      </c>
      <c r="N118" s="2" t="s">
        <v>56</v>
      </c>
      <c r="O118" s="2" t="s">
        <v>693</v>
      </c>
      <c r="P118" s="2" t="s">
        <v>103</v>
      </c>
      <c r="Q118" s="2" t="s">
        <v>163</v>
      </c>
      <c r="R118" s="2" t="s">
        <v>164</v>
      </c>
      <c r="S118" s="2" t="s">
        <v>95</v>
      </c>
      <c r="T118" s="2" t="s">
        <v>73</v>
      </c>
      <c r="U118" s="2" t="s">
        <v>37</v>
      </c>
      <c r="V118" s="2" t="s">
        <v>149</v>
      </c>
      <c r="W118" s="2" t="s">
        <v>37</v>
      </c>
      <c r="X118" s="2" t="s">
        <v>37</v>
      </c>
      <c r="Y118" s="2" t="s">
        <v>37</v>
      </c>
      <c r="Z118" s="2" t="s">
        <v>37</v>
      </c>
      <c r="AA118" s="2" t="s">
        <v>91</v>
      </c>
      <c r="AB118" s="2" t="s">
        <v>61</v>
      </c>
      <c r="AC118" s="2" t="s">
        <v>42</v>
      </c>
      <c r="AD118" s="2" t="s">
        <v>42</v>
      </c>
      <c r="AE118" s="2" t="s">
        <v>271</v>
      </c>
      <c r="AF118" s="2" t="s">
        <v>154</v>
      </c>
    </row>
    <row r="119" spans="1:32" ht="102">
      <c r="A119" s="1">
        <v>41764.565972222197</v>
      </c>
      <c r="B119" s="45">
        <v>84</v>
      </c>
      <c r="C119" s="45">
        <v>1</v>
      </c>
      <c r="D119" s="2" t="s">
        <v>303</v>
      </c>
      <c r="E119" s="3" t="s">
        <v>952</v>
      </c>
      <c r="F119" s="2" t="s">
        <v>304</v>
      </c>
      <c r="G119" s="3" t="s">
        <v>948</v>
      </c>
      <c r="H119" s="2"/>
      <c r="I119" s="2" t="s">
        <v>305</v>
      </c>
      <c r="J119" s="3">
        <v>6199996643</v>
      </c>
      <c r="K119" s="2" t="s">
        <v>306</v>
      </c>
      <c r="L119" s="2" t="s">
        <v>69</v>
      </c>
      <c r="M119" s="3" t="s">
        <v>70</v>
      </c>
      <c r="N119" s="2" t="s">
        <v>82</v>
      </c>
      <c r="O119" s="2" t="s">
        <v>195</v>
      </c>
      <c r="P119" s="2" t="s">
        <v>103</v>
      </c>
      <c r="Q119" s="2" t="s">
        <v>37</v>
      </c>
      <c r="R119" s="2"/>
      <c r="S119" s="2" t="s">
        <v>84</v>
      </c>
      <c r="T119" s="2" t="s">
        <v>60</v>
      </c>
      <c r="U119" s="2" t="s">
        <v>37</v>
      </c>
      <c r="V119" s="2" t="s">
        <v>74</v>
      </c>
      <c r="W119" s="2" t="s">
        <v>37</v>
      </c>
      <c r="X119" s="2" t="s">
        <v>37</v>
      </c>
      <c r="Y119" s="2" t="s">
        <v>37</v>
      </c>
      <c r="Z119" s="2" t="s">
        <v>37</v>
      </c>
      <c r="AA119" s="2" t="s">
        <v>91</v>
      </c>
      <c r="AB119" s="2" t="s">
        <v>91</v>
      </c>
      <c r="AC119" s="2" t="s">
        <v>48</v>
      </c>
      <c r="AD119" s="2" t="s">
        <v>42</v>
      </c>
      <c r="AE119" s="2" t="s">
        <v>307</v>
      </c>
      <c r="AF119" s="2" t="s">
        <v>212</v>
      </c>
    </row>
    <row r="120" spans="1:32" ht="114.75">
      <c r="A120" s="1">
        <v>41776.887812499997</v>
      </c>
      <c r="B120" s="45">
        <v>102</v>
      </c>
      <c r="C120" s="45">
        <v>1</v>
      </c>
      <c r="D120" s="2" t="s">
        <v>479</v>
      </c>
      <c r="E120" s="3" t="s">
        <v>952</v>
      </c>
      <c r="F120" s="2" t="s">
        <v>480</v>
      </c>
      <c r="G120" s="3" t="s">
        <v>948</v>
      </c>
      <c r="H120" s="2" t="s">
        <v>125</v>
      </c>
      <c r="I120" s="2" t="s">
        <v>412</v>
      </c>
      <c r="J120" s="3">
        <v>6134219200</v>
      </c>
      <c r="K120" s="2" t="s">
        <v>481</v>
      </c>
      <c r="L120" s="2" t="s">
        <v>116</v>
      </c>
      <c r="M120" s="3">
        <v>0</v>
      </c>
      <c r="N120" s="2"/>
      <c r="O120" s="2"/>
      <c r="P120" s="2"/>
      <c r="Q120" s="2"/>
      <c r="R120" s="2"/>
      <c r="S120" s="2"/>
      <c r="T120" s="2"/>
      <c r="U120" s="2" t="s">
        <v>40</v>
      </c>
      <c r="V120" s="2"/>
      <c r="W120" s="2" t="s">
        <v>40</v>
      </c>
      <c r="X120" s="2" t="s">
        <v>37</v>
      </c>
      <c r="Y120" s="2" t="s">
        <v>40</v>
      </c>
      <c r="Z120" s="2" t="s">
        <v>37</v>
      </c>
      <c r="AA120" s="2" t="s">
        <v>47</v>
      </c>
      <c r="AB120" s="2" t="s">
        <v>47</v>
      </c>
      <c r="AC120" s="2" t="s">
        <v>48</v>
      </c>
      <c r="AD120" s="2" t="s">
        <v>48</v>
      </c>
      <c r="AE120" s="2" t="s">
        <v>482</v>
      </c>
      <c r="AF120" s="2" t="s">
        <v>86</v>
      </c>
    </row>
    <row r="121" spans="1:32" ht="191.25">
      <c r="A121" s="1">
        <v>41764.761967592603</v>
      </c>
      <c r="B121" s="45">
        <v>121</v>
      </c>
      <c r="C121" s="45">
        <v>1</v>
      </c>
      <c r="D121" s="2" t="s">
        <v>664</v>
      </c>
      <c r="E121" s="3" t="s">
        <v>952</v>
      </c>
      <c r="F121" s="2" t="s">
        <v>665</v>
      </c>
      <c r="G121" s="3" t="s">
        <v>948</v>
      </c>
      <c r="H121" s="2" t="s">
        <v>666</v>
      </c>
      <c r="I121" s="2" t="s">
        <v>667</v>
      </c>
      <c r="J121" s="3" t="s">
        <v>668</v>
      </c>
      <c r="K121" s="2" t="s">
        <v>669</v>
      </c>
      <c r="L121" s="2" t="s">
        <v>141</v>
      </c>
      <c r="M121" s="3">
        <v>2</v>
      </c>
      <c r="N121" s="2" t="s">
        <v>56</v>
      </c>
      <c r="O121" s="2" t="s">
        <v>57</v>
      </c>
      <c r="P121" s="2" t="s">
        <v>58</v>
      </c>
      <c r="Q121" s="2" t="s">
        <v>37</v>
      </c>
      <c r="R121" s="2"/>
      <c r="S121" s="2" t="s">
        <v>104</v>
      </c>
      <c r="T121" s="2" t="s">
        <v>73</v>
      </c>
      <c r="U121" s="2" t="s">
        <v>37</v>
      </c>
      <c r="V121" s="2" t="s">
        <v>74</v>
      </c>
      <c r="W121" s="2" t="s">
        <v>37</v>
      </c>
      <c r="X121" s="2" t="s">
        <v>37</v>
      </c>
      <c r="Y121" s="2" t="s">
        <v>37</v>
      </c>
      <c r="Z121" s="2" t="s">
        <v>37</v>
      </c>
      <c r="AA121" s="2" t="s">
        <v>91</v>
      </c>
      <c r="AB121" s="2" t="s">
        <v>91</v>
      </c>
      <c r="AC121" s="2" t="s">
        <v>48</v>
      </c>
      <c r="AD121" s="2" t="s">
        <v>48</v>
      </c>
      <c r="AE121" s="2" t="s">
        <v>670</v>
      </c>
      <c r="AF121" s="2" t="s">
        <v>445</v>
      </c>
    </row>
    <row r="122" spans="1:32" ht="140.25">
      <c r="A122" s="1">
        <v>41764.585254629601</v>
      </c>
      <c r="B122" s="45">
        <v>104</v>
      </c>
      <c r="C122" s="45">
        <v>1</v>
      </c>
      <c r="D122" s="2" t="s">
        <v>488</v>
      </c>
      <c r="E122" s="3" t="s">
        <v>952</v>
      </c>
      <c r="F122" s="2" t="s">
        <v>489</v>
      </c>
      <c r="G122" s="3" t="s">
        <v>948</v>
      </c>
      <c r="H122" s="2"/>
      <c r="I122" s="2"/>
      <c r="J122" s="3">
        <v>6183822580</v>
      </c>
      <c r="K122" s="2" t="s">
        <v>490</v>
      </c>
      <c r="L122" s="2" t="s">
        <v>141</v>
      </c>
      <c r="M122" s="3">
        <v>2</v>
      </c>
      <c r="N122" s="2" t="s">
        <v>172</v>
      </c>
      <c r="O122" s="2" t="s">
        <v>270</v>
      </c>
      <c r="P122" s="2" t="s">
        <v>103</v>
      </c>
      <c r="Q122" s="2" t="s">
        <v>163</v>
      </c>
      <c r="R122" s="2" t="s">
        <v>164</v>
      </c>
      <c r="S122" s="2" t="s">
        <v>59</v>
      </c>
      <c r="T122" s="2" t="s">
        <v>73</v>
      </c>
      <c r="U122" s="2" t="s">
        <v>37</v>
      </c>
      <c r="V122" s="2" t="s">
        <v>138</v>
      </c>
      <c r="W122" s="2" t="s">
        <v>37</v>
      </c>
      <c r="X122" s="2" t="s">
        <v>37</v>
      </c>
      <c r="Y122" s="2" t="s">
        <v>37</v>
      </c>
      <c r="Z122" s="2" t="s">
        <v>37</v>
      </c>
      <c r="AA122" s="2" t="s">
        <v>91</v>
      </c>
      <c r="AB122" s="2" t="s">
        <v>91</v>
      </c>
      <c r="AC122" s="2" t="s">
        <v>48</v>
      </c>
      <c r="AD122" s="2" t="s">
        <v>42</v>
      </c>
      <c r="AE122" s="2" t="s">
        <v>491</v>
      </c>
      <c r="AF122" s="2" t="s">
        <v>467</v>
      </c>
    </row>
    <row r="123" spans="1:32" ht="127.5">
      <c r="A123" s="1">
        <v>41772.452870370398</v>
      </c>
      <c r="B123" s="45">
        <v>106</v>
      </c>
      <c r="C123" s="45">
        <v>1</v>
      </c>
      <c r="D123" s="2" t="s">
        <v>504</v>
      </c>
      <c r="E123" s="3" t="s">
        <v>952</v>
      </c>
      <c r="F123" s="2" t="s">
        <v>505</v>
      </c>
      <c r="G123" s="3" t="s">
        <v>948</v>
      </c>
      <c r="H123" s="2" t="s">
        <v>506</v>
      </c>
      <c r="I123" s="2" t="s">
        <v>507</v>
      </c>
      <c r="J123" s="3" t="s">
        <v>508</v>
      </c>
      <c r="K123" s="2" t="s">
        <v>509</v>
      </c>
      <c r="L123" s="2" t="s">
        <v>69</v>
      </c>
      <c r="M123" s="3" t="s">
        <v>70</v>
      </c>
      <c r="N123" s="2" t="s">
        <v>172</v>
      </c>
      <c r="O123" s="2" t="s">
        <v>252</v>
      </c>
      <c r="P123" s="2" t="s">
        <v>72</v>
      </c>
      <c r="Q123" s="2" t="s">
        <v>37</v>
      </c>
      <c r="R123" s="2"/>
      <c r="S123" s="2" t="s">
        <v>59</v>
      </c>
      <c r="T123" s="2" t="s">
        <v>39</v>
      </c>
      <c r="U123" s="2" t="s">
        <v>37</v>
      </c>
      <c r="V123" s="2" t="s">
        <v>149</v>
      </c>
      <c r="W123" s="2" t="s">
        <v>37</v>
      </c>
      <c r="X123" s="2" t="s">
        <v>37</v>
      </c>
      <c r="Y123" s="2" t="s">
        <v>37</v>
      </c>
      <c r="Z123" s="2" t="s">
        <v>37</v>
      </c>
      <c r="AA123" s="2" t="s">
        <v>41</v>
      </c>
      <c r="AB123" s="2" t="s">
        <v>41</v>
      </c>
      <c r="AC123" s="2" t="s">
        <v>42</v>
      </c>
      <c r="AD123" s="2" t="s">
        <v>42</v>
      </c>
      <c r="AE123" s="2" t="s">
        <v>105</v>
      </c>
      <c r="AF123" s="2" t="s">
        <v>510</v>
      </c>
    </row>
    <row r="124" spans="1:32" ht="114.75">
      <c r="A124" s="1">
        <v>41772.4475578704</v>
      </c>
      <c r="B124" s="45">
        <v>69</v>
      </c>
      <c r="C124" s="45">
        <v>1</v>
      </c>
      <c r="D124" s="2" t="s">
        <v>96</v>
      </c>
      <c r="E124" s="3" t="s">
        <v>952</v>
      </c>
      <c r="F124" s="2" t="s">
        <v>97</v>
      </c>
      <c r="G124" s="3" t="s">
        <v>948</v>
      </c>
      <c r="H124" s="2" t="s">
        <v>98</v>
      </c>
      <c r="I124" s="2" t="s">
        <v>99</v>
      </c>
      <c r="J124" s="3" t="s">
        <v>100</v>
      </c>
      <c r="K124" s="2" t="s">
        <v>101</v>
      </c>
      <c r="L124" s="2" t="s">
        <v>69</v>
      </c>
      <c r="M124" s="3" t="s">
        <v>70</v>
      </c>
      <c r="N124" s="2" t="s">
        <v>90</v>
      </c>
      <c r="O124" s="2" t="s">
        <v>102</v>
      </c>
      <c r="P124" s="2" t="s">
        <v>103</v>
      </c>
      <c r="Q124" s="2" t="s">
        <v>37</v>
      </c>
      <c r="R124" s="2"/>
      <c r="S124" s="2" t="s">
        <v>104</v>
      </c>
      <c r="T124" s="2" t="s">
        <v>73</v>
      </c>
      <c r="U124" s="2" t="s">
        <v>40</v>
      </c>
      <c r="V124" s="2"/>
      <c r="W124" s="2" t="s">
        <v>37</v>
      </c>
      <c r="X124" s="2" t="s">
        <v>40</v>
      </c>
      <c r="Y124" s="2" t="s">
        <v>37</v>
      </c>
      <c r="Z124" s="2" t="s">
        <v>37</v>
      </c>
      <c r="AA124" s="2" t="s">
        <v>91</v>
      </c>
      <c r="AB124" s="2" t="s">
        <v>91</v>
      </c>
      <c r="AC124" s="2" t="s">
        <v>48</v>
      </c>
      <c r="AD124" s="2" t="s">
        <v>48</v>
      </c>
      <c r="AE124" s="2" t="s">
        <v>105</v>
      </c>
      <c r="AF124" s="2" t="s">
        <v>49</v>
      </c>
    </row>
    <row r="125" spans="1:32" ht="153">
      <c r="A125" s="1">
        <v>41764.9471990741</v>
      </c>
      <c r="B125" s="45">
        <v>103</v>
      </c>
      <c r="C125" s="45">
        <v>1</v>
      </c>
      <c r="D125" s="2" t="s">
        <v>483</v>
      </c>
      <c r="E125" s="3" t="s">
        <v>952</v>
      </c>
      <c r="F125" s="2" t="s">
        <v>484</v>
      </c>
      <c r="G125" s="3" t="s">
        <v>948</v>
      </c>
      <c r="H125" s="2" t="s">
        <v>476</v>
      </c>
      <c r="I125" s="2" t="s">
        <v>430</v>
      </c>
      <c r="J125" s="3" t="s">
        <v>485</v>
      </c>
      <c r="K125" s="2" t="s">
        <v>486</v>
      </c>
      <c r="L125" s="2" t="s">
        <v>141</v>
      </c>
      <c r="M125" s="3">
        <v>1</v>
      </c>
      <c r="N125" s="2" t="s">
        <v>82</v>
      </c>
      <c r="O125" s="2" t="s">
        <v>35</v>
      </c>
      <c r="P125" s="2" t="s">
        <v>58</v>
      </c>
      <c r="Q125" s="2" t="s">
        <v>37</v>
      </c>
      <c r="R125" s="2"/>
      <c r="S125" s="2" t="s">
        <v>59</v>
      </c>
      <c r="T125" s="2" t="s">
        <v>60</v>
      </c>
      <c r="U125" s="2" t="s">
        <v>37</v>
      </c>
      <c r="V125" s="2" t="s">
        <v>138</v>
      </c>
      <c r="W125" s="2" t="s">
        <v>37</v>
      </c>
      <c r="X125" s="2" t="s">
        <v>37</v>
      </c>
      <c r="Y125" s="2" t="s">
        <v>37</v>
      </c>
      <c r="Z125" s="2" t="s">
        <v>37</v>
      </c>
      <c r="AA125" s="2" t="s">
        <v>91</v>
      </c>
      <c r="AB125" s="2" t="s">
        <v>91</v>
      </c>
      <c r="AC125" s="2" t="s">
        <v>42</v>
      </c>
      <c r="AD125" s="2" t="s">
        <v>48</v>
      </c>
      <c r="AE125" s="2" t="s">
        <v>92</v>
      </c>
      <c r="AF125" s="2" t="s">
        <v>487</v>
      </c>
    </row>
    <row r="126" spans="1:32" ht="153">
      <c r="A126" s="1">
        <v>41775.395543981504</v>
      </c>
      <c r="B126" s="45">
        <v>80</v>
      </c>
      <c r="C126" s="45">
        <v>1</v>
      </c>
      <c r="D126" s="2" t="s">
        <v>272</v>
      </c>
      <c r="E126" s="3" t="s">
        <v>952</v>
      </c>
      <c r="F126" s="2" t="s">
        <v>273</v>
      </c>
      <c r="G126" s="3" t="s">
        <v>948</v>
      </c>
      <c r="H126" s="2"/>
      <c r="I126" s="2"/>
      <c r="J126" s="3">
        <v>6184398051</v>
      </c>
      <c r="K126" s="2" t="s">
        <v>274</v>
      </c>
      <c r="L126" s="2" t="s">
        <v>33</v>
      </c>
      <c r="M126" s="3">
        <v>1</v>
      </c>
      <c r="N126" s="2" t="s">
        <v>82</v>
      </c>
      <c r="O126" s="2" t="s">
        <v>275</v>
      </c>
      <c r="P126" s="2" t="s">
        <v>36</v>
      </c>
      <c r="Q126" s="2" t="s">
        <v>37</v>
      </c>
      <c r="R126" s="2"/>
      <c r="S126" s="2" t="s">
        <v>38</v>
      </c>
      <c r="T126" s="2" t="s">
        <v>60</v>
      </c>
      <c r="U126" s="2" t="s">
        <v>40</v>
      </c>
      <c r="V126" s="2"/>
      <c r="W126" s="2" t="s">
        <v>40</v>
      </c>
      <c r="X126" s="2" t="s">
        <v>40</v>
      </c>
      <c r="Y126" s="2" t="s">
        <v>37</v>
      </c>
      <c r="Z126" s="2" t="s">
        <v>40</v>
      </c>
      <c r="AA126" s="2" t="s">
        <v>47</v>
      </c>
      <c r="AB126" s="2" t="s">
        <v>47</v>
      </c>
      <c r="AC126" s="2" t="s">
        <v>48</v>
      </c>
      <c r="AD126" s="2" t="s">
        <v>48</v>
      </c>
      <c r="AE126" s="2" t="s">
        <v>151</v>
      </c>
      <c r="AF126" s="2" t="s">
        <v>86</v>
      </c>
    </row>
    <row r="127" spans="1:32" ht="153">
      <c r="A127" s="1">
        <v>41774.371701388904</v>
      </c>
      <c r="B127" s="45">
        <v>125</v>
      </c>
      <c r="C127" s="45">
        <v>1</v>
      </c>
      <c r="D127" s="2" t="s">
        <v>694</v>
      </c>
      <c r="E127" s="3" t="s">
        <v>952</v>
      </c>
      <c r="F127" s="2" t="s">
        <v>695</v>
      </c>
      <c r="G127" s="3" t="s">
        <v>948</v>
      </c>
      <c r="H127" s="2" t="s">
        <v>696</v>
      </c>
      <c r="I127" s="2" t="s">
        <v>697</v>
      </c>
      <c r="J127" s="3" t="s">
        <v>698</v>
      </c>
      <c r="K127" s="2" t="s">
        <v>699</v>
      </c>
      <c r="L127" s="2" t="s">
        <v>33</v>
      </c>
      <c r="M127" s="3">
        <v>1</v>
      </c>
      <c r="N127" s="2" t="s">
        <v>90</v>
      </c>
      <c r="O127" s="2" t="s">
        <v>263</v>
      </c>
      <c r="P127" s="2" t="s">
        <v>103</v>
      </c>
      <c r="Q127" s="2" t="s">
        <v>163</v>
      </c>
      <c r="R127" s="2" t="s">
        <v>192</v>
      </c>
      <c r="S127" s="2" t="s">
        <v>84</v>
      </c>
      <c r="T127" s="2" t="s">
        <v>60</v>
      </c>
      <c r="U127" s="2" t="s">
        <v>37</v>
      </c>
      <c r="V127" s="2" t="s">
        <v>138</v>
      </c>
      <c r="W127" s="2" t="s">
        <v>37</v>
      </c>
      <c r="X127" s="2" t="s">
        <v>37</v>
      </c>
      <c r="Y127" s="2" t="s">
        <v>37</v>
      </c>
      <c r="Z127" s="2" t="s">
        <v>37</v>
      </c>
      <c r="AA127" s="2" t="s">
        <v>41</v>
      </c>
      <c r="AB127" s="2" t="s">
        <v>41</v>
      </c>
      <c r="AC127" s="2" t="s">
        <v>42</v>
      </c>
      <c r="AD127" s="2" t="s">
        <v>150</v>
      </c>
      <c r="AE127" s="2" t="s">
        <v>151</v>
      </c>
      <c r="AF127" s="2" t="s">
        <v>93</v>
      </c>
    </row>
    <row r="128" spans="1:32" ht="38.25">
      <c r="A128" s="1">
        <v>41774.395069444399</v>
      </c>
      <c r="B128" s="45">
        <v>87</v>
      </c>
      <c r="C128" s="45">
        <v>1</v>
      </c>
      <c r="D128" s="2" t="s">
        <v>339</v>
      </c>
      <c r="E128" s="3" t="s">
        <v>952</v>
      </c>
      <c r="F128" s="2" t="s">
        <v>340</v>
      </c>
      <c r="G128" s="3" t="s">
        <v>948</v>
      </c>
      <c r="H128" s="2"/>
      <c r="I128" s="2"/>
      <c r="J128" s="3" t="s">
        <v>341</v>
      </c>
      <c r="K128" s="2" t="s">
        <v>342</v>
      </c>
      <c r="L128" s="2" t="s">
        <v>45</v>
      </c>
      <c r="M128" s="3">
        <v>1</v>
      </c>
      <c r="N128" s="2" t="s">
        <v>142</v>
      </c>
      <c r="O128" s="2" t="s">
        <v>94</v>
      </c>
      <c r="P128" s="2" t="s">
        <v>58</v>
      </c>
      <c r="Q128" s="2" t="s">
        <v>37</v>
      </c>
      <c r="R128" s="2"/>
      <c r="S128" s="2" t="s">
        <v>38</v>
      </c>
      <c r="T128" s="2" t="s">
        <v>73</v>
      </c>
      <c r="U128" s="2" t="s">
        <v>40</v>
      </c>
      <c r="V128" s="2"/>
      <c r="W128" s="2" t="s">
        <v>40</v>
      </c>
      <c r="X128" s="2" t="s">
        <v>40</v>
      </c>
      <c r="Y128" s="2" t="s">
        <v>37</v>
      </c>
      <c r="Z128" s="2" t="s">
        <v>37</v>
      </c>
      <c r="AA128" s="2" t="s">
        <v>41</v>
      </c>
      <c r="AB128" s="2" t="s">
        <v>61</v>
      </c>
      <c r="AC128" s="2" t="s">
        <v>42</v>
      </c>
      <c r="AD128" s="2" t="s">
        <v>42</v>
      </c>
      <c r="AE128" s="2" t="s">
        <v>151</v>
      </c>
      <c r="AF128" s="2" t="s">
        <v>212</v>
      </c>
    </row>
    <row r="129" spans="1:32" ht="153">
      <c r="A129" s="1">
        <v>41772.579895833303</v>
      </c>
      <c r="B129" s="45">
        <v>71</v>
      </c>
      <c r="C129" s="45">
        <v>1</v>
      </c>
      <c r="D129" s="2" t="s">
        <v>113</v>
      </c>
      <c r="E129" s="3" t="s">
        <v>952</v>
      </c>
      <c r="F129" s="2" t="s">
        <v>114</v>
      </c>
      <c r="G129" s="3" t="s">
        <v>948</v>
      </c>
      <c r="H129" s="2"/>
      <c r="I129" s="2"/>
      <c r="J129" s="3">
        <v>6185062605</v>
      </c>
      <c r="K129" s="2" t="s">
        <v>115</v>
      </c>
      <c r="L129" s="2" t="s">
        <v>116</v>
      </c>
      <c r="M129" s="3">
        <v>0</v>
      </c>
      <c r="N129" s="2"/>
      <c r="O129" s="2"/>
      <c r="P129" s="2"/>
      <c r="Q129" s="2"/>
      <c r="R129" s="2"/>
      <c r="S129" s="2"/>
      <c r="T129" s="2"/>
      <c r="U129" s="2" t="s">
        <v>40</v>
      </c>
      <c r="V129" s="2"/>
      <c r="W129" s="2" t="s">
        <v>40</v>
      </c>
      <c r="X129" s="2" t="s">
        <v>40</v>
      </c>
      <c r="Y129" s="2" t="s">
        <v>40</v>
      </c>
      <c r="Z129" s="2" t="s">
        <v>40</v>
      </c>
      <c r="AA129" s="2" t="s">
        <v>47</v>
      </c>
      <c r="AB129" s="2" t="s">
        <v>47</v>
      </c>
      <c r="AC129" s="2" t="s">
        <v>48</v>
      </c>
      <c r="AD129" s="2" t="s">
        <v>48</v>
      </c>
      <c r="AE129" s="2" t="s">
        <v>118</v>
      </c>
      <c r="AF129" s="2" t="s">
        <v>119</v>
      </c>
    </row>
    <row r="130" spans="1:32" ht="76.5">
      <c r="A130" s="1">
        <v>41856.459976851896</v>
      </c>
      <c r="B130" s="45">
        <v>126</v>
      </c>
      <c r="C130" s="45">
        <v>1</v>
      </c>
      <c r="D130" s="2" t="s">
        <v>720</v>
      </c>
      <c r="E130" s="3" t="s">
        <v>952</v>
      </c>
      <c r="F130" s="2" t="s">
        <v>721</v>
      </c>
      <c r="G130" s="3" t="s">
        <v>948</v>
      </c>
      <c r="H130" s="2" t="s">
        <v>722</v>
      </c>
      <c r="I130" s="2" t="s">
        <v>216</v>
      </c>
      <c r="J130" s="3">
        <v>6182033125</v>
      </c>
      <c r="K130" s="2" t="s">
        <v>723</v>
      </c>
      <c r="L130" s="2" t="s">
        <v>69</v>
      </c>
      <c r="M130" s="3">
        <v>1</v>
      </c>
      <c r="N130" s="2" t="s">
        <v>90</v>
      </c>
      <c r="O130" s="2" t="s">
        <v>94</v>
      </c>
      <c r="P130" s="2" t="s">
        <v>36</v>
      </c>
      <c r="Q130" s="2" t="s">
        <v>37</v>
      </c>
      <c r="R130" s="2"/>
      <c r="S130" s="2" t="s">
        <v>38</v>
      </c>
      <c r="T130" s="2" t="s">
        <v>73</v>
      </c>
      <c r="U130" s="2" t="s">
        <v>40</v>
      </c>
      <c r="V130" s="2"/>
      <c r="W130" s="2" t="s">
        <v>40</v>
      </c>
      <c r="X130" s="2" t="s">
        <v>40</v>
      </c>
      <c r="Y130" s="2" t="s">
        <v>37</v>
      </c>
      <c r="Z130" s="2" t="s">
        <v>40</v>
      </c>
      <c r="AA130" s="2" t="s">
        <v>91</v>
      </c>
      <c r="AB130" s="2" t="s">
        <v>61</v>
      </c>
      <c r="AC130" s="2" t="s">
        <v>42</v>
      </c>
      <c r="AD130" s="2" t="s">
        <v>42</v>
      </c>
      <c r="AE130" s="2" t="s">
        <v>724</v>
      </c>
      <c r="AF130" s="2" t="s">
        <v>725</v>
      </c>
    </row>
    <row r="131" spans="1:32" ht="191.25">
      <c r="A131" s="1">
        <v>41764.642395833303</v>
      </c>
      <c r="B131" s="45">
        <v>67</v>
      </c>
      <c r="C131" s="45">
        <v>1</v>
      </c>
      <c r="D131" s="2" t="s">
        <v>64</v>
      </c>
      <c r="E131" s="3" t="s">
        <v>952</v>
      </c>
      <c r="F131" s="2" t="s">
        <v>65</v>
      </c>
      <c r="G131" s="3" t="s">
        <v>948</v>
      </c>
      <c r="H131" s="2" t="s">
        <v>66</v>
      </c>
      <c r="I131" s="2" t="s">
        <v>67</v>
      </c>
      <c r="J131" s="3">
        <v>6133635215</v>
      </c>
      <c r="K131" s="2" t="s">
        <v>68</v>
      </c>
      <c r="L131" s="2" t="s">
        <v>69</v>
      </c>
      <c r="M131" s="3" t="s">
        <v>70</v>
      </c>
      <c r="N131" s="2" t="s">
        <v>71</v>
      </c>
      <c r="O131" s="2" t="s">
        <v>57</v>
      </c>
      <c r="P131" s="2" t="s">
        <v>72</v>
      </c>
      <c r="Q131" s="2" t="s">
        <v>37</v>
      </c>
      <c r="R131" s="2"/>
      <c r="S131" s="2" t="s">
        <v>59</v>
      </c>
      <c r="T131" s="2" t="s">
        <v>73</v>
      </c>
      <c r="U131" s="2" t="s">
        <v>37</v>
      </c>
      <c r="V131" s="2" t="s">
        <v>74</v>
      </c>
      <c r="W131" s="2" t="s">
        <v>40</v>
      </c>
      <c r="X131" s="2" t="s">
        <v>37</v>
      </c>
      <c r="Y131" s="2" t="s">
        <v>37</v>
      </c>
      <c r="Z131" s="2" t="s">
        <v>37</v>
      </c>
      <c r="AA131" s="2" t="s">
        <v>61</v>
      </c>
      <c r="AB131" s="2" t="s">
        <v>61</v>
      </c>
      <c r="AC131" s="2" t="s">
        <v>42</v>
      </c>
      <c r="AD131" s="2" t="s">
        <v>42</v>
      </c>
      <c r="AE131" s="2" t="s">
        <v>75</v>
      </c>
      <c r="AF131" s="2" t="s">
        <v>76</v>
      </c>
    </row>
    <row r="132" spans="1:32" ht="76.5">
      <c r="A132" s="1">
        <v>41775.613518518498</v>
      </c>
      <c r="B132" s="45">
        <v>93</v>
      </c>
      <c r="C132" s="45">
        <v>1</v>
      </c>
      <c r="D132" s="2" t="s">
        <v>396</v>
      </c>
      <c r="E132" s="3" t="s">
        <v>952</v>
      </c>
      <c r="F132" s="2" t="s">
        <v>397</v>
      </c>
      <c r="G132" s="3" t="s">
        <v>948</v>
      </c>
      <c r="H132" s="2" t="s">
        <v>398</v>
      </c>
      <c r="I132" s="2" t="s">
        <v>399</v>
      </c>
      <c r="J132" s="3">
        <v>34513988</v>
      </c>
      <c r="K132" s="2" t="s">
        <v>400</v>
      </c>
      <c r="L132" s="2" t="s">
        <v>116</v>
      </c>
      <c r="M132" s="3">
        <v>1</v>
      </c>
      <c r="N132" s="2" t="s">
        <v>142</v>
      </c>
      <c r="O132" s="2" t="s">
        <v>117</v>
      </c>
      <c r="P132" s="2" t="s">
        <v>36</v>
      </c>
      <c r="Q132" s="2" t="s">
        <v>37</v>
      </c>
      <c r="R132" s="2"/>
      <c r="S132" s="2" t="s">
        <v>38</v>
      </c>
      <c r="T132" s="2" t="s">
        <v>39</v>
      </c>
      <c r="U132" s="2" t="s">
        <v>40</v>
      </c>
      <c r="V132" s="2"/>
      <c r="W132" s="2" t="s">
        <v>40</v>
      </c>
      <c r="X132" s="2" t="s">
        <v>37</v>
      </c>
      <c r="Y132" s="2" t="s">
        <v>37</v>
      </c>
      <c r="Z132" s="2" t="s">
        <v>40</v>
      </c>
      <c r="AA132" s="2" t="s">
        <v>61</v>
      </c>
      <c r="AB132" s="2" t="s">
        <v>91</v>
      </c>
      <c r="AC132" s="2" t="s">
        <v>48</v>
      </c>
      <c r="AD132" s="2" t="s">
        <v>48</v>
      </c>
      <c r="AE132" s="2" t="s">
        <v>165</v>
      </c>
      <c r="AF132" s="2" t="s">
        <v>401</v>
      </c>
    </row>
    <row r="133" spans="1:32" ht="191.25">
      <c r="A133" s="1">
        <v>41775.571087962999</v>
      </c>
      <c r="B133" s="45">
        <v>105</v>
      </c>
      <c r="C133" s="45">
        <v>1</v>
      </c>
      <c r="D133" s="2" t="s">
        <v>492</v>
      </c>
      <c r="E133" s="3" t="s">
        <v>952</v>
      </c>
      <c r="F133" s="2" t="s">
        <v>493</v>
      </c>
      <c r="G133" s="3" t="s">
        <v>948</v>
      </c>
      <c r="H133" s="2" t="s">
        <v>52</v>
      </c>
      <c r="I133" s="2" t="s">
        <v>412</v>
      </c>
      <c r="J133" s="3">
        <v>6134682074</v>
      </c>
      <c r="K133" s="2" t="s">
        <v>494</v>
      </c>
      <c r="L133" s="2" t="s">
        <v>69</v>
      </c>
      <c r="M133" s="3">
        <v>1</v>
      </c>
      <c r="N133" s="2" t="s">
        <v>56</v>
      </c>
      <c r="O133" s="2" t="s">
        <v>57</v>
      </c>
      <c r="P133" s="2" t="s">
        <v>58</v>
      </c>
      <c r="Q133" s="2" t="s">
        <v>37</v>
      </c>
      <c r="R133" s="2"/>
      <c r="S133" s="2" t="s">
        <v>59</v>
      </c>
      <c r="T133" s="2" t="s">
        <v>60</v>
      </c>
      <c r="U133" s="2" t="s">
        <v>37</v>
      </c>
      <c r="V133" s="2" t="s">
        <v>74</v>
      </c>
      <c r="W133" s="2" t="s">
        <v>37</v>
      </c>
      <c r="X133" s="2" t="s">
        <v>37</v>
      </c>
      <c r="Y133" s="2" t="s">
        <v>37</v>
      </c>
      <c r="Z133" s="2" t="s">
        <v>37</v>
      </c>
      <c r="AA133" s="2" t="s">
        <v>61</v>
      </c>
      <c r="AB133" s="2" t="s">
        <v>61</v>
      </c>
      <c r="AC133" s="2" t="s">
        <v>42</v>
      </c>
      <c r="AD133" s="2" t="s">
        <v>42</v>
      </c>
      <c r="AE133" s="2" t="s">
        <v>165</v>
      </c>
      <c r="AF133" s="2" t="s">
        <v>242</v>
      </c>
    </row>
    <row r="134" spans="1:32" ht="165.75">
      <c r="A134" s="1">
        <v>41772.792476851901</v>
      </c>
      <c r="B134" s="45">
        <v>74</v>
      </c>
      <c r="C134" s="45">
        <v>1</v>
      </c>
      <c r="D134" s="2" t="s">
        <v>158</v>
      </c>
      <c r="E134" s="3" t="s">
        <v>952</v>
      </c>
      <c r="F134" s="2" t="s">
        <v>159</v>
      </c>
      <c r="G134" s="3" t="s">
        <v>948</v>
      </c>
      <c r="H134" s="2" t="s">
        <v>160</v>
      </c>
      <c r="I134" s="2" t="s">
        <v>161</v>
      </c>
      <c r="J134" s="3">
        <v>11981256429</v>
      </c>
      <c r="K134" s="2" t="s">
        <v>162</v>
      </c>
      <c r="L134" s="2" t="s">
        <v>33</v>
      </c>
      <c r="M134" s="3" t="s">
        <v>70</v>
      </c>
      <c r="N134" s="2" t="s">
        <v>56</v>
      </c>
      <c r="O134" s="2" t="s">
        <v>156</v>
      </c>
      <c r="P134" s="2" t="s">
        <v>103</v>
      </c>
      <c r="Q134" s="2" t="s">
        <v>163</v>
      </c>
      <c r="R134" s="2" t="s">
        <v>164</v>
      </c>
      <c r="S134" s="2" t="s">
        <v>59</v>
      </c>
      <c r="T134" s="2" t="s">
        <v>60</v>
      </c>
      <c r="U134" s="2" t="s">
        <v>40</v>
      </c>
      <c r="V134" s="2"/>
      <c r="W134" s="2" t="s">
        <v>40</v>
      </c>
      <c r="X134" s="2" t="s">
        <v>37</v>
      </c>
      <c r="Y134" s="2" t="s">
        <v>37</v>
      </c>
      <c r="Z134" s="2"/>
      <c r="AA134" s="2" t="s">
        <v>41</v>
      </c>
      <c r="AB134" s="2" t="s">
        <v>41</v>
      </c>
      <c r="AC134" s="2" t="s">
        <v>42</v>
      </c>
      <c r="AD134" s="2" t="s">
        <v>150</v>
      </c>
      <c r="AE134" s="2" t="s">
        <v>165</v>
      </c>
      <c r="AF134" s="2" t="s">
        <v>166</v>
      </c>
    </row>
    <row r="135" spans="1:32" ht="127.5">
      <c r="A135" s="1">
        <v>41774.4308101852</v>
      </c>
      <c r="B135" s="45">
        <v>128</v>
      </c>
      <c r="C135" s="45">
        <v>1</v>
      </c>
      <c r="D135" s="2" t="s">
        <v>739</v>
      </c>
      <c r="E135" s="3" t="s">
        <v>952</v>
      </c>
      <c r="F135" s="2" t="s">
        <v>740</v>
      </c>
      <c r="G135" s="3" t="s">
        <v>948</v>
      </c>
      <c r="H135" s="2" t="s">
        <v>741</v>
      </c>
      <c r="I135" s="2" t="s">
        <v>742</v>
      </c>
      <c r="J135" s="3">
        <v>34263418</v>
      </c>
      <c r="K135" s="2" t="s">
        <v>743</v>
      </c>
      <c r="L135" s="2" t="s">
        <v>141</v>
      </c>
      <c r="M135" s="3">
        <v>1</v>
      </c>
      <c r="N135" s="2" t="s">
        <v>142</v>
      </c>
      <c r="O135" s="2" t="s">
        <v>209</v>
      </c>
      <c r="P135" s="2" t="s">
        <v>103</v>
      </c>
      <c r="Q135" s="2" t="s">
        <v>37</v>
      </c>
      <c r="R135" s="2"/>
      <c r="S135" s="2" t="s">
        <v>38</v>
      </c>
      <c r="T135" s="2" t="s">
        <v>39</v>
      </c>
      <c r="U135" s="2" t="s">
        <v>40</v>
      </c>
      <c r="V135" s="2"/>
      <c r="W135" s="2" t="s">
        <v>40</v>
      </c>
      <c r="X135" s="2" t="s">
        <v>37</v>
      </c>
      <c r="Y135" s="2" t="s">
        <v>37</v>
      </c>
      <c r="Z135" s="2" t="s">
        <v>40</v>
      </c>
      <c r="AA135" s="2" t="s">
        <v>61</v>
      </c>
      <c r="AB135" s="2" t="s">
        <v>61</v>
      </c>
      <c r="AC135" s="2" t="s">
        <v>42</v>
      </c>
      <c r="AD135" s="2" t="s">
        <v>42</v>
      </c>
      <c r="AE135" s="2" t="s">
        <v>213</v>
      </c>
      <c r="AF135" s="2" t="s">
        <v>744</v>
      </c>
    </row>
    <row r="136" spans="1:32" ht="102">
      <c r="A136" s="1">
        <v>41772.376134259299</v>
      </c>
      <c r="B136" s="45">
        <v>142</v>
      </c>
      <c r="C136" s="45">
        <v>1</v>
      </c>
      <c r="D136" s="2" t="s">
        <v>903</v>
      </c>
      <c r="E136" s="3" t="s">
        <v>952</v>
      </c>
      <c r="F136" s="2" t="s">
        <v>904</v>
      </c>
      <c r="G136" s="3" t="s">
        <v>948</v>
      </c>
      <c r="H136" s="2" t="s">
        <v>905</v>
      </c>
      <c r="I136" s="2" t="s">
        <v>430</v>
      </c>
      <c r="J136" s="3">
        <v>6132132751</v>
      </c>
      <c r="K136" s="2" t="s">
        <v>906</v>
      </c>
      <c r="L136" s="2" t="s">
        <v>141</v>
      </c>
      <c r="M136" s="3">
        <v>1</v>
      </c>
      <c r="N136" s="2" t="s">
        <v>34</v>
      </c>
      <c r="O136" s="2" t="s">
        <v>94</v>
      </c>
      <c r="P136" s="2" t="s">
        <v>103</v>
      </c>
      <c r="Q136" s="2" t="s">
        <v>163</v>
      </c>
      <c r="R136" s="2" t="s">
        <v>203</v>
      </c>
      <c r="S136" s="2" t="s">
        <v>38</v>
      </c>
      <c r="T136" s="2" t="s">
        <v>39</v>
      </c>
      <c r="U136" s="2" t="s">
        <v>40</v>
      </c>
      <c r="V136" s="2"/>
      <c r="W136" s="2" t="s">
        <v>37</v>
      </c>
      <c r="X136" s="2" t="s">
        <v>37</v>
      </c>
      <c r="Y136" s="2" t="s">
        <v>37</v>
      </c>
      <c r="Z136" s="2" t="s">
        <v>37</v>
      </c>
      <c r="AA136" s="2" t="s">
        <v>91</v>
      </c>
      <c r="AB136" s="2" t="s">
        <v>61</v>
      </c>
      <c r="AC136" s="2" t="s">
        <v>42</v>
      </c>
      <c r="AD136" s="2" t="s">
        <v>42</v>
      </c>
      <c r="AE136" s="2" t="s">
        <v>907</v>
      </c>
      <c r="AF136" s="2" t="s">
        <v>873</v>
      </c>
    </row>
    <row r="137" spans="1:32" ht="153">
      <c r="A137" s="1">
        <v>41764.760983796303</v>
      </c>
      <c r="B137" s="45">
        <v>140</v>
      </c>
      <c r="C137" s="45">
        <v>1</v>
      </c>
      <c r="D137" s="2" t="s">
        <v>880</v>
      </c>
      <c r="E137" s="3" t="s">
        <v>952</v>
      </c>
      <c r="F137" s="2" t="s">
        <v>881</v>
      </c>
      <c r="G137" s="3" t="s">
        <v>948</v>
      </c>
      <c r="H137" s="2" t="s">
        <v>295</v>
      </c>
      <c r="I137" s="2" t="s">
        <v>882</v>
      </c>
      <c r="J137" s="3" t="s">
        <v>883</v>
      </c>
      <c r="K137" s="2" t="s">
        <v>884</v>
      </c>
      <c r="L137" s="2" t="s">
        <v>69</v>
      </c>
      <c r="M137" s="3">
        <v>2</v>
      </c>
      <c r="N137" s="2" t="s">
        <v>56</v>
      </c>
      <c r="O137" s="2" t="s">
        <v>35</v>
      </c>
      <c r="P137" s="2" t="s">
        <v>58</v>
      </c>
      <c r="Q137" s="2" t="s">
        <v>37</v>
      </c>
      <c r="R137" s="2" t="s">
        <v>203</v>
      </c>
      <c r="S137" s="2" t="s">
        <v>84</v>
      </c>
      <c r="T137" s="2" t="s">
        <v>73</v>
      </c>
      <c r="U137" s="2" t="s">
        <v>40</v>
      </c>
      <c r="V137" s="2"/>
      <c r="W137" s="2" t="s">
        <v>40</v>
      </c>
      <c r="X137" s="2" t="s">
        <v>37</v>
      </c>
      <c r="Y137" s="2" t="s">
        <v>37</v>
      </c>
      <c r="Z137" s="2" t="s">
        <v>37</v>
      </c>
      <c r="AA137" s="2" t="s">
        <v>91</v>
      </c>
      <c r="AB137" s="2" t="s">
        <v>91</v>
      </c>
      <c r="AC137" s="2" t="s">
        <v>204</v>
      </c>
      <c r="AD137" s="2" t="s">
        <v>48</v>
      </c>
      <c r="AE137" s="2" t="s">
        <v>885</v>
      </c>
      <c r="AF137" s="2" t="s">
        <v>429</v>
      </c>
    </row>
    <row r="138" spans="1:32" ht="191.25">
      <c r="A138" s="1">
        <v>41767.471053240697</v>
      </c>
      <c r="B138" s="45">
        <v>116</v>
      </c>
      <c r="C138" s="45">
        <v>1</v>
      </c>
      <c r="D138" s="2" t="s">
        <v>584</v>
      </c>
      <c r="E138" s="3" t="s">
        <v>952</v>
      </c>
      <c r="F138" s="2" t="s">
        <v>585</v>
      </c>
      <c r="G138" s="3" t="s">
        <v>948</v>
      </c>
      <c r="H138" s="2" t="s">
        <v>476</v>
      </c>
      <c r="I138" s="2" t="s">
        <v>79</v>
      </c>
      <c r="J138" s="3">
        <v>6196343262</v>
      </c>
      <c r="K138" s="2" t="s">
        <v>586</v>
      </c>
      <c r="L138" s="2" t="s">
        <v>141</v>
      </c>
      <c r="M138" s="3">
        <v>2</v>
      </c>
      <c r="N138" s="2" t="s">
        <v>56</v>
      </c>
      <c r="O138" s="2" t="s">
        <v>57</v>
      </c>
      <c r="P138" s="2" t="s">
        <v>72</v>
      </c>
      <c r="Q138" s="2" t="s">
        <v>37</v>
      </c>
      <c r="R138" s="2"/>
      <c r="S138" s="2" t="s">
        <v>84</v>
      </c>
      <c r="T138" s="2" t="s">
        <v>60</v>
      </c>
      <c r="U138" s="2" t="s">
        <v>37</v>
      </c>
      <c r="V138" s="2" t="s">
        <v>149</v>
      </c>
      <c r="W138" s="2" t="s">
        <v>40</v>
      </c>
      <c r="X138" s="2"/>
      <c r="Y138" s="2" t="s">
        <v>37</v>
      </c>
      <c r="Z138" s="2" t="s">
        <v>40</v>
      </c>
      <c r="AA138" s="2" t="s">
        <v>61</v>
      </c>
      <c r="AB138" s="2" t="s">
        <v>61</v>
      </c>
      <c r="AC138" s="2" t="s">
        <v>42</v>
      </c>
      <c r="AD138" s="2" t="s">
        <v>48</v>
      </c>
      <c r="AE138" s="2" t="s">
        <v>587</v>
      </c>
      <c r="AF138" s="2" t="s">
        <v>187</v>
      </c>
    </row>
    <row r="139" spans="1:32" ht="178.5">
      <c r="A139" s="1">
        <v>41775.433993055602</v>
      </c>
      <c r="B139" s="45">
        <v>90</v>
      </c>
      <c r="C139" s="45">
        <v>1</v>
      </c>
      <c r="D139" s="2" t="s">
        <v>365</v>
      </c>
      <c r="E139" s="3" t="s">
        <v>952</v>
      </c>
      <c r="F139" s="2" t="s">
        <v>366</v>
      </c>
      <c r="G139" s="3" t="s">
        <v>948</v>
      </c>
      <c r="H139" s="2" t="s">
        <v>367</v>
      </c>
      <c r="I139" s="2" t="s">
        <v>368</v>
      </c>
      <c r="J139" s="3">
        <v>9434244604</v>
      </c>
      <c r="K139" s="2" t="s">
        <v>369</v>
      </c>
      <c r="L139" s="2" t="s">
        <v>45</v>
      </c>
      <c r="M139" s="3">
        <v>1</v>
      </c>
      <c r="N139" s="2" t="s">
        <v>90</v>
      </c>
      <c r="O139" s="2" t="s">
        <v>370</v>
      </c>
      <c r="P139" s="2" t="s">
        <v>36</v>
      </c>
      <c r="Q139" s="2" t="s">
        <v>37</v>
      </c>
      <c r="R139" s="2"/>
      <c r="S139" s="2" t="s">
        <v>59</v>
      </c>
      <c r="T139" s="2" t="s">
        <v>46</v>
      </c>
      <c r="U139" s="2" t="s">
        <v>37</v>
      </c>
      <c r="V139" s="2" t="s">
        <v>149</v>
      </c>
      <c r="W139" s="2" t="s">
        <v>40</v>
      </c>
      <c r="X139" s="2" t="s">
        <v>37</v>
      </c>
      <c r="Y139" s="2" t="s">
        <v>37</v>
      </c>
      <c r="Z139" s="2" t="s">
        <v>37</v>
      </c>
      <c r="AA139" s="2" t="s">
        <v>61</v>
      </c>
      <c r="AB139" s="2" t="s">
        <v>61</v>
      </c>
      <c r="AC139" s="2"/>
      <c r="AD139" s="2" t="s">
        <v>42</v>
      </c>
      <c r="AE139" s="2" t="s">
        <v>371</v>
      </c>
      <c r="AF139" s="2" t="s">
        <v>372</v>
      </c>
    </row>
    <row r="140" spans="1:32" ht="153">
      <c r="A140" s="1">
        <v>41764.6823842593</v>
      </c>
      <c r="B140" s="45">
        <v>94</v>
      </c>
      <c r="C140" s="45">
        <v>1</v>
      </c>
      <c r="D140" s="2" t="s">
        <v>402</v>
      </c>
      <c r="E140" s="3" t="s">
        <v>952</v>
      </c>
      <c r="F140" s="2" t="s">
        <v>403</v>
      </c>
      <c r="G140" s="3" t="s">
        <v>948</v>
      </c>
      <c r="H140" s="2" t="s">
        <v>404</v>
      </c>
      <c r="I140" s="2" t="s">
        <v>405</v>
      </c>
      <c r="J140" s="3" t="s">
        <v>406</v>
      </c>
      <c r="K140" s="2" t="s">
        <v>407</v>
      </c>
      <c r="L140" s="2" t="s">
        <v>33</v>
      </c>
      <c r="M140" s="3">
        <v>1</v>
      </c>
      <c r="N140" s="2" t="s">
        <v>142</v>
      </c>
      <c r="O140" s="2" t="s">
        <v>275</v>
      </c>
      <c r="P140" s="2" t="s">
        <v>103</v>
      </c>
      <c r="Q140" s="2" t="s">
        <v>37</v>
      </c>
      <c r="R140" s="2"/>
      <c r="S140" s="2" t="s">
        <v>157</v>
      </c>
      <c r="T140" s="2" t="s">
        <v>73</v>
      </c>
      <c r="U140" s="2" t="s">
        <v>37</v>
      </c>
      <c r="V140" s="2" t="s">
        <v>138</v>
      </c>
      <c r="W140" s="2" t="s">
        <v>37</v>
      </c>
      <c r="X140" s="2" t="s">
        <v>37</v>
      </c>
      <c r="Y140" s="2" t="s">
        <v>37</v>
      </c>
      <c r="Z140" s="2" t="s">
        <v>37</v>
      </c>
      <c r="AA140" s="2" t="s">
        <v>61</v>
      </c>
      <c r="AB140" s="2" t="s">
        <v>61</v>
      </c>
      <c r="AC140" s="2" t="s">
        <v>48</v>
      </c>
      <c r="AD140" s="2" t="s">
        <v>48</v>
      </c>
      <c r="AE140" s="2" t="s">
        <v>408</v>
      </c>
      <c r="AF140" s="2" t="s">
        <v>251</v>
      </c>
    </row>
    <row r="141" spans="1:32" ht="49.35" customHeight="1">
      <c r="A141" s="1">
        <v>41775.459872685198</v>
      </c>
      <c r="B141" s="45">
        <v>114</v>
      </c>
      <c r="C141" s="45">
        <v>1</v>
      </c>
      <c r="D141" s="2" t="s">
        <v>572</v>
      </c>
      <c r="E141" s="3" t="s">
        <v>952</v>
      </c>
      <c r="F141" s="2" t="s">
        <v>573</v>
      </c>
      <c r="G141" s="3" t="s">
        <v>948</v>
      </c>
      <c r="H141" s="2" t="s">
        <v>295</v>
      </c>
      <c r="I141" s="2" t="s">
        <v>574</v>
      </c>
      <c r="J141" s="3" t="s">
        <v>575</v>
      </c>
      <c r="K141" s="2" t="s">
        <v>576</v>
      </c>
      <c r="L141" s="2" t="s">
        <v>45</v>
      </c>
      <c r="M141" s="3">
        <v>2</v>
      </c>
      <c r="N141" s="2" t="s">
        <v>71</v>
      </c>
      <c r="O141" s="2" t="s">
        <v>83</v>
      </c>
      <c r="P141" s="2" t="s">
        <v>58</v>
      </c>
      <c r="Q141" s="2" t="s">
        <v>37</v>
      </c>
      <c r="R141" s="2"/>
      <c r="S141" s="2" t="s">
        <v>157</v>
      </c>
      <c r="T141" s="2" t="s">
        <v>39</v>
      </c>
      <c r="U141" s="2" t="s">
        <v>40</v>
      </c>
      <c r="V141" s="2"/>
      <c r="W141" s="2" t="s">
        <v>40</v>
      </c>
      <c r="X141" s="2" t="s">
        <v>37</v>
      </c>
      <c r="Y141" s="2" t="s">
        <v>37</v>
      </c>
      <c r="Z141" s="2" t="s">
        <v>40</v>
      </c>
      <c r="AA141" s="2" t="s">
        <v>61</v>
      </c>
      <c r="AB141" s="2" t="s">
        <v>61</v>
      </c>
      <c r="AC141" s="2" t="s">
        <v>42</v>
      </c>
      <c r="AD141" s="2" t="s">
        <v>150</v>
      </c>
      <c r="AE141" s="2" t="s">
        <v>577</v>
      </c>
      <c r="AF141" s="2" t="s">
        <v>578</v>
      </c>
    </row>
    <row r="142" spans="1:32" ht="191.25">
      <c r="A142" s="1">
        <v>41764.604560185202</v>
      </c>
      <c r="B142" s="45">
        <v>66</v>
      </c>
      <c r="C142" s="45">
        <v>1</v>
      </c>
      <c r="D142" s="2" t="s">
        <v>50</v>
      </c>
      <c r="E142" s="3" t="s">
        <v>952</v>
      </c>
      <c r="F142" s="2" t="s">
        <v>51</v>
      </c>
      <c r="G142" s="3" t="s">
        <v>948</v>
      </c>
      <c r="H142" s="2" t="s">
        <v>52</v>
      </c>
      <c r="I142" s="2" t="s">
        <v>53</v>
      </c>
      <c r="J142" s="3" t="s">
        <v>54</v>
      </c>
      <c r="K142" s="2" t="s">
        <v>55</v>
      </c>
      <c r="L142" s="2" t="s">
        <v>33</v>
      </c>
      <c r="M142" s="3">
        <v>1</v>
      </c>
      <c r="N142" s="2" t="s">
        <v>56</v>
      </c>
      <c r="O142" s="2" t="s">
        <v>57</v>
      </c>
      <c r="P142" s="2" t="s">
        <v>58</v>
      </c>
      <c r="Q142" s="2" t="s">
        <v>37</v>
      </c>
      <c r="R142" s="2"/>
      <c r="S142" s="2" t="s">
        <v>59</v>
      </c>
      <c r="T142" s="2" t="s">
        <v>60</v>
      </c>
      <c r="U142" s="2" t="s">
        <v>40</v>
      </c>
      <c r="V142" s="2"/>
      <c r="W142" s="2" t="s">
        <v>37</v>
      </c>
      <c r="X142" s="2" t="s">
        <v>37</v>
      </c>
      <c r="Y142" s="2" t="s">
        <v>37</v>
      </c>
      <c r="Z142" s="2" t="s">
        <v>40</v>
      </c>
      <c r="AA142" s="2" t="s">
        <v>61</v>
      </c>
      <c r="AB142" s="2" t="s">
        <v>61</v>
      </c>
      <c r="AC142" s="2" t="s">
        <v>42</v>
      </c>
      <c r="AD142" s="2" t="s">
        <v>42</v>
      </c>
      <c r="AE142" s="2" t="s">
        <v>62</v>
      </c>
      <c r="AF142" s="2" t="s">
        <v>63</v>
      </c>
    </row>
    <row r="143" spans="1:32" ht="127.5">
      <c r="A143" s="1">
        <v>41772.427326388897</v>
      </c>
      <c r="B143" s="45">
        <v>98</v>
      </c>
      <c r="C143" s="45">
        <v>1</v>
      </c>
      <c r="D143" s="2" t="s">
        <v>437</v>
      </c>
      <c r="E143" s="3" t="s">
        <v>952</v>
      </c>
      <c r="F143" s="2" t="s">
        <v>438</v>
      </c>
      <c r="G143" s="3" t="s">
        <v>948</v>
      </c>
      <c r="H143" s="2" t="s">
        <v>439</v>
      </c>
      <c r="I143" s="2" t="s">
        <v>440</v>
      </c>
      <c r="J143" s="3" t="s">
        <v>441</v>
      </c>
      <c r="K143" s="2" t="s">
        <v>442</v>
      </c>
      <c r="L143" s="2" t="s">
        <v>45</v>
      </c>
      <c r="M143" s="3">
        <v>1</v>
      </c>
      <c r="N143" s="2" t="s">
        <v>142</v>
      </c>
      <c r="O143" s="2" t="s">
        <v>443</v>
      </c>
      <c r="P143" s="2" t="s">
        <v>36</v>
      </c>
      <c r="Q143" s="2" t="s">
        <v>40</v>
      </c>
      <c r="R143" s="2"/>
      <c r="S143" s="2" t="s">
        <v>38</v>
      </c>
      <c r="T143" s="2" t="s">
        <v>60</v>
      </c>
      <c r="U143" s="2" t="s">
        <v>40</v>
      </c>
      <c r="V143" s="2"/>
      <c r="W143" s="2" t="s">
        <v>40</v>
      </c>
      <c r="X143" s="2" t="s">
        <v>37</v>
      </c>
      <c r="Y143" s="2" t="s">
        <v>40</v>
      </c>
      <c r="Z143" s="2" t="s">
        <v>40</v>
      </c>
      <c r="AA143" s="2" t="s">
        <v>91</v>
      </c>
      <c r="AB143" s="2" t="s">
        <v>61</v>
      </c>
      <c r="AC143" s="2" t="s">
        <v>48</v>
      </c>
      <c r="AD143" s="2" t="s">
        <v>204</v>
      </c>
      <c r="AE143" s="2" t="s">
        <v>444</v>
      </c>
      <c r="AF143" s="2" t="s">
        <v>445</v>
      </c>
    </row>
    <row r="144" spans="1:32" ht="127.5">
      <c r="A144" s="1">
        <v>41775.562349537002</v>
      </c>
      <c r="B144" s="45">
        <v>127</v>
      </c>
      <c r="C144" s="45">
        <v>1</v>
      </c>
      <c r="D144" s="2" t="s">
        <v>726</v>
      </c>
      <c r="E144" s="3" t="s">
        <v>952</v>
      </c>
      <c r="F144" s="2" t="s">
        <v>727</v>
      </c>
      <c r="G144" s="3" t="s">
        <v>948</v>
      </c>
      <c r="H144" s="2" t="s">
        <v>728</v>
      </c>
      <c r="I144" s="2" t="s">
        <v>729</v>
      </c>
      <c r="J144" s="3">
        <v>551133026541</v>
      </c>
      <c r="K144" s="2" t="s">
        <v>730</v>
      </c>
      <c r="L144" s="2" t="s">
        <v>69</v>
      </c>
      <c r="M144" s="3" t="s">
        <v>70</v>
      </c>
      <c r="N144" s="2" t="s">
        <v>56</v>
      </c>
      <c r="O144" s="2" t="s">
        <v>235</v>
      </c>
      <c r="P144" s="2" t="s">
        <v>210</v>
      </c>
      <c r="Q144" s="2" t="s">
        <v>37</v>
      </c>
      <c r="R144" s="2"/>
      <c r="S144" s="2" t="s">
        <v>104</v>
      </c>
      <c r="T144" s="2" t="s">
        <v>60</v>
      </c>
      <c r="U144" s="2" t="s">
        <v>37</v>
      </c>
      <c r="V144" s="2"/>
      <c r="W144" s="2"/>
      <c r="X144" s="2" t="s">
        <v>37</v>
      </c>
      <c r="Y144" s="2" t="s">
        <v>37</v>
      </c>
      <c r="Z144" s="2" t="s">
        <v>37</v>
      </c>
      <c r="AA144" s="2" t="s">
        <v>61</v>
      </c>
      <c r="AB144" s="2" t="s">
        <v>91</v>
      </c>
      <c r="AC144" s="2"/>
      <c r="AD144" s="2"/>
      <c r="AE144" s="2"/>
      <c r="AF144" s="2" t="s">
        <v>49</v>
      </c>
    </row>
    <row r="145" spans="1:32" ht="25.5">
      <c r="A145" s="1">
        <v>41775.5761458333</v>
      </c>
      <c r="B145" s="45">
        <v>88</v>
      </c>
      <c r="C145" s="45">
        <v>1</v>
      </c>
      <c r="D145" s="2" t="s">
        <v>343</v>
      </c>
      <c r="E145" s="3" t="s">
        <v>952</v>
      </c>
      <c r="F145" s="2" t="s">
        <v>344</v>
      </c>
      <c r="G145" s="3" t="s">
        <v>948</v>
      </c>
      <c r="H145" s="2" t="s">
        <v>38</v>
      </c>
      <c r="I145" s="2" t="s">
        <v>345</v>
      </c>
      <c r="J145" s="3" t="s">
        <v>346</v>
      </c>
      <c r="K145" s="2" t="s">
        <v>347</v>
      </c>
      <c r="L145" s="2" t="s">
        <v>116</v>
      </c>
      <c r="M145" s="3">
        <v>0</v>
      </c>
      <c r="N145" s="2"/>
      <c r="O145" s="2"/>
      <c r="P145" s="2"/>
      <c r="Q145" s="2"/>
      <c r="R145" s="2"/>
      <c r="S145" s="2"/>
      <c r="T145" s="2"/>
      <c r="U145" s="2" t="s">
        <v>40</v>
      </c>
      <c r="V145" s="2"/>
      <c r="W145" s="2" t="s">
        <v>40</v>
      </c>
      <c r="X145" s="2" t="s">
        <v>37</v>
      </c>
      <c r="Y145" s="2" t="s">
        <v>37</v>
      </c>
      <c r="Z145" s="2" t="s">
        <v>37</v>
      </c>
      <c r="AA145" s="2" t="s">
        <v>61</v>
      </c>
      <c r="AB145" s="2" t="s">
        <v>61</v>
      </c>
      <c r="AC145" s="2" t="s">
        <v>48</v>
      </c>
      <c r="AD145" s="2" t="s">
        <v>48</v>
      </c>
      <c r="AE145" s="2"/>
      <c r="AF145" s="2"/>
    </row>
    <row r="146" spans="1:32" ht="38.25">
      <c r="A146" s="1">
        <v>41764.591446759303</v>
      </c>
      <c r="B146" s="45">
        <v>92</v>
      </c>
      <c r="C146" s="45">
        <v>1</v>
      </c>
      <c r="D146" s="2" t="s">
        <v>393</v>
      </c>
      <c r="E146" s="3" t="s">
        <v>952</v>
      </c>
      <c r="F146" s="2" t="s">
        <v>394</v>
      </c>
      <c r="G146" s="3" t="s">
        <v>948</v>
      </c>
      <c r="H146" s="2" t="s">
        <v>38</v>
      </c>
      <c r="I146" s="2" t="s">
        <v>186</v>
      </c>
      <c r="J146" s="3">
        <v>6132338469</v>
      </c>
      <c r="K146" s="2" t="s">
        <v>395</v>
      </c>
      <c r="L146" s="2" t="s">
        <v>116</v>
      </c>
      <c r="M146" s="3">
        <v>0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38.25">
      <c r="A147" s="1">
        <v>41772.391157407401</v>
      </c>
      <c r="B147" s="45">
        <v>99</v>
      </c>
      <c r="C147" s="45">
        <v>1</v>
      </c>
      <c r="D147" s="2" t="s">
        <v>457</v>
      </c>
      <c r="E147" s="3" t="s">
        <v>952</v>
      </c>
      <c r="F147" s="2" t="s">
        <v>458</v>
      </c>
      <c r="G147" s="3" t="s">
        <v>948</v>
      </c>
      <c r="H147" s="2" t="s">
        <v>459</v>
      </c>
      <c r="I147" s="2" t="s">
        <v>412</v>
      </c>
      <c r="J147" s="3">
        <v>6121947848</v>
      </c>
      <c r="K147" s="2" t="s">
        <v>460</v>
      </c>
      <c r="L147" s="2" t="s">
        <v>116</v>
      </c>
      <c r="M147" s="3">
        <v>0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25.5">
      <c r="A148" s="1">
        <v>41764.590798611098</v>
      </c>
      <c r="B148" s="45">
        <v>118</v>
      </c>
      <c r="C148" s="45">
        <v>1</v>
      </c>
      <c r="D148" s="2" t="s">
        <v>624</v>
      </c>
      <c r="E148" s="3" t="s">
        <v>952</v>
      </c>
      <c r="F148" s="2" t="s">
        <v>625</v>
      </c>
      <c r="G148" s="3" t="s">
        <v>948</v>
      </c>
      <c r="H148" s="2" t="s">
        <v>626</v>
      </c>
      <c r="I148" s="2" t="s">
        <v>430</v>
      </c>
      <c r="J148" s="3" t="s">
        <v>627</v>
      </c>
      <c r="K148" s="2" t="s">
        <v>628</v>
      </c>
      <c r="L148" s="2" t="s">
        <v>116</v>
      </c>
      <c r="M148" s="3">
        <v>0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</sheetData>
  <pageMargins left="0.74999999999999989" right="0.74999999999999989" top="1" bottom="1" header="0.5" footer="0.5"/>
  <pageSetup paperSize="9" fitToWidth="0" fitToHeight="0" orientation="portrait" horizontalDpi="4294967295" verticalDpi="4294967295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6" sqref="A26"/>
    </sheetView>
  </sheetViews>
  <sheetFormatPr defaultRowHeight="12.75"/>
  <cols>
    <col min="1" max="1" width="19.42578125" bestFit="1" customWidth="1"/>
  </cols>
  <sheetData>
    <row r="1" spans="1:4">
      <c r="A1" s="8" t="s">
        <v>1018</v>
      </c>
      <c r="B1" s="8" t="s">
        <v>1019</v>
      </c>
      <c r="C1" s="38" t="s">
        <v>1021</v>
      </c>
    </row>
    <row r="2" spans="1:4">
      <c r="A2" s="11" t="s">
        <v>953</v>
      </c>
      <c r="B2" s="11" t="s">
        <v>948</v>
      </c>
      <c r="C2" s="37">
        <v>46</v>
      </c>
    </row>
    <row r="3" spans="1:4">
      <c r="A3" s="11" t="s">
        <v>953</v>
      </c>
      <c r="B3" s="11" t="s">
        <v>949</v>
      </c>
      <c r="C3" s="37">
        <v>18</v>
      </c>
    </row>
    <row r="4" spans="1:4">
      <c r="A4" s="11" t="s">
        <v>952</v>
      </c>
      <c r="B4" s="11" t="s">
        <v>948</v>
      </c>
      <c r="C4" s="37">
        <v>67</v>
      </c>
    </row>
    <row r="5" spans="1:4">
      <c r="A5" s="11" t="s">
        <v>952</v>
      </c>
      <c r="B5" s="11" t="s">
        <v>949</v>
      </c>
      <c r="C5" s="37">
        <v>16</v>
      </c>
    </row>
    <row r="6" spans="1:4">
      <c r="A6" s="30"/>
      <c r="B6" s="30"/>
      <c r="C6" s="37">
        <f>SUM(C2:C5)</f>
        <v>147</v>
      </c>
    </row>
    <row r="8" spans="1:4">
      <c r="A8" s="58" t="s">
        <v>1039</v>
      </c>
      <c r="B8" s="57" t="s">
        <v>948</v>
      </c>
      <c r="C8" s="51" t="s">
        <v>949</v>
      </c>
      <c r="D8" s="57" t="s">
        <v>1021</v>
      </c>
    </row>
    <row r="9" spans="1:4">
      <c r="A9" s="56" t="s">
        <v>1035</v>
      </c>
      <c r="B9" s="44">
        <f>C2</f>
        <v>46</v>
      </c>
      <c r="C9" s="44">
        <f>C3</f>
        <v>18</v>
      </c>
      <c r="D9" s="51">
        <f>C2+C3</f>
        <v>64</v>
      </c>
    </row>
    <row r="10" spans="1:4">
      <c r="A10" s="56" t="s">
        <v>1036</v>
      </c>
      <c r="B10" s="44">
        <f>C4</f>
        <v>67</v>
      </c>
      <c r="C10" s="44">
        <f>C5</f>
        <v>16</v>
      </c>
      <c r="D10" s="51">
        <f>C4+C5</f>
        <v>83</v>
      </c>
    </row>
    <row r="11" spans="1:4">
      <c r="A11" s="56" t="s">
        <v>1021</v>
      </c>
      <c r="B11" s="51">
        <f>SUM(B9:B10)</f>
        <v>113</v>
      </c>
      <c r="C11" s="51">
        <f>SUM(C9:C10)</f>
        <v>34</v>
      </c>
      <c r="D11" s="51">
        <f>SUM(D9:D10)</f>
        <v>147</v>
      </c>
    </row>
    <row r="12" spans="1:4">
      <c r="A12" s="34"/>
      <c r="B12" s="34"/>
    </row>
    <row r="13" spans="1:4">
      <c r="A13" s="58" t="s">
        <v>1039</v>
      </c>
      <c r="B13" s="57" t="s">
        <v>1041</v>
      </c>
    </row>
    <row r="14" spans="1:4">
      <c r="A14" s="56" t="s">
        <v>1037</v>
      </c>
      <c r="B14" s="51">
        <v>113</v>
      </c>
    </row>
    <row r="15" spans="1:4">
      <c r="A15" s="56" t="s">
        <v>1038</v>
      </c>
      <c r="B15" s="51">
        <v>34</v>
      </c>
    </row>
    <row r="16" spans="1:4">
      <c r="A16" s="56" t="s">
        <v>1021</v>
      </c>
      <c r="B16" s="51">
        <f>SUM(B14:B15)</f>
        <v>147</v>
      </c>
    </row>
    <row r="24" spans="1:2">
      <c r="A24" t="s">
        <v>1051</v>
      </c>
      <c r="B24" t="s">
        <v>1055</v>
      </c>
    </row>
    <row r="25" spans="1:2">
      <c r="B25" t="s">
        <v>1093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5" sqref="B15"/>
    </sheetView>
  </sheetViews>
  <sheetFormatPr defaultRowHeight="12.75"/>
  <cols>
    <col min="1" max="1" width="30" bestFit="1" customWidth="1"/>
    <col min="4" max="4" width="11.5703125" bestFit="1" customWidth="1"/>
  </cols>
  <sheetData>
    <row r="1" spans="1:10" ht="63.75">
      <c r="A1" s="8" t="s">
        <v>1022</v>
      </c>
      <c r="B1" s="8" t="s">
        <v>1018</v>
      </c>
      <c r="C1" s="8" t="s">
        <v>1019</v>
      </c>
      <c r="D1" s="8" t="s">
        <v>989</v>
      </c>
      <c r="E1" s="8" t="s">
        <v>990</v>
      </c>
      <c r="F1" s="8" t="s">
        <v>991</v>
      </c>
      <c r="G1" s="8" t="s">
        <v>992</v>
      </c>
      <c r="H1" s="8" t="s">
        <v>993</v>
      </c>
      <c r="I1" s="38" t="s">
        <v>1021</v>
      </c>
    </row>
    <row r="2" spans="1:10" ht="25.5">
      <c r="A2" s="10" t="s">
        <v>7</v>
      </c>
      <c r="B2" s="11" t="s">
        <v>953</v>
      </c>
      <c r="C2" s="11" t="s">
        <v>948</v>
      </c>
      <c r="D2" s="11">
        <v>15</v>
      </c>
      <c r="E2" s="11">
        <v>8</v>
      </c>
      <c r="F2" s="11">
        <v>9</v>
      </c>
      <c r="G2" s="11">
        <v>4</v>
      </c>
      <c r="H2" s="11">
        <v>10</v>
      </c>
      <c r="I2" s="37">
        <f>SUM(D2:H2)</f>
        <v>46</v>
      </c>
    </row>
    <row r="3" spans="1:10" ht="25.5">
      <c r="A3" s="10" t="s">
        <v>7</v>
      </c>
      <c r="B3" s="11" t="s">
        <v>953</v>
      </c>
      <c r="C3" s="11" t="s">
        <v>949</v>
      </c>
      <c r="D3" s="11">
        <v>3</v>
      </c>
      <c r="E3" s="11">
        <v>5</v>
      </c>
      <c r="F3" s="11">
        <v>2</v>
      </c>
      <c r="G3" s="11">
        <v>4</v>
      </c>
      <c r="H3" s="11">
        <v>4</v>
      </c>
      <c r="I3" s="37">
        <f>SUM(D3:H3)</f>
        <v>18</v>
      </c>
      <c r="J3" s="59">
        <v>64</v>
      </c>
    </row>
    <row r="4" spans="1:10" ht="25.5">
      <c r="A4" s="10" t="s">
        <v>7</v>
      </c>
      <c r="B4" s="11" t="s">
        <v>952</v>
      </c>
      <c r="C4" s="11" t="s">
        <v>948</v>
      </c>
      <c r="D4" s="11">
        <v>15</v>
      </c>
      <c r="E4" s="11">
        <v>16</v>
      </c>
      <c r="F4" s="11">
        <v>14</v>
      </c>
      <c r="G4" s="11">
        <v>9</v>
      </c>
      <c r="H4" s="11">
        <v>13</v>
      </c>
      <c r="I4" s="37">
        <f>SUM(D4:H4)</f>
        <v>67</v>
      </c>
    </row>
    <row r="5" spans="1:10" ht="25.5">
      <c r="A5" s="10" t="s">
        <v>7</v>
      </c>
      <c r="B5" s="11" t="s">
        <v>952</v>
      </c>
      <c r="C5" s="11" t="s">
        <v>949</v>
      </c>
      <c r="D5" s="11">
        <v>1</v>
      </c>
      <c r="E5" s="11">
        <v>4</v>
      </c>
      <c r="F5" s="11">
        <v>2</v>
      </c>
      <c r="G5" s="11">
        <v>5</v>
      </c>
      <c r="H5" s="11">
        <v>4</v>
      </c>
      <c r="I5" s="37">
        <f>SUM(D5:H5)</f>
        <v>16</v>
      </c>
      <c r="J5" s="59">
        <v>83</v>
      </c>
    </row>
    <row r="6" spans="1:10">
      <c r="A6" s="30" t="s">
        <v>1020</v>
      </c>
      <c r="B6" s="30"/>
      <c r="C6" s="30"/>
      <c r="D6" s="30">
        <f>SUM(D2:D5)</f>
        <v>34</v>
      </c>
      <c r="E6" s="30">
        <f>SUM(E2:E5)</f>
        <v>33</v>
      </c>
      <c r="F6" s="30">
        <f t="shared" ref="F6:H6" si="0">SUM(F2:F5)</f>
        <v>27</v>
      </c>
      <c r="G6" s="30">
        <f>SUM(G2:G5)</f>
        <v>22</v>
      </c>
      <c r="H6" s="30">
        <f t="shared" si="0"/>
        <v>31</v>
      </c>
      <c r="I6" s="37">
        <f>SUM(I2:I5)</f>
        <v>147</v>
      </c>
    </row>
    <row r="7" spans="1:10">
      <c r="A7" s="33"/>
      <c r="B7" s="33"/>
      <c r="C7" s="33" t="s">
        <v>953</v>
      </c>
      <c r="D7" s="62">
        <f>(D2+D3)/64</f>
        <v>0.28125</v>
      </c>
      <c r="E7" s="62">
        <f t="shared" ref="E7:H7" si="1">(E2+E3)/64</f>
        <v>0.203125</v>
      </c>
      <c r="F7" s="62">
        <f t="shared" si="1"/>
        <v>0.171875</v>
      </c>
      <c r="G7" s="62">
        <f t="shared" si="1"/>
        <v>0.125</v>
      </c>
      <c r="H7" s="62">
        <f t="shared" si="1"/>
        <v>0.21875</v>
      </c>
      <c r="I7" s="71">
        <f>SUM(D7:H7)</f>
        <v>1</v>
      </c>
    </row>
    <row r="8" spans="1:10">
      <c r="A8" s="33"/>
      <c r="B8" s="33"/>
      <c r="C8" s="33" t="s">
        <v>952</v>
      </c>
      <c r="D8" s="62">
        <f>(D4+D5)/83</f>
        <v>0.19277108433734941</v>
      </c>
      <c r="E8" s="62">
        <f t="shared" ref="E8:H8" si="2">(E4+E5)/83</f>
        <v>0.24096385542168675</v>
      </c>
      <c r="F8" s="62">
        <f t="shared" si="2"/>
        <v>0.19277108433734941</v>
      </c>
      <c r="G8" s="62">
        <f t="shared" si="2"/>
        <v>0.16867469879518071</v>
      </c>
      <c r="H8" s="62">
        <f t="shared" si="2"/>
        <v>0.20481927710843373</v>
      </c>
      <c r="I8" s="71">
        <f>SUM(D8:H8)</f>
        <v>1</v>
      </c>
    </row>
    <row r="9" spans="1:10">
      <c r="A9" s="33"/>
      <c r="B9" s="33"/>
      <c r="C9" s="33" t="s">
        <v>1046</v>
      </c>
      <c r="D9" s="62">
        <f>D6/147</f>
        <v>0.23129251700680273</v>
      </c>
      <c r="E9" s="62">
        <f t="shared" ref="E9:H9" si="3">E6/147</f>
        <v>0.22448979591836735</v>
      </c>
      <c r="F9" s="62">
        <f t="shared" si="3"/>
        <v>0.18367346938775511</v>
      </c>
      <c r="G9" s="62">
        <f t="shared" si="3"/>
        <v>0.14965986394557823</v>
      </c>
      <c r="H9" s="62">
        <f t="shared" si="3"/>
        <v>0.21088435374149661</v>
      </c>
      <c r="I9" s="71">
        <f>SUM(D9:H9)</f>
        <v>1</v>
      </c>
    </row>
    <row r="10" spans="1:10">
      <c r="A10" s="33"/>
      <c r="B10" s="33"/>
      <c r="C10" s="33"/>
      <c r="D10" s="62"/>
      <c r="E10" s="62"/>
      <c r="F10" s="62"/>
      <c r="G10" s="62"/>
      <c r="H10" s="62"/>
      <c r="I10" s="71"/>
    </row>
    <row r="12" spans="1:10">
      <c r="A12" s="53" t="s">
        <v>1044</v>
      </c>
      <c r="B12" t="s">
        <v>1094</v>
      </c>
    </row>
    <row r="13" spans="1:10">
      <c r="B13" t="s">
        <v>1095</v>
      </c>
    </row>
    <row r="14" spans="1:10">
      <c r="B14" t="s">
        <v>1096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15" sqref="B15"/>
    </sheetView>
  </sheetViews>
  <sheetFormatPr defaultRowHeight="12.75"/>
  <cols>
    <col min="1" max="1" width="42.42578125" bestFit="1" customWidth="1"/>
  </cols>
  <sheetData>
    <row r="1" spans="1:10" ht="38.25">
      <c r="A1" s="7" t="s">
        <v>1022</v>
      </c>
      <c r="B1" s="7" t="s">
        <v>1018</v>
      </c>
      <c r="C1" s="7" t="s">
        <v>1019</v>
      </c>
      <c r="D1" s="8">
        <v>0</v>
      </c>
      <c r="E1" s="8">
        <v>1</v>
      </c>
      <c r="F1" s="8">
        <v>2</v>
      </c>
      <c r="G1" s="8">
        <v>3</v>
      </c>
      <c r="H1" s="8">
        <v>4</v>
      </c>
      <c r="I1" s="8" t="s">
        <v>70</v>
      </c>
      <c r="J1" s="8" t="s">
        <v>1021</v>
      </c>
    </row>
    <row r="2" spans="1:10">
      <c r="A2" s="10" t="s">
        <v>8</v>
      </c>
      <c r="B2" s="11" t="s">
        <v>953</v>
      </c>
      <c r="C2" s="11" t="s">
        <v>948</v>
      </c>
      <c r="D2" s="11">
        <v>10</v>
      </c>
      <c r="E2" s="11">
        <v>15</v>
      </c>
      <c r="F2" s="11">
        <v>9</v>
      </c>
      <c r="G2" s="11">
        <v>2</v>
      </c>
      <c r="H2" s="11">
        <v>1</v>
      </c>
      <c r="I2" s="11">
        <v>9</v>
      </c>
      <c r="J2" s="37">
        <f>SUM(D2:I2)</f>
        <v>46</v>
      </c>
    </row>
    <row r="3" spans="1:10">
      <c r="A3" s="10" t="s">
        <v>8</v>
      </c>
      <c r="B3" s="11" t="s">
        <v>953</v>
      </c>
      <c r="C3" s="11" t="s">
        <v>949</v>
      </c>
      <c r="D3" s="11">
        <v>4</v>
      </c>
      <c r="E3" s="11">
        <v>10</v>
      </c>
      <c r="F3" s="11">
        <v>1</v>
      </c>
      <c r="G3" s="11">
        <v>2</v>
      </c>
      <c r="H3" s="11">
        <v>0</v>
      </c>
      <c r="I3" s="11">
        <v>1</v>
      </c>
      <c r="J3" s="37">
        <f>SUM(D3:I3)</f>
        <v>18</v>
      </c>
    </row>
    <row r="4" spans="1:10">
      <c r="A4" s="10" t="s">
        <v>8</v>
      </c>
      <c r="B4" s="11" t="s">
        <v>952</v>
      </c>
      <c r="C4" s="11" t="s">
        <v>948</v>
      </c>
      <c r="D4" s="11">
        <v>12</v>
      </c>
      <c r="E4" s="11">
        <v>34</v>
      </c>
      <c r="F4" s="11">
        <v>7</v>
      </c>
      <c r="G4" s="11">
        <v>3</v>
      </c>
      <c r="H4" s="11">
        <v>1</v>
      </c>
      <c r="I4" s="11">
        <v>10</v>
      </c>
      <c r="J4" s="37">
        <f>SUM(D4:I4)</f>
        <v>67</v>
      </c>
    </row>
    <row r="5" spans="1:10">
      <c r="A5" s="10" t="s">
        <v>8</v>
      </c>
      <c r="B5" s="11" t="s">
        <v>952</v>
      </c>
      <c r="C5" s="11" t="s">
        <v>949</v>
      </c>
      <c r="D5" s="11">
        <v>2</v>
      </c>
      <c r="E5" s="11">
        <v>11</v>
      </c>
      <c r="F5" s="11">
        <v>1</v>
      </c>
      <c r="G5" s="11">
        <v>1</v>
      </c>
      <c r="H5" s="11">
        <v>0</v>
      </c>
      <c r="I5" s="11">
        <v>1</v>
      </c>
      <c r="J5" s="37">
        <f>SUM(D5:I5)</f>
        <v>16</v>
      </c>
    </row>
    <row r="6" spans="1:10">
      <c r="A6" s="30" t="s">
        <v>1020</v>
      </c>
      <c r="B6" s="30"/>
      <c r="C6" s="30"/>
      <c r="D6" s="30">
        <f t="shared" ref="D6:J6" si="0">SUM(D2:D5)</f>
        <v>28</v>
      </c>
      <c r="E6" s="30">
        <f t="shared" si="0"/>
        <v>70</v>
      </c>
      <c r="F6" s="30">
        <f t="shared" si="0"/>
        <v>18</v>
      </c>
      <c r="G6" s="30">
        <f t="shared" si="0"/>
        <v>8</v>
      </c>
      <c r="H6" s="30">
        <f t="shared" si="0"/>
        <v>2</v>
      </c>
      <c r="I6" s="30">
        <f t="shared" si="0"/>
        <v>21</v>
      </c>
      <c r="J6" s="37">
        <f t="shared" si="0"/>
        <v>147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B15" sqref="B15"/>
    </sheetView>
  </sheetViews>
  <sheetFormatPr defaultRowHeight="12.75"/>
  <cols>
    <col min="1" max="1" width="22.140625" customWidth="1"/>
    <col min="2" max="2" width="10.7109375" customWidth="1"/>
    <col min="4" max="4" width="12.42578125" customWidth="1"/>
    <col min="6" max="6" width="12.5703125" customWidth="1"/>
    <col min="12" max="12" width="9.140625" customWidth="1"/>
  </cols>
  <sheetData>
    <row r="1" spans="1:9" ht="25.5">
      <c r="A1" s="7" t="s">
        <v>1022</v>
      </c>
      <c r="B1" s="7" t="s">
        <v>1018</v>
      </c>
      <c r="C1" s="7" t="s">
        <v>1019</v>
      </c>
      <c r="D1" s="8" t="s">
        <v>90</v>
      </c>
      <c r="E1" s="8" t="s">
        <v>142</v>
      </c>
      <c r="F1" s="8" t="s">
        <v>34</v>
      </c>
      <c r="G1" s="8" t="s">
        <v>994</v>
      </c>
      <c r="H1" s="8" t="s">
        <v>1021</v>
      </c>
    </row>
    <row r="2" spans="1:9" ht="38.25">
      <c r="A2" s="10" t="s">
        <v>9</v>
      </c>
      <c r="B2" s="11" t="s">
        <v>953</v>
      </c>
      <c r="C2" s="11" t="s">
        <v>948</v>
      </c>
      <c r="D2" s="11">
        <v>25</v>
      </c>
      <c r="E2" s="11">
        <v>17</v>
      </c>
      <c r="F2" s="11">
        <v>22</v>
      </c>
      <c r="G2" s="11">
        <v>10</v>
      </c>
      <c r="H2" s="39">
        <f>SUM(D2:G2)</f>
        <v>74</v>
      </c>
    </row>
    <row r="3" spans="1:9" ht="38.25">
      <c r="A3" s="10" t="s">
        <v>9</v>
      </c>
      <c r="B3" s="11" t="s">
        <v>953</v>
      </c>
      <c r="C3" s="11" t="s">
        <v>949</v>
      </c>
      <c r="D3" s="11">
        <v>12</v>
      </c>
      <c r="E3" s="11">
        <v>3</v>
      </c>
      <c r="F3" s="11">
        <v>2</v>
      </c>
      <c r="G3" s="11">
        <v>4</v>
      </c>
      <c r="H3" s="39">
        <f>SUM(D3:G3)</f>
        <v>21</v>
      </c>
      <c r="I3">
        <f>H2+H3</f>
        <v>95</v>
      </c>
    </row>
    <row r="4" spans="1:9" ht="38.25">
      <c r="A4" s="10" t="s">
        <v>9</v>
      </c>
      <c r="B4" s="11" t="s">
        <v>952</v>
      </c>
      <c r="C4" s="11" t="s">
        <v>948</v>
      </c>
      <c r="D4" s="11">
        <v>36</v>
      </c>
      <c r="E4" s="11">
        <v>33</v>
      </c>
      <c r="F4" s="11">
        <v>21</v>
      </c>
      <c r="G4" s="11">
        <v>12</v>
      </c>
      <c r="H4" s="39">
        <f>SUM(D4:G4)</f>
        <v>102</v>
      </c>
    </row>
    <row r="5" spans="1:9" ht="38.25">
      <c r="A5" s="10" t="s">
        <v>9</v>
      </c>
      <c r="B5" s="11" t="s">
        <v>952</v>
      </c>
      <c r="C5" s="11" t="s">
        <v>949</v>
      </c>
      <c r="D5" s="11">
        <v>6</v>
      </c>
      <c r="E5" s="11">
        <v>5</v>
      </c>
      <c r="F5" s="11">
        <v>8</v>
      </c>
      <c r="G5" s="11">
        <v>2</v>
      </c>
      <c r="H5" s="39">
        <f>SUM(D5:G5)</f>
        <v>21</v>
      </c>
      <c r="I5">
        <f>H4+H5</f>
        <v>123</v>
      </c>
    </row>
    <row r="6" spans="1:9" ht="15">
      <c r="A6" s="30" t="s">
        <v>1020</v>
      </c>
      <c r="B6" s="30"/>
      <c r="C6" s="30"/>
      <c r="D6" s="30">
        <f>SUM(D2:D5)</f>
        <v>79</v>
      </c>
      <c r="E6" s="30">
        <f t="shared" ref="E6:F6" si="0">SUM(E2:E5)</f>
        <v>58</v>
      </c>
      <c r="F6" s="30">
        <f t="shared" si="0"/>
        <v>53</v>
      </c>
      <c r="G6" s="30">
        <f>SUM(G2:G5)</f>
        <v>28</v>
      </c>
      <c r="H6" s="39">
        <f>SUM(H2:H5)</f>
        <v>218</v>
      </c>
      <c r="I6" s="70">
        <f>218-G6</f>
        <v>190</v>
      </c>
    </row>
    <row r="8" spans="1:9" ht="25.5">
      <c r="A8" s="8" t="s">
        <v>1040</v>
      </c>
      <c r="B8" s="8" t="s">
        <v>90</v>
      </c>
      <c r="C8" s="8" t="s">
        <v>142</v>
      </c>
      <c r="D8" s="8" t="s">
        <v>34</v>
      </c>
      <c r="E8" s="8" t="s">
        <v>1023</v>
      </c>
      <c r="F8" s="8" t="s">
        <v>948</v>
      </c>
      <c r="G8" s="8" t="s">
        <v>949</v>
      </c>
      <c r="H8" s="8" t="s">
        <v>1021</v>
      </c>
    </row>
    <row r="9" spans="1:9">
      <c r="A9" s="56" t="s">
        <v>1035</v>
      </c>
      <c r="B9" s="69">
        <f>(D2+D3)/95</f>
        <v>0.38947368421052631</v>
      </c>
      <c r="C9" s="69">
        <f t="shared" ref="C9:E9" si="1">(E2+E3)/95</f>
        <v>0.21052631578947367</v>
      </c>
      <c r="D9" s="69">
        <f t="shared" si="1"/>
        <v>0.25263157894736843</v>
      </c>
      <c r="E9" s="69">
        <f t="shared" si="1"/>
        <v>0.14736842105263157</v>
      </c>
      <c r="F9" s="69"/>
      <c r="G9" s="69"/>
      <c r="H9" s="69">
        <f>SUM(B9:G9)</f>
        <v>1</v>
      </c>
    </row>
    <row r="10" spans="1:9">
      <c r="A10" s="56" t="s">
        <v>1036</v>
      </c>
      <c r="B10" s="69">
        <f>(D4+D5)/123</f>
        <v>0.34146341463414637</v>
      </c>
      <c r="C10" s="69">
        <f t="shared" ref="C10:E10" si="2">(E4+E5)/123</f>
        <v>0.30894308943089432</v>
      </c>
      <c r="D10" s="69">
        <f t="shared" si="2"/>
        <v>0.23577235772357724</v>
      </c>
      <c r="E10" s="69">
        <f t="shared" si="2"/>
        <v>0.11382113821138211</v>
      </c>
      <c r="F10" s="69"/>
      <c r="G10" s="69"/>
      <c r="H10" s="69">
        <f>SUM(B10:G10)</f>
        <v>1</v>
      </c>
    </row>
    <row r="11" spans="1:9">
      <c r="A11" s="56" t="s">
        <v>1020</v>
      </c>
      <c r="B11" s="69">
        <f>D6/218</f>
        <v>0.36238532110091742</v>
      </c>
      <c r="C11" s="69">
        <f t="shared" ref="C11:E11" si="3">E6/218</f>
        <v>0.26605504587155965</v>
      </c>
      <c r="D11" s="69">
        <f t="shared" si="3"/>
        <v>0.24311926605504589</v>
      </c>
      <c r="E11" s="69">
        <f t="shared" si="3"/>
        <v>0.12844036697247707</v>
      </c>
      <c r="F11" s="69"/>
      <c r="G11" s="69"/>
      <c r="H11" s="69">
        <f>SUM(B11:E11)</f>
        <v>1</v>
      </c>
    </row>
    <row r="12" spans="1:9">
      <c r="A12" s="58" t="s">
        <v>1020</v>
      </c>
      <c r="B12" s="69">
        <f>D6/190</f>
        <v>0.41578947368421054</v>
      </c>
      <c r="C12" s="69">
        <f>E6/190</f>
        <v>0.30526315789473685</v>
      </c>
      <c r="D12" s="69">
        <f>F6/190</f>
        <v>0.27894736842105261</v>
      </c>
      <c r="E12" s="69"/>
      <c r="F12" s="69"/>
      <c r="G12" s="69"/>
      <c r="H12" s="69">
        <f>SUM(B12:D12)</f>
        <v>1</v>
      </c>
    </row>
    <row r="14" spans="1:9">
      <c r="A14" t="s">
        <v>1044</v>
      </c>
      <c r="B14" t="s">
        <v>1045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E6" sqref="E6"/>
    </sheetView>
  </sheetViews>
  <sheetFormatPr defaultRowHeight="12.75"/>
  <cols>
    <col min="1" max="1" width="39.140625" bestFit="1" customWidth="1"/>
    <col min="4" max="4" width="18" customWidth="1"/>
    <col min="5" max="5" width="13.5703125" customWidth="1"/>
    <col min="6" max="6" width="14" customWidth="1"/>
    <col min="7" max="8" width="19.42578125" bestFit="1" customWidth="1"/>
    <col min="9" max="9" width="13.28515625" bestFit="1" customWidth="1"/>
    <col min="12" max="12" width="10.28515625" bestFit="1" customWidth="1"/>
  </cols>
  <sheetData>
    <row r="1" spans="1:12" ht="76.5">
      <c r="A1" s="7" t="s">
        <v>1022</v>
      </c>
      <c r="B1" s="7" t="s">
        <v>1018</v>
      </c>
      <c r="C1" s="7" t="s">
        <v>1019</v>
      </c>
      <c r="D1" s="8" t="s">
        <v>995</v>
      </c>
      <c r="E1" s="8" t="s">
        <v>996</v>
      </c>
      <c r="F1" s="8" t="s">
        <v>997</v>
      </c>
      <c r="G1" s="8" t="s">
        <v>998</v>
      </c>
      <c r="H1" s="8" t="s">
        <v>999</v>
      </c>
      <c r="I1" s="8" t="s">
        <v>1000</v>
      </c>
      <c r="J1" s="8" t="s">
        <v>1042</v>
      </c>
      <c r="K1" s="8" t="s">
        <v>1021</v>
      </c>
    </row>
    <row r="2" spans="1:12">
      <c r="A2" s="10" t="s">
        <v>10</v>
      </c>
      <c r="B2" s="11" t="s">
        <v>953</v>
      </c>
      <c r="C2" s="11" t="s">
        <v>948</v>
      </c>
      <c r="D2" s="11">
        <v>33</v>
      </c>
      <c r="E2" s="11">
        <v>26</v>
      </c>
      <c r="F2" s="11">
        <v>23</v>
      </c>
      <c r="G2" s="11">
        <v>23</v>
      </c>
      <c r="H2" s="11">
        <v>25</v>
      </c>
      <c r="I2" s="11">
        <v>17</v>
      </c>
      <c r="J2" s="11">
        <v>11</v>
      </c>
      <c r="K2" s="11">
        <f>SUM(D2:J2)</f>
        <v>158</v>
      </c>
    </row>
    <row r="3" spans="1:12">
      <c r="A3" s="10" t="s">
        <v>10</v>
      </c>
      <c r="B3" s="11" t="s">
        <v>953</v>
      </c>
      <c r="C3" s="11" t="s">
        <v>949</v>
      </c>
      <c r="D3" s="11">
        <v>12</v>
      </c>
      <c r="E3" s="11">
        <v>10</v>
      </c>
      <c r="F3" s="11">
        <v>9</v>
      </c>
      <c r="G3" s="11">
        <v>7</v>
      </c>
      <c r="H3" s="11">
        <v>8</v>
      </c>
      <c r="I3" s="11">
        <v>8</v>
      </c>
      <c r="J3" s="11">
        <v>4</v>
      </c>
      <c r="K3" s="11">
        <f t="shared" ref="K3:K5" si="0">SUM(D3:J3)</f>
        <v>58</v>
      </c>
      <c r="L3">
        <f>K2+K3</f>
        <v>216</v>
      </c>
    </row>
    <row r="4" spans="1:12">
      <c r="A4" s="10" t="s">
        <v>10</v>
      </c>
      <c r="B4" s="11" t="s">
        <v>952</v>
      </c>
      <c r="C4" s="11" t="s">
        <v>948</v>
      </c>
      <c r="D4" s="11">
        <v>50</v>
      </c>
      <c r="E4" s="11">
        <v>29</v>
      </c>
      <c r="F4" s="11">
        <v>22</v>
      </c>
      <c r="G4" s="11">
        <v>29</v>
      </c>
      <c r="H4" s="11">
        <v>30</v>
      </c>
      <c r="I4" s="11">
        <v>36</v>
      </c>
      <c r="J4" s="11">
        <v>12</v>
      </c>
      <c r="K4" s="11">
        <f t="shared" si="0"/>
        <v>208</v>
      </c>
    </row>
    <row r="5" spans="1:12">
      <c r="A5" s="10" t="s">
        <v>10</v>
      </c>
      <c r="B5" s="11" t="s">
        <v>952</v>
      </c>
      <c r="C5" s="11" t="s">
        <v>949</v>
      </c>
      <c r="D5" s="11">
        <v>11</v>
      </c>
      <c r="E5" s="11">
        <v>6</v>
      </c>
      <c r="F5" s="11">
        <v>4</v>
      </c>
      <c r="G5" s="11">
        <v>8</v>
      </c>
      <c r="H5" s="11">
        <v>7</v>
      </c>
      <c r="I5" s="11">
        <v>6</v>
      </c>
      <c r="J5" s="11">
        <v>1</v>
      </c>
      <c r="K5" s="11">
        <f t="shared" si="0"/>
        <v>43</v>
      </c>
      <c r="L5">
        <f>K4+K5</f>
        <v>251</v>
      </c>
    </row>
    <row r="6" spans="1:12">
      <c r="A6" s="30" t="s">
        <v>1020</v>
      </c>
      <c r="B6" s="11"/>
      <c r="C6" s="11"/>
      <c r="D6" s="11">
        <f>SUM(D2:D5)</f>
        <v>106</v>
      </c>
      <c r="E6" s="11">
        <f t="shared" ref="E6:J6" si="1">SUM(E2:E5)</f>
        <v>71</v>
      </c>
      <c r="F6" s="11">
        <f t="shared" si="1"/>
        <v>58</v>
      </c>
      <c r="G6" s="11">
        <f t="shared" si="1"/>
        <v>67</v>
      </c>
      <c r="H6" s="11">
        <f t="shared" si="1"/>
        <v>70</v>
      </c>
      <c r="I6" s="11">
        <f t="shared" si="1"/>
        <v>67</v>
      </c>
      <c r="J6" s="11">
        <f t="shared" si="1"/>
        <v>28</v>
      </c>
      <c r="K6" s="11">
        <f>SUM(K2:K5)</f>
        <v>467</v>
      </c>
    </row>
    <row r="7" spans="1:12">
      <c r="A7" s="40"/>
      <c r="B7" s="55" t="s">
        <v>953</v>
      </c>
      <c r="C7" s="40"/>
      <c r="D7" s="64">
        <f>(D2+D3)/216</f>
        <v>0.20833333333333334</v>
      </c>
      <c r="E7" s="64">
        <f t="shared" ref="E7:J7" si="2">(E2+E3)/216</f>
        <v>0.16666666666666666</v>
      </c>
      <c r="F7" s="64">
        <f t="shared" si="2"/>
        <v>0.14814814814814814</v>
      </c>
      <c r="G7" s="64">
        <f t="shared" si="2"/>
        <v>0.1388888888888889</v>
      </c>
      <c r="H7" s="64">
        <f t="shared" si="2"/>
        <v>0.15277777777777779</v>
      </c>
      <c r="I7" s="64">
        <f t="shared" si="2"/>
        <v>0.11574074074074074</v>
      </c>
      <c r="J7" s="64">
        <f t="shared" si="2"/>
        <v>6.9444444444444448E-2</v>
      </c>
      <c r="K7" s="65">
        <f>SUM(D7:J7)</f>
        <v>0.99999999999999989</v>
      </c>
      <c r="L7" s="68">
        <f>467-J6</f>
        <v>439</v>
      </c>
    </row>
    <row r="8" spans="1:12">
      <c r="A8" s="40"/>
      <c r="B8" s="55" t="s">
        <v>952</v>
      </c>
      <c r="C8" s="40"/>
      <c r="D8" s="64">
        <f>(D4+D5)/251</f>
        <v>0.24302788844621515</v>
      </c>
      <c r="E8" s="64">
        <f t="shared" ref="E8:J8" si="3">(E4+E5)/251</f>
        <v>0.1394422310756972</v>
      </c>
      <c r="F8" s="64">
        <f t="shared" si="3"/>
        <v>0.10358565737051793</v>
      </c>
      <c r="G8" s="64">
        <f t="shared" si="3"/>
        <v>0.14741035856573706</v>
      </c>
      <c r="H8" s="64">
        <f t="shared" si="3"/>
        <v>0.14741035856573706</v>
      </c>
      <c r="I8" s="64">
        <f t="shared" si="3"/>
        <v>0.16733067729083664</v>
      </c>
      <c r="J8" s="64">
        <f t="shared" si="3"/>
        <v>5.1792828685258967E-2</v>
      </c>
      <c r="K8" s="65">
        <f>SUM(D8:J8)</f>
        <v>0.99999999999999989</v>
      </c>
    </row>
    <row r="9" spans="1:12">
      <c r="B9" s="59"/>
      <c r="D9" s="64">
        <f t="shared" ref="D9:I9" si="4">D6/$K9</f>
        <v>0.24145785876993167</v>
      </c>
      <c r="E9" s="64">
        <f t="shared" si="4"/>
        <v>0.16173120728929385</v>
      </c>
      <c r="F9" s="64">
        <f t="shared" si="4"/>
        <v>0.13211845102505695</v>
      </c>
      <c r="G9" s="64">
        <f t="shared" si="4"/>
        <v>0.15261958997722094</v>
      </c>
      <c r="H9" s="64">
        <f t="shared" si="4"/>
        <v>0.15945330296127563</v>
      </c>
      <c r="I9" s="64">
        <f t="shared" si="4"/>
        <v>0.15261958997722094</v>
      </c>
      <c r="J9" s="64">
        <f>SUM(D9:I9)</f>
        <v>1</v>
      </c>
      <c r="K9">
        <v>439</v>
      </c>
    </row>
    <row r="16" spans="1:12">
      <c r="A16" t="s">
        <v>1044</v>
      </c>
      <c r="B16" t="s">
        <v>1047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Dados</vt:lpstr>
      <vt:lpstr>Agrupamento</vt:lpstr>
      <vt:lpstr>Consolidação</vt:lpstr>
      <vt:lpstr>Respostas do formulário</vt:lpstr>
      <vt:lpstr>Perfil do respondente</vt:lpstr>
      <vt:lpstr>Questão 1</vt:lpstr>
      <vt:lpstr>Questão 2</vt:lpstr>
      <vt:lpstr>Questão 3</vt:lpstr>
      <vt:lpstr>Questão 4</vt:lpstr>
      <vt:lpstr>Questão 5</vt:lpstr>
      <vt:lpstr>Questão 6</vt:lpstr>
      <vt:lpstr>Questão 6a</vt:lpstr>
      <vt:lpstr>Questão 7</vt:lpstr>
      <vt:lpstr>Questão 8</vt:lpstr>
      <vt:lpstr>Questão 9</vt:lpstr>
      <vt:lpstr>Questão 9a</vt:lpstr>
      <vt:lpstr>Questão 10</vt:lpstr>
      <vt:lpstr>Questão 11</vt:lpstr>
      <vt:lpstr>Questão 12</vt:lpstr>
      <vt:lpstr>Questão 13</vt:lpstr>
      <vt:lpstr>Questão 14</vt:lpstr>
      <vt:lpstr>Questão 15</vt:lpstr>
      <vt:lpstr>Questão 16</vt:lpstr>
      <vt:lpstr>Questão 17</vt:lpstr>
      <vt:lpstr>Questão 18</vt:lpstr>
      <vt:lpstr>Questão 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Schwartz Cruz</dc:creator>
  <cp:lastModifiedBy>Sanderson</cp:lastModifiedBy>
  <cp:revision>11</cp:revision>
  <dcterms:created xsi:type="dcterms:W3CDTF">2014-09-29T22:07:37Z</dcterms:created>
  <dcterms:modified xsi:type="dcterms:W3CDTF">2017-10-09T11:03:07Z</dcterms:modified>
</cp:coreProperties>
</file>