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casnell/GitHub/Wisconsin/digestion_evolution/data/"/>
    </mc:Choice>
  </mc:AlternateContent>
  <bookViews>
    <workbookView xWindow="-5320" yWindow="-21160" windowWidth="38400" windowHeight="21160" activeTab="1"/>
  </bookViews>
  <sheets>
    <sheet name="Genral" sheetId="1" r:id="rId1"/>
    <sheet name="Figure 7A" sheetId="3" r:id="rId2"/>
    <sheet name="Figure 7B" sheetId="5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3" i="5" l="1"/>
  <c r="E133" i="5"/>
  <c r="D134" i="5"/>
  <c r="M130" i="5"/>
  <c r="L130" i="5"/>
  <c r="J130" i="5"/>
  <c r="M129" i="5"/>
  <c r="L129" i="5"/>
  <c r="J129" i="5"/>
  <c r="M128" i="5"/>
  <c r="L128" i="5"/>
  <c r="J128" i="5"/>
  <c r="M127" i="5"/>
  <c r="L127" i="5"/>
  <c r="J127" i="5"/>
  <c r="M126" i="5"/>
  <c r="L126" i="5"/>
  <c r="J126" i="5"/>
  <c r="M125" i="5"/>
  <c r="L125" i="5"/>
  <c r="J125" i="5"/>
  <c r="M124" i="5"/>
  <c r="L124" i="5"/>
  <c r="J124" i="5"/>
  <c r="M123" i="5"/>
  <c r="L123" i="5"/>
  <c r="J123" i="5"/>
  <c r="K123" i="5"/>
  <c r="E117" i="5"/>
  <c r="D117" i="5"/>
  <c r="M110" i="5"/>
  <c r="L110" i="5"/>
  <c r="G110" i="5"/>
  <c r="H110" i="5"/>
  <c r="I110" i="5"/>
  <c r="J110" i="5"/>
  <c r="M109" i="5"/>
  <c r="L109" i="5"/>
  <c r="G109" i="5"/>
  <c r="H109" i="5"/>
  <c r="I109" i="5"/>
  <c r="J109" i="5"/>
  <c r="M108" i="5"/>
  <c r="L108" i="5"/>
  <c r="G108" i="5"/>
  <c r="H108" i="5"/>
  <c r="I108" i="5"/>
  <c r="J108" i="5"/>
  <c r="K108" i="5"/>
  <c r="D99" i="5"/>
  <c r="M96" i="5"/>
  <c r="L96" i="5"/>
  <c r="J96" i="5"/>
  <c r="M95" i="5"/>
  <c r="L95" i="5"/>
  <c r="J95" i="5"/>
  <c r="M94" i="5"/>
  <c r="L94" i="5"/>
  <c r="J94" i="5"/>
  <c r="K94" i="5"/>
  <c r="D86" i="5"/>
  <c r="E86" i="5"/>
  <c r="G87" i="5"/>
  <c r="H87" i="5"/>
  <c r="G85" i="5"/>
  <c r="I87" i="5"/>
  <c r="H88" i="5"/>
  <c r="D87" i="5"/>
  <c r="M80" i="5"/>
  <c r="L80" i="5"/>
  <c r="J80" i="5"/>
  <c r="M79" i="5"/>
  <c r="L79" i="5"/>
  <c r="J79" i="5"/>
  <c r="M78" i="5"/>
  <c r="L78" i="5"/>
  <c r="J78" i="5"/>
  <c r="K78" i="5"/>
  <c r="E72" i="5"/>
  <c r="D72" i="5"/>
  <c r="G70" i="5"/>
  <c r="H70" i="5"/>
  <c r="I70" i="5"/>
  <c r="J70" i="5"/>
  <c r="G69" i="5"/>
  <c r="H69" i="5"/>
  <c r="I69" i="5"/>
  <c r="J69" i="5"/>
  <c r="G68" i="5"/>
  <c r="H68" i="5"/>
  <c r="I68" i="5"/>
  <c r="J68" i="5"/>
  <c r="G67" i="5"/>
  <c r="H67" i="5"/>
  <c r="I67" i="5"/>
  <c r="J67" i="5"/>
  <c r="G66" i="5"/>
  <c r="H66" i="5"/>
  <c r="I66" i="5"/>
  <c r="J66" i="5"/>
  <c r="K66" i="5"/>
  <c r="D57" i="5"/>
  <c r="M56" i="5"/>
  <c r="L56" i="5"/>
  <c r="J56" i="5"/>
  <c r="M55" i="5"/>
  <c r="L55" i="5"/>
  <c r="J55" i="5"/>
  <c r="M54" i="5"/>
  <c r="L54" i="5"/>
  <c r="J54" i="5"/>
  <c r="M53" i="5"/>
  <c r="L53" i="5"/>
  <c r="J53" i="5"/>
  <c r="M52" i="5"/>
  <c r="L52" i="5"/>
  <c r="J52" i="5"/>
  <c r="M51" i="5"/>
  <c r="L51" i="5"/>
  <c r="J51" i="5"/>
  <c r="K51" i="5"/>
  <c r="D44" i="5"/>
  <c r="M39" i="5"/>
  <c r="L39" i="5"/>
  <c r="J39" i="5"/>
  <c r="M38" i="5"/>
  <c r="L38" i="5"/>
  <c r="J38" i="5"/>
  <c r="M37" i="5"/>
  <c r="L37" i="5"/>
  <c r="J37" i="5"/>
  <c r="K37" i="5"/>
  <c r="D29" i="5"/>
  <c r="E29" i="5"/>
  <c r="D30" i="5"/>
  <c r="M22" i="5"/>
  <c r="L22" i="5"/>
  <c r="J22" i="5"/>
  <c r="M21" i="5"/>
  <c r="L21" i="5"/>
  <c r="J21" i="5"/>
  <c r="M20" i="5"/>
  <c r="L20" i="5"/>
  <c r="J20" i="5"/>
  <c r="M19" i="5"/>
  <c r="L19" i="5"/>
  <c r="J19" i="5"/>
  <c r="K19" i="5"/>
  <c r="D12" i="5"/>
  <c r="E12" i="5"/>
  <c r="J12" i="5"/>
  <c r="H12" i="5"/>
  <c r="K12" i="5"/>
  <c r="L12" i="5"/>
  <c r="D11" i="5"/>
  <c r="F11" i="5"/>
  <c r="E11" i="5"/>
  <c r="J11" i="5"/>
  <c r="G11" i="5"/>
  <c r="H11" i="5"/>
  <c r="K11" i="5"/>
  <c r="L11" i="5"/>
  <c r="D10" i="5"/>
  <c r="F10" i="5"/>
  <c r="E10" i="5"/>
  <c r="J10" i="5"/>
  <c r="G10" i="5"/>
  <c r="H10" i="5"/>
  <c r="K10" i="5"/>
  <c r="L10" i="5"/>
  <c r="D9" i="5"/>
  <c r="F9" i="5"/>
  <c r="E9" i="5"/>
  <c r="J9" i="5"/>
  <c r="G9" i="5"/>
  <c r="H9" i="5"/>
  <c r="K9" i="5"/>
  <c r="L9" i="5"/>
  <c r="D7" i="5"/>
  <c r="F7" i="5"/>
  <c r="E7" i="5"/>
  <c r="J7" i="5"/>
  <c r="G7" i="5"/>
  <c r="H7" i="5"/>
  <c r="K7" i="5"/>
  <c r="L7" i="5"/>
  <c r="D6" i="5"/>
  <c r="F6" i="5"/>
  <c r="E6" i="5"/>
  <c r="J6" i="5"/>
  <c r="H6" i="5"/>
  <c r="K6" i="5"/>
  <c r="L6" i="5"/>
  <c r="D5" i="5"/>
  <c r="F5" i="5"/>
  <c r="E5" i="5"/>
  <c r="J5" i="5"/>
  <c r="G5" i="5"/>
  <c r="H5" i="5"/>
  <c r="K5" i="5"/>
  <c r="L5" i="5"/>
  <c r="D4" i="5"/>
  <c r="F4" i="5"/>
  <c r="E4" i="5"/>
  <c r="J4" i="5"/>
  <c r="G4" i="5"/>
  <c r="H4" i="5"/>
  <c r="K4" i="5"/>
  <c r="L4" i="5"/>
  <c r="F138" i="3"/>
  <c r="F137" i="3"/>
  <c r="F136" i="3"/>
  <c r="K135" i="3"/>
  <c r="F135" i="3"/>
  <c r="G135" i="3"/>
  <c r="F128" i="3"/>
  <c r="F127" i="3"/>
  <c r="K126" i="3"/>
  <c r="F126" i="3"/>
  <c r="G126" i="3"/>
  <c r="F118" i="3"/>
  <c r="F117" i="3"/>
  <c r="F116" i="3"/>
  <c r="K115" i="3"/>
  <c r="F115" i="3"/>
  <c r="G115" i="3"/>
  <c r="F110" i="3"/>
  <c r="F109" i="3"/>
  <c r="F108" i="3"/>
  <c r="F107" i="3"/>
  <c r="F106" i="3"/>
  <c r="K105" i="3"/>
  <c r="F105" i="3"/>
  <c r="G105" i="3"/>
  <c r="F93" i="3"/>
  <c r="F92" i="3"/>
  <c r="K91" i="3"/>
  <c r="F91" i="3"/>
  <c r="G91" i="3"/>
  <c r="F57" i="3"/>
  <c r="F56" i="3"/>
  <c r="F55" i="3"/>
  <c r="F54" i="3"/>
  <c r="F53" i="3"/>
  <c r="F52" i="3"/>
  <c r="F51" i="3"/>
  <c r="K50" i="3"/>
  <c r="F50" i="3"/>
  <c r="G50" i="3"/>
  <c r="F41" i="3"/>
  <c r="F40" i="3"/>
  <c r="K39" i="3"/>
  <c r="F39" i="3"/>
  <c r="G39" i="3"/>
  <c r="F31" i="3"/>
  <c r="F30" i="3"/>
  <c r="K29" i="3"/>
  <c r="F29" i="3"/>
  <c r="G29" i="3"/>
  <c r="F23" i="3"/>
  <c r="F22" i="3"/>
  <c r="F21" i="3"/>
  <c r="K20" i="3"/>
  <c r="F20" i="3"/>
  <c r="G20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AH4" i="1"/>
  <c r="AH69" i="1"/>
  <c r="AH8" i="1"/>
  <c r="AH70" i="1"/>
  <c r="AH11" i="1"/>
  <c r="AH71" i="1"/>
  <c r="AH14" i="1"/>
  <c r="AH72" i="1"/>
  <c r="AH16" i="1"/>
  <c r="AH73" i="1"/>
  <c r="AH18" i="1"/>
  <c r="AH74" i="1"/>
  <c r="AH21" i="1"/>
  <c r="AH75" i="1"/>
  <c r="AH24" i="1"/>
  <c r="AH76" i="1"/>
  <c r="AH30" i="1"/>
  <c r="AH77" i="1"/>
  <c r="AH89" i="1"/>
  <c r="AF36" i="1"/>
  <c r="BF36" i="1"/>
  <c r="AG36" i="1"/>
  <c r="AH36" i="1"/>
  <c r="AJ36" i="1"/>
  <c r="AJ78" i="1"/>
  <c r="AF37" i="1"/>
  <c r="BE37" i="1"/>
  <c r="BE38" i="1"/>
  <c r="BE39" i="1"/>
  <c r="BF37" i="1"/>
  <c r="AG37" i="1"/>
  <c r="AH37" i="1"/>
  <c r="AJ37" i="1"/>
  <c r="AJ79" i="1"/>
  <c r="AF40" i="1"/>
  <c r="BE40" i="1"/>
  <c r="BE41" i="1"/>
  <c r="BE42" i="1"/>
  <c r="BF40" i="1"/>
  <c r="AG40" i="1"/>
  <c r="AH40" i="1"/>
  <c r="AJ40" i="1"/>
  <c r="AJ80" i="1"/>
  <c r="AF43" i="1"/>
  <c r="BE43" i="1"/>
  <c r="BF43" i="1"/>
  <c r="AG43" i="1"/>
  <c r="AH43" i="1"/>
  <c r="AJ43" i="1"/>
  <c r="AJ81" i="1"/>
  <c r="AF44" i="1"/>
  <c r="BE44" i="1"/>
  <c r="BE45" i="1"/>
  <c r="BE46" i="1"/>
  <c r="BF44" i="1"/>
  <c r="AG44" i="1"/>
  <c r="AH44" i="1"/>
  <c r="AJ44" i="1"/>
  <c r="AJ82" i="1"/>
  <c r="AF47" i="1"/>
  <c r="BE47" i="1"/>
  <c r="BE48" i="1"/>
  <c r="BE49" i="1"/>
  <c r="BE50" i="1"/>
  <c r="BF47" i="1"/>
  <c r="AG47" i="1"/>
  <c r="AH47" i="1"/>
  <c r="AJ47" i="1"/>
  <c r="AJ83" i="1"/>
  <c r="AF51" i="1"/>
  <c r="BE51" i="1"/>
  <c r="BE52" i="1"/>
  <c r="BE53" i="1"/>
  <c r="BF51" i="1"/>
  <c r="AG51" i="1"/>
  <c r="AH51" i="1"/>
  <c r="AJ51" i="1"/>
  <c r="AJ84" i="1"/>
  <c r="AF54" i="1"/>
  <c r="BE54" i="1"/>
  <c r="BE55" i="1"/>
  <c r="BE56" i="1"/>
  <c r="BE57" i="1"/>
  <c r="BE58" i="1"/>
  <c r="BE59" i="1"/>
  <c r="BE60" i="1"/>
  <c r="BE61" i="1"/>
  <c r="BF54" i="1"/>
  <c r="AG54" i="1"/>
  <c r="AH54" i="1"/>
  <c r="AJ54" i="1"/>
  <c r="AJ85" i="1"/>
  <c r="AF62" i="1"/>
  <c r="BE62" i="1"/>
  <c r="BE63" i="1"/>
  <c r="BE64" i="1"/>
  <c r="BF62" i="1"/>
  <c r="AG62" i="1"/>
  <c r="AH62" i="1"/>
  <c r="AJ62" i="1"/>
  <c r="AJ86" i="1"/>
  <c r="AJ93" i="1"/>
  <c r="AJ92" i="1"/>
  <c r="AF4" i="1"/>
  <c r="BE4" i="1"/>
  <c r="BE5" i="1"/>
  <c r="BE6" i="1"/>
  <c r="BE7" i="1"/>
  <c r="BF4" i="1"/>
  <c r="AG4" i="1"/>
  <c r="AJ4" i="1"/>
  <c r="AJ69" i="1"/>
  <c r="AF8" i="1"/>
  <c r="BF8" i="1"/>
  <c r="AG8" i="1"/>
  <c r="AJ8" i="1"/>
  <c r="AJ70" i="1"/>
  <c r="AF11" i="1"/>
  <c r="BF11" i="1"/>
  <c r="AG11" i="1"/>
  <c r="AJ11" i="1"/>
  <c r="AJ71" i="1"/>
  <c r="AF14" i="1"/>
  <c r="BE14" i="1"/>
  <c r="BE15" i="1"/>
  <c r="BF14" i="1"/>
  <c r="AG14" i="1"/>
  <c r="AJ14" i="1"/>
  <c r="AJ72" i="1"/>
  <c r="AF16" i="1"/>
  <c r="BE16" i="1"/>
  <c r="BE17" i="1"/>
  <c r="BF16" i="1"/>
  <c r="AG16" i="1"/>
  <c r="AJ16" i="1"/>
  <c r="AJ73" i="1"/>
  <c r="AF18" i="1"/>
  <c r="BE18" i="1"/>
  <c r="BE19" i="1"/>
  <c r="BE20" i="1"/>
  <c r="BF18" i="1"/>
  <c r="AG18" i="1"/>
  <c r="AJ18" i="1"/>
  <c r="AJ74" i="1"/>
  <c r="AF21" i="1"/>
  <c r="BF21" i="1"/>
  <c r="AG21" i="1"/>
  <c r="AJ21" i="1"/>
  <c r="AJ75" i="1"/>
  <c r="AF24" i="1"/>
  <c r="BF24" i="1"/>
  <c r="AG24" i="1"/>
  <c r="AJ24" i="1"/>
  <c r="AJ76" i="1"/>
  <c r="AF30" i="1"/>
  <c r="AG30" i="1"/>
  <c r="AJ30" i="1"/>
  <c r="AJ77" i="1"/>
  <c r="AJ90" i="1"/>
  <c r="AJ89" i="1"/>
  <c r="AP4" i="1"/>
  <c r="AP69" i="1"/>
  <c r="AP8" i="1"/>
  <c r="AP70" i="1"/>
  <c r="AP11" i="1"/>
  <c r="AP71" i="1"/>
  <c r="AP14" i="1"/>
  <c r="AP72" i="1"/>
  <c r="AP16" i="1"/>
  <c r="AP73" i="1"/>
  <c r="AP18" i="1"/>
  <c r="AP74" i="1"/>
  <c r="AP21" i="1"/>
  <c r="AP75" i="1"/>
  <c r="AP24" i="1"/>
  <c r="AP76" i="1"/>
  <c r="AP30" i="1"/>
  <c r="AP77" i="1"/>
  <c r="AP89" i="1"/>
  <c r="AP36" i="1"/>
  <c r="AP78" i="1"/>
  <c r="AP37" i="1"/>
  <c r="AP79" i="1"/>
  <c r="AP40" i="1"/>
  <c r="AP80" i="1"/>
  <c r="AP43" i="1"/>
  <c r="AP81" i="1"/>
  <c r="AP44" i="1"/>
  <c r="AP82" i="1"/>
  <c r="AP47" i="1"/>
  <c r="AP83" i="1"/>
  <c r="AP51" i="1"/>
  <c r="AP84" i="1"/>
  <c r="AP54" i="1"/>
  <c r="AP85" i="1"/>
  <c r="AP62" i="1"/>
  <c r="AP86" i="1"/>
  <c r="AP93" i="1"/>
  <c r="AP92" i="1"/>
  <c r="AP90" i="1"/>
  <c r="AQ36" i="1"/>
  <c r="AQ78" i="1"/>
  <c r="AQ37" i="1"/>
  <c r="AQ79" i="1"/>
  <c r="AQ40" i="1"/>
  <c r="AQ80" i="1"/>
  <c r="AQ43" i="1"/>
  <c r="AQ81" i="1"/>
  <c r="AQ44" i="1"/>
  <c r="AQ82" i="1"/>
  <c r="AQ47" i="1"/>
  <c r="AQ83" i="1"/>
  <c r="AQ51" i="1"/>
  <c r="AQ84" i="1"/>
  <c r="AQ54" i="1"/>
  <c r="AQ85" i="1"/>
  <c r="AQ62" i="1"/>
  <c r="AQ86" i="1"/>
  <c r="AQ93" i="1"/>
  <c r="AQ92" i="1"/>
  <c r="AQ4" i="1"/>
  <c r="AQ69" i="1"/>
  <c r="AQ8" i="1"/>
  <c r="AQ70" i="1"/>
  <c r="AQ11" i="1"/>
  <c r="AQ71" i="1"/>
  <c r="AQ14" i="1"/>
  <c r="AQ72" i="1"/>
  <c r="AQ16" i="1"/>
  <c r="AQ73" i="1"/>
  <c r="AQ18" i="1"/>
  <c r="AQ74" i="1"/>
  <c r="AQ21" i="1"/>
  <c r="AQ75" i="1"/>
  <c r="AQ24" i="1"/>
  <c r="AQ76" i="1"/>
  <c r="AQ30" i="1"/>
  <c r="AQ77" i="1"/>
  <c r="AQ90" i="1"/>
  <c r="AQ89" i="1"/>
  <c r="AR36" i="1"/>
  <c r="AR78" i="1"/>
  <c r="AR37" i="1"/>
  <c r="AR79" i="1"/>
  <c r="AR40" i="1"/>
  <c r="AR80" i="1"/>
  <c r="AR43" i="1"/>
  <c r="AR81" i="1"/>
  <c r="AR44" i="1"/>
  <c r="AR82" i="1"/>
  <c r="AR47" i="1"/>
  <c r="AR83" i="1"/>
  <c r="AR51" i="1"/>
  <c r="AR84" i="1"/>
  <c r="AR54" i="1"/>
  <c r="AR85" i="1"/>
  <c r="AR62" i="1"/>
  <c r="AR86" i="1"/>
  <c r="AR93" i="1"/>
  <c r="AR92" i="1"/>
  <c r="AR4" i="1"/>
  <c r="AR69" i="1"/>
  <c r="AR8" i="1"/>
  <c r="AR70" i="1"/>
  <c r="AR11" i="1"/>
  <c r="AR71" i="1"/>
  <c r="AR14" i="1"/>
  <c r="AR72" i="1"/>
  <c r="AR16" i="1"/>
  <c r="AR73" i="1"/>
  <c r="AR18" i="1"/>
  <c r="AR74" i="1"/>
  <c r="AR21" i="1"/>
  <c r="AR75" i="1"/>
  <c r="AR24" i="1"/>
  <c r="AR76" i="1"/>
  <c r="AR30" i="1"/>
  <c r="AR77" i="1"/>
  <c r="AR90" i="1"/>
  <c r="AR89" i="1"/>
  <c r="AX36" i="1"/>
  <c r="AX78" i="1"/>
  <c r="AX37" i="1"/>
  <c r="AX79" i="1"/>
  <c r="AX40" i="1"/>
  <c r="AX80" i="1"/>
  <c r="AX43" i="1"/>
  <c r="AX81" i="1"/>
  <c r="AX44" i="1"/>
  <c r="AX82" i="1"/>
  <c r="AX47" i="1"/>
  <c r="AX83" i="1"/>
  <c r="AX51" i="1"/>
  <c r="AX84" i="1"/>
  <c r="AX54" i="1"/>
  <c r="AX85" i="1"/>
  <c r="AX62" i="1"/>
  <c r="AX86" i="1"/>
  <c r="AX93" i="1"/>
  <c r="AX92" i="1"/>
  <c r="AX4" i="1"/>
  <c r="AX69" i="1"/>
  <c r="AX8" i="1"/>
  <c r="AX70" i="1"/>
  <c r="AX11" i="1"/>
  <c r="AX71" i="1"/>
  <c r="AX14" i="1"/>
  <c r="AX72" i="1"/>
  <c r="AX16" i="1"/>
  <c r="AX73" i="1"/>
  <c r="AX18" i="1"/>
  <c r="AX74" i="1"/>
  <c r="AX21" i="1"/>
  <c r="AX75" i="1"/>
  <c r="AX24" i="1"/>
  <c r="AX76" i="1"/>
  <c r="AX30" i="1"/>
  <c r="AX77" i="1"/>
  <c r="AX90" i="1"/>
  <c r="AX89" i="1"/>
  <c r="AY36" i="1"/>
  <c r="AY78" i="1"/>
  <c r="AY37" i="1"/>
  <c r="AY79" i="1"/>
  <c r="AY40" i="1"/>
  <c r="AY80" i="1"/>
  <c r="AY43" i="1"/>
  <c r="AY81" i="1"/>
  <c r="AY44" i="1"/>
  <c r="AY82" i="1"/>
  <c r="AY47" i="1"/>
  <c r="AY83" i="1"/>
  <c r="AY51" i="1"/>
  <c r="AY84" i="1"/>
  <c r="AY54" i="1"/>
  <c r="AY85" i="1"/>
  <c r="AY62" i="1"/>
  <c r="AY86" i="1"/>
  <c r="AY93" i="1"/>
  <c r="AY92" i="1"/>
  <c r="AY4" i="1"/>
  <c r="AY69" i="1"/>
  <c r="AY8" i="1"/>
  <c r="AY70" i="1"/>
  <c r="AY11" i="1"/>
  <c r="AY71" i="1"/>
  <c r="AY14" i="1"/>
  <c r="AY72" i="1"/>
  <c r="AY16" i="1"/>
  <c r="AY73" i="1"/>
  <c r="AY18" i="1"/>
  <c r="AY74" i="1"/>
  <c r="AY21" i="1"/>
  <c r="AY75" i="1"/>
  <c r="AY24" i="1"/>
  <c r="AY76" i="1"/>
  <c r="AY30" i="1"/>
  <c r="AY77" i="1"/>
  <c r="AY90" i="1"/>
  <c r="AY89" i="1"/>
  <c r="AZ36" i="1"/>
  <c r="AZ78" i="1"/>
  <c r="AZ37" i="1"/>
  <c r="AZ79" i="1"/>
  <c r="AZ40" i="1"/>
  <c r="AZ80" i="1"/>
  <c r="AZ43" i="1"/>
  <c r="AZ81" i="1"/>
  <c r="AZ44" i="1"/>
  <c r="AZ82" i="1"/>
  <c r="AZ47" i="1"/>
  <c r="AZ83" i="1"/>
  <c r="AZ51" i="1"/>
  <c r="AZ84" i="1"/>
  <c r="AZ54" i="1"/>
  <c r="AZ85" i="1"/>
  <c r="AZ62" i="1"/>
  <c r="AZ86" i="1"/>
  <c r="AZ93" i="1"/>
  <c r="AZ92" i="1"/>
  <c r="AZ4" i="1"/>
  <c r="AZ69" i="1"/>
  <c r="AZ8" i="1"/>
  <c r="AZ70" i="1"/>
  <c r="AZ11" i="1"/>
  <c r="AZ71" i="1"/>
  <c r="AZ14" i="1"/>
  <c r="AZ72" i="1"/>
  <c r="AZ16" i="1"/>
  <c r="AZ73" i="1"/>
  <c r="AZ18" i="1"/>
  <c r="AZ74" i="1"/>
  <c r="AZ21" i="1"/>
  <c r="AZ75" i="1"/>
  <c r="AZ24" i="1"/>
  <c r="AZ76" i="1"/>
  <c r="AZ30" i="1"/>
  <c r="AZ77" i="1"/>
  <c r="AZ90" i="1"/>
  <c r="AZ89" i="1"/>
  <c r="BC36" i="1"/>
  <c r="BC78" i="1"/>
  <c r="BC37" i="1"/>
  <c r="BC79" i="1"/>
  <c r="BC40" i="1"/>
  <c r="BC80" i="1"/>
  <c r="BC43" i="1"/>
  <c r="BC81" i="1"/>
  <c r="BC44" i="1"/>
  <c r="BC82" i="1"/>
  <c r="BC47" i="1"/>
  <c r="BC83" i="1"/>
  <c r="BC51" i="1"/>
  <c r="BC84" i="1"/>
  <c r="BC54" i="1"/>
  <c r="BC85" i="1"/>
  <c r="BC62" i="1"/>
  <c r="BC86" i="1"/>
  <c r="BC93" i="1"/>
  <c r="BC92" i="1"/>
  <c r="BC4" i="1"/>
  <c r="BC69" i="1"/>
  <c r="BC8" i="1"/>
  <c r="BC70" i="1"/>
  <c r="BC11" i="1"/>
  <c r="BC71" i="1"/>
  <c r="BC14" i="1"/>
  <c r="BC72" i="1"/>
  <c r="BC16" i="1"/>
  <c r="BC73" i="1"/>
  <c r="BC18" i="1"/>
  <c r="BC74" i="1"/>
  <c r="BC21" i="1"/>
  <c r="BC75" i="1"/>
  <c r="BC24" i="1"/>
  <c r="BC76" i="1"/>
  <c r="BC30" i="1"/>
  <c r="BC77" i="1"/>
  <c r="BC90" i="1"/>
  <c r="BC89" i="1"/>
  <c r="BK36" i="1"/>
  <c r="BL36" i="1"/>
  <c r="BL78" i="1"/>
  <c r="BK37" i="1"/>
  <c r="BK38" i="1"/>
  <c r="BK39" i="1"/>
  <c r="BL37" i="1"/>
  <c r="BL79" i="1"/>
  <c r="BK40" i="1"/>
  <c r="BK41" i="1"/>
  <c r="BK42" i="1"/>
  <c r="BL40" i="1"/>
  <c r="BL80" i="1"/>
  <c r="BK43" i="1"/>
  <c r="BL43" i="1"/>
  <c r="BL81" i="1"/>
  <c r="BK44" i="1"/>
  <c r="BK45" i="1"/>
  <c r="BK46" i="1"/>
  <c r="BL44" i="1"/>
  <c r="BL82" i="1"/>
  <c r="BK47" i="1"/>
  <c r="BK48" i="1"/>
  <c r="BK49" i="1"/>
  <c r="BK50" i="1"/>
  <c r="BL47" i="1"/>
  <c r="BL83" i="1"/>
  <c r="BK51" i="1"/>
  <c r="BK52" i="1"/>
  <c r="BK53" i="1"/>
  <c r="BL51" i="1"/>
  <c r="BL84" i="1"/>
  <c r="BK54" i="1"/>
  <c r="BK55" i="1"/>
  <c r="BK56" i="1"/>
  <c r="BK57" i="1"/>
  <c r="BK58" i="1"/>
  <c r="BK59" i="1"/>
  <c r="BK60" i="1"/>
  <c r="BK61" i="1"/>
  <c r="BL54" i="1"/>
  <c r="BL85" i="1"/>
  <c r="BK62" i="1"/>
  <c r="BK63" i="1"/>
  <c r="BK64" i="1"/>
  <c r="BL62" i="1"/>
  <c r="BL86" i="1"/>
  <c r="BL93" i="1"/>
  <c r="BL92" i="1"/>
  <c r="BK4" i="1"/>
  <c r="BK5" i="1"/>
  <c r="BK6" i="1"/>
  <c r="BK7" i="1"/>
  <c r="BL4" i="1"/>
  <c r="BL69" i="1"/>
  <c r="BK8" i="1"/>
  <c r="BK9" i="1"/>
  <c r="BK10" i="1"/>
  <c r="BL8" i="1"/>
  <c r="BL70" i="1"/>
  <c r="BK11" i="1"/>
  <c r="BK12" i="1"/>
  <c r="BK13" i="1"/>
  <c r="BL11" i="1"/>
  <c r="BL71" i="1"/>
  <c r="BK14" i="1"/>
  <c r="BK15" i="1"/>
  <c r="BL14" i="1"/>
  <c r="BL72" i="1"/>
  <c r="BK16" i="1"/>
  <c r="BK17" i="1"/>
  <c r="BL16" i="1"/>
  <c r="BL73" i="1"/>
  <c r="BK18" i="1"/>
  <c r="BK19" i="1"/>
  <c r="BK20" i="1"/>
  <c r="BL18" i="1"/>
  <c r="BL74" i="1"/>
  <c r="BK21" i="1"/>
  <c r="BK22" i="1"/>
  <c r="BK23" i="1"/>
  <c r="BL21" i="1"/>
  <c r="BL75" i="1"/>
  <c r="BK24" i="1"/>
  <c r="BK25" i="1"/>
  <c r="BK26" i="1"/>
  <c r="BK27" i="1"/>
  <c r="BK28" i="1"/>
  <c r="BK29" i="1"/>
  <c r="BL24" i="1"/>
  <c r="BL76" i="1"/>
  <c r="BK30" i="1"/>
  <c r="BK31" i="1"/>
  <c r="BK32" i="1"/>
  <c r="BK33" i="1"/>
  <c r="BK34" i="1"/>
  <c r="BL30" i="1"/>
  <c r="BL77" i="1"/>
  <c r="BL90" i="1"/>
  <c r="BL89" i="1"/>
  <c r="BW36" i="1"/>
  <c r="BW78" i="1"/>
  <c r="BW37" i="1"/>
  <c r="BW79" i="1"/>
  <c r="BW40" i="1"/>
  <c r="BW80" i="1"/>
  <c r="BW43" i="1"/>
  <c r="BW81" i="1"/>
  <c r="BW44" i="1"/>
  <c r="BW82" i="1"/>
  <c r="BW47" i="1"/>
  <c r="BW83" i="1"/>
  <c r="BW51" i="1"/>
  <c r="BW84" i="1"/>
  <c r="BW54" i="1"/>
  <c r="BW85" i="1"/>
  <c r="BW62" i="1"/>
  <c r="BW86" i="1"/>
  <c r="BW93" i="1"/>
  <c r="BW92" i="1"/>
  <c r="BW4" i="1"/>
  <c r="BW69" i="1"/>
  <c r="BW8" i="1"/>
  <c r="BW70" i="1"/>
  <c r="BW11" i="1"/>
  <c r="BW71" i="1"/>
  <c r="BW14" i="1"/>
  <c r="BW72" i="1"/>
  <c r="BW16" i="1"/>
  <c r="BW73" i="1"/>
  <c r="BW18" i="1"/>
  <c r="BW74" i="1"/>
  <c r="BW21" i="1"/>
  <c r="BW75" i="1"/>
  <c r="BW24" i="1"/>
  <c r="BW76" i="1"/>
  <c r="BW30" i="1"/>
  <c r="BW77" i="1"/>
  <c r="BW90" i="1"/>
  <c r="BW89" i="1"/>
  <c r="BY36" i="1"/>
  <c r="BZ36" i="1"/>
  <c r="BZ78" i="1"/>
  <c r="BY37" i="1"/>
  <c r="BY38" i="1"/>
  <c r="BY39" i="1"/>
  <c r="BZ37" i="1"/>
  <c r="BZ79" i="1"/>
  <c r="BY40" i="1"/>
  <c r="BY41" i="1"/>
  <c r="BY42" i="1"/>
  <c r="BZ40" i="1"/>
  <c r="BZ80" i="1"/>
  <c r="BY43" i="1"/>
  <c r="BZ43" i="1"/>
  <c r="BZ81" i="1"/>
  <c r="BY44" i="1"/>
  <c r="BY45" i="1"/>
  <c r="BY46" i="1"/>
  <c r="BZ44" i="1"/>
  <c r="BZ82" i="1"/>
  <c r="BY47" i="1"/>
  <c r="BY48" i="1"/>
  <c r="BY49" i="1"/>
  <c r="BY50" i="1"/>
  <c r="BZ47" i="1"/>
  <c r="BZ83" i="1"/>
  <c r="BY51" i="1"/>
  <c r="BY52" i="1"/>
  <c r="BY53" i="1"/>
  <c r="BZ51" i="1"/>
  <c r="BZ84" i="1"/>
  <c r="BY54" i="1"/>
  <c r="BY55" i="1"/>
  <c r="BY56" i="1"/>
  <c r="BY57" i="1"/>
  <c r="BY58" i="1"/>
  <c r="BY59" i="1"/>
  <c r="BY60" i="1"/>
  <c r="BY61" i="1"/>
  <c r="BZ54" i="1"/>
  <c r="BZ85" i="1"/>
  <c r="BY62" i="1"/>
  <c r="BY63" i="1"/>
  <c r="BY64" i="1"/>
  <c r="BZ62" i="1"/>
  <c r="BZ86" i="1"/>
  <c r="BZ93" i="1"/>
  <c r="BZ92" i="1"/>
  <c r="BY4" i="1"/>
  <c r="BY5" i="1"/>
  <c r="BY6" i="1"/>
  <c r="BY7" i="1"/>
  <c r="BZ4" i="1"/>
  <c r="BZ69" i="1"/>
  <c r="BY8" i="1"/>
  <c r="BY9" i="1"/>
  <c r="BY10" i="1"/>
  <c r="BZ8" i="1"/>
  <c r="BZ70" i="1"/>
  <c r="BY11" i="1"/>
  <c r="BY12" i="1"/>
  <c r="BY13" i="1"/>
  <c r="BZ11" i="1"/>
  <c r="BZ71" i="1"/>
  <c r="BY14" i="1"/>
  <c r="BY15" i="1"/>
  <c r="BZ14" i="1"/>
  <c r="BZ72" i="1"/>
  <c r="BY16" i="1"/>
  <c r="BY17" i="1"/>
  <c r="BZ16" i="1"/>
  <c r="BZ73" i="1"/>
  <c r="BY18" i="1"/>
  <c r="BY19" i="1"/>
  <c r="BY20" i="1"/>
  <c r="BZ18" i="1"/>
  <c r="BZ74" i="1"/>
  <c r="BY21" i="1"/>
  <c r="BY22" i="1"/>
  <c r="BY23" i="1"/>
  <c r="BZ21" i="1"/>
  <c r="BZ75" i="1"/>
  <c r="BY24" i="1"/>
  <c r="BY25" i="1"/>
  <c r="BY26" i="1"/>
  <c r="BY27" i="1"/>
  <c r="BY28" i="1"/>
  <c r="BY29" i="1"/>
  <c r="BZ24" i="1"/>
  <c r="BZ76" i="1"/>
  <c r="BY30" i="1"/>
  <c r="BY31" i="1"/>
  <c r="BY32" i="1"/>
  <c r="BY33" i="1"/>
  <c r="BY34" i="1"/>
  <c r="BZ30" i="1"/>
  <c r="BZ77" i="1"/>
  <c r="BZ90" i="1"/>
  <c r="BZ89" i="1"/>
  <c r="CB36" i="1"/>
  <c r="CC36" i="1"/>
  <c r="CC78" i="1"/>
  <c r="CB37" i="1"/>
  <c r="CB38" i="1"/>
  <c r="CB39" i="1"/>
  <c r="CC37" i="1"/>
  <c r="CC79" i="1"/>
  <c r="CB40" i="1"/>
  <c r="CB41" i="1"/>
  <c r="CB42" i="1"/>
  <c r="CC40" i="1"/>
  <c r="CC80" i="1"/>
  <c r="CB43" i="1"/>
  <c r="CC43" i="1"/>
  <c r="CC81" i="1"/>
  <c r="CB44" i="1"/>
  <c r="CB45" i="1"/>
  <c r="CB46" i="1"/>
  <c r="CC44" i="1"/>
  <c r="CC82" i="1"/>
  <c r="CB47" i="1"/>
  <c r="CB48" i="1"/>
  <c r="CB49" i="1"/>
  <c r="CB50" i="1"/>
  <c r="CC47" i="1"/>
  <c r="CC83" i="1"/>
  <c r="CB51" i="1"/>
  <c r="CB52" i="1"/>
  <c r="CB53" i="1"/>
  <c r="CC51" i="1"/>
  <c r="CC84" i="1"/>
  <c r="CB54" i="1"/>
  <c r="CB55" i="1"/>
  <c r="CB56" i="1"/>
  <c r="CB57" i="1"/>
  <c r="CB58" i="1"/>
  <c r="CB59" i="1"/>
  <c r="CB60" i="1"/>
  <c r="CB61" i="1"/>
  <c r="CC54" i="1"/>
  <c r="CC85" i="1"/>
  <c r="CB62" i="1"/>
  <c r="CB63" i="1"/>
  <c r="CB64" i="1"/>
  <c r="CC62" i="1"/>
  <c r="CC86" i="1"/>
  <c r="CC93" i="1"/>
  <c r="CC92" i="1"/>
  <c r="CB4" i="1"/>
  <c r="CB5" i="1"/>
  <c r="CB6" i="1"/>
  <c r="CB7" i="1"/>
  <c r="CC4" i="1"/>
  <c r="CC69" i="1"/>
  <c r="CB8" i="1"/>
  <c r="CB9" i="1"/>
  <c r="CB10" i="1"/>
  <c r="CC8" i="1"/>
  <c r="CC70" i="1"/>
  <c r="CB11" i="1"/>
  <c r="CB12" i="1"/>
  <c r="CB13" i="1"/>
  <c r="CC11" i="1"/>
  <c r="CC71" i="1"/>
  <c r="CB15" i="1"/>
  <c r="CC14" i="1"/>
  <c r="CC72" i="1"/>
  <c r="CB16" i="1"/>
  <c r="CB17" i="1"/>
  <c r="CC16" i="1"/>
  <c r="CC73" i="1"/>
  <c r="CB18" i="1"/>
  <c r="CB19" i="1"/>
  <c r="CC18" i="1"/>
  <c r="CC74" i="1"/>
  <c r="CB21" i="1"/>
  <c r="CB22" i="1"/>
  <c r="CB23" i="1"/>
  <c r="CC21" i="1"/>
  <c r="CC75" i="1"/>
  <c r="CB24" i="1"/>
  <c r="CB25" i="1"/>
  <c r="CB26" i="1"/>
  <c r="CB27" i="1"/>
  <c r="CB28" i="1"/>
  <c r="CB29" i="1"/>
  <c r="CC24" i="1"/>
  <c r="CC76" i="1"/>
  <c r="CB30" i="1"/>
  <c r="CB31" i="1"/>
  <c r="CB32" i="1"/>
  <c r="CB33" i="1"/>
  <c r="CB34" i="1"/>
  <c r="CC30" i="1"/>
  <c r="CC77" i="1"/>
  <c r="CC90" i="1"/>
  <c r="CC89" i="1"/>
  <c r="CI14" i="1"/>
  <c r="CI62" i="1"/>
  <c r="CI86" i="1"/>
  <c r="CI36" i="1"/>
  <c r="CI78" i="1"/>
  <c r="CI37" i="1"/>
  <c r="CI79" i="1"/>
  <c r="CI40" i="1"/>
  <c r="CI80" i="1"/>
  <c r="CI43" i="1"/>
  <c r="CI81" i="1"/>
  <c r="CI44" i="1"/>
  <c r="CI82" i="1"/>
  <c r="CI47" i="1"/>
  <c r="CI83" i="1"/>
  <c r="CI51" i="1"/>
  <c r="CI84" i="1"/>
  <c r="CI54" i="1"/>
  <c r="CI85" i="1"/>
  <c r="CI93" i="1"/>
  <c r="CK36" i="1"/>
  <c r="CK78" i="1"/>
  <c r="CK37" i="1"/>
  <c r="CK79" i="1"/>
  <c r="CK40" i="1"/>
  <c r="CK80" i="1"/>
  <c r="CK43" i="1"/>
  <c r="CK81" i="1"/>
  <c r="CK44" i="1"/>
  <c r="CK82" i="1"/>
  <c r="CK47" i="1"/>
  <c r="CK83" i="1"/>
  <c r="CK51" i="1"/>
  <c r="CK84" i="1"/>
  <c r="CK54" i="1"/>
  <c r="CK85" i="1"/>
  <c r="CK62" i="1"/>
  <c r="CK86" i="1"/>
  <c r="CK92" i="1"/>
  <c r="CJ36" i="1"/>
  <c r="CJ78" i="1"/>
  <c r="CJ37" i="1"/>
  <c r="CJ79" i="1"/>
  <c r="CJ40" i="1"/>
  <c r="CJ80" i="1"/>
  <c r="CJ43" i="1"/>
  <c r="CJ81" i="1"/>
  <c r="CJ44" i="1"/>
  <c r="CJ82" i="1"/>
  <c r="CJ47" i="1"/>
  <c r="CJ83" i="1"/>
  <c r="CJ51" i="1"/>
  <c r="CJ84" i="1"/>
  <c r="CJ54" i="1"/>
  <c r="CJ85" i="1"/>
  <c r="CJ62" i="1"/>
  <c r="CJ86" i="1"/>
  <c r="CJ92" i="1"/>
  <c r="CI92" i="1"/>
  <c r="CK93" i="1"/>
  <c r="CJ93" i="1"/>
  <c r="CK4" i="1"/>
  <c r="CK69" i="1"/>
  <c r="CK8" i="1"/>
  <c r="CK70" i="1"/>
  <c r="CK11" i="1"/>
  <c r="CK71" i="1"/>
  <c r="CK14" i="1"/>
  <c r="CK72" i="1"/>
  <c r="CK16" i="1"/>
  <c r="CK73" i="1"/>
  <c r="CK18" i="1"/>
  <c r="CK74" i="1"/>
  <c r="CK21" i="1"/>
  <c r="CK75" i="1"/>
  <c r="CK24" i="1"/>
  <c r="CK76" i="1"/>
  <c r="CK30" i="1"/>
  <c r="CK77" i="1"/>
  <c r="CK90" i="1"/>
  <c r="CJ4" i="1"/>
  <c r="CJ69" i="1"/>
  <c r="CJ8" i="1"/>
  <c r="CJ70" i="1"/>
  <c r="CJ11" i="1"/>
  <c r="CJ71" i="1"/>
  <c r="CJ14" i="1"/>
  <c r="CJ72" i="1"/>
  <c r="CJ16" i="1"/>
  <c r="CJ73" i="1"/>
  <c r="CJ18" i="1"/>
  <c r="CJ74" i="1"/>
  <c r="CJ21" i="1"/>
  <c r="CJ75" i="1"/>
  <c r="CJ24" i="1"/>
  <c r="CJ76" i="1"/>
  <c r="CJ30" i="1"/>
  <c r="CJ77" i="1"/>
  <c r="CJ90" i="1"/>
  <c r="CI4" i="1"/>
  <c r="CI69" i="1"/>
  <c r="CI8" i="1"/>
  <c r="CI70" i="1"/>
  <c r="CI11" i="1"/>
  <c r="CI71" i="1"/>
  <c r="CI72" i="1"/>
  <c r="CI16" i="1"/>
  <c r="CI73" i="1"/>
  <c r="CI18" i="1"/>
  <c r="CI74" i="1"/>
  <c r="CI21" i="1"/>
  <c r="CI75" i="1"/>
  <c r="CI24" i="1"/>
  <c r="CI76" i="1"/>
  <c r="CI30" i="1"/>
  <c r="CI77" i="1"/>
  <c r="CI90" i="1"/>
  <c r="CK89" i="1"/>
  <c r="CJ89" i="1"/>
  <c r="CI89" i="1"/>
  <c r="J14" i="1"/>
  <c r="H18" i="1"/>
  <c r="H74" i="1"/>
  <c r="H4" i="1"/>
  <c r="H69" i="1"/>
  <c r="H8" i="1"/>
  <c r="H70" i="1"/>
  <c r="H11" i="1"/>
  <c r="H71" i="1"/>
  <c r="H14" i="1"/>
  <c r="H72" i="1"/>
  <c r="H16" i="1"/>
  <c r="H73" i="1"/>
  <c r="H21" i="1"/>
  <c r="H75" i="1"/>
  <c r="H24" i="1"/>
  <c r="H76" i="1"/>
  <c r="H77" i="1"/>
  <c r="H89" i="1"/>
  <c r="AH78" i="1"/>
  <c r="AH79" i="1"/>
  <c r="AH80" i="1"/>
  <c r="AH81" i="1"/>
  <c r="AH82" i="1"/>
  <c r="AH83" i="1"/>
  <c r="AH84" i="1"/>
  <c r="AH85" i="1"/>
  <c r="AH86" i="1"/>
  <c r="AH93" i="1"/>
  <c r="AG78" i="1"/>
  <c r="AG79" i="1"/>
  <c r="AG80" i="1"/>
  <c r="AG81" i="1"/>
  <c r="AG82" i="1"/>
  <c r="AG83" i="1"/>
  <c r="AG84" i="1"/>
  <c r="AG85" i="1"/>
  <c r="AG86" i="1"/>
  <c r="AG93" i="1"/>
  <c r="AF78" i="1"/>
  <c r="AF79" i="1"/>
  <c r="AF80" i="1"/>
  <c r="AF81" i="1"/>
  <c r="AF82" i="1"/>
  <c r="AF83" i="1"/>
  <c r="AF84" i="1"/>
  <c r="AF85" i="1"/>
  <c r="AF86" i="1"/>
  <c r="AF93" i="1"/>
  <c r="Z36" i="1"/>
  <c r="Z78" i="1"/>
  <c r="Z37" i="1"/>
  <c r="Z79" i="1"/>
  <c r="Z40" i="1"/>
  <c r="Z80" i="1"/>
  <c r="Z43" i="1"/>
  <c r="Z81" i="1"/>
  <c r="Z44" i="1"/>
  <c r="Z82" i="1"/>
  <c r="Z47" i="1"/>
  <c r="Z83" i="1"/>
  <c r="Z51" i="1"/>
  <c r="Z84" i="1"/>
  <c r="Z54" i="1"/>
  <c r="Z85" i="1"/>
  <c r="Z62" i="1"/>
  <c r="Z86" i="1"/>
  <c r="Z93" i="1"/>
  <c r="Y36" i="1"/>
  <c r="Y78" i="1"/>
  <c r="Y37" i="1"/>
  <c r="Y79" i="1"/>
  <c r="Y40" i="1"/>
  <c r="Y80" i="1"/>
  <c r="Y43" i="1"/>
  <c r="Y81" i="1"/>
  <c r="Y44" i="1"/>
  <c r="Y82" i="1"/>
  <c r="Y47" i="1"/>
  <c r="Y83" i="1"/>
  <c r="Y51" i="1"/>
  <c r="Y84" i="1"/>
  <c r="Y54" i="1"/>
  <c r="Y85" i="1"/>
  <c r="Y62" i="1"/>
  <c r="Y86" i="1"/>
  <c r="Y93" i="1"/>
  <c r="X36" i="1"/>
  <c r="X78" i="1"/>
  <c r="X37" i="1"/>
  <c r="X79" i="1"/>
  <c r="X40" i="1"/>
  <c r="X80" i="1"/>
  <c r="X43" i="1"/>
  <c r="X81" i="1"/>
  <c r="X44" i="1"/>
  <c r="X82" i="1"/>
  <c r="X47" i="1"/>
  <c r="X83" i="1"/>
  <c r="X51" i="1"/>
  <c r="X84" i="1"/>
  <c r="X54" i="1"/>
  <c r="X85" i="1"/>
  <c r="X62" i="1"/>
  <c r="X86" i="1"/>
  <c r="X93" i="1"/>
  <c r="R36" i="1"/>
  <c r="R78" i="1"/>
  <c r="R37" i="1"/>
  <c r="R79" i="1"/>
  <c r="R40" i="1"/>
  <c r="R80" i="1"/>
  <c r="R43" i="1"/>
  <c r="R81" i="1"/>
  <c r="R44" i="1"/>
  <c r="R82" i="1"/>
  <c r="R47" i="1"/>
  <c r="R83" i="1"/>
  <c r="R51" i="1"/>
  <c r="R84" i="1"/>
  <c r="R54" i="1"/>
  <c r="R85" i="1"/>
  <c r="R62" i="1"/>
  <c r="R86" i="1"/>
  <c r="R93" i="1"/>
  <c r="Q36" i="1"/>
  <c r="Q78" i="1"/>
  <c r="Q37" i="1"/>
  <c r="Q79" i="1"/>
  <c r="Q40" i="1"/>
  <c r="Q80" i="1"/>
  <c r="Q43" i="1"/>
  <c r="Q81" i="1"/>
  <c r="Q44" i="1"/>
  <c r="Q82" i="1"/>
  <c r="Q47" i="1"/>
  <c r="Q83" i="1"/>
  <c r="Q51" i="1"/>
  <c r="Q84" i="1"/>
  <c r="Q54" i="1"/>
  <c r="Q85" i="1"/>
  <c r="Q62" i="1"/>
  <c r="Q86" i="1"/>
  <c r="Q93" i="1"/>
  <c r="P36" i="1"/>
  <c r="P78" i="1"/>
  <c r="P37" i="1"/>
  <c r="P79" i="1"/>
  <c r="P40" i="1"/>
  <c r="P80" i="1"/>
  <c r="P43" i="1"/>
  <c r="P81" i="1"/>
  <c r="P44" i="1"/>
  <c r="P82" i="1"/>
  <c r="P47" i="1"/>
  <c r="P83" i="1"/>
  <c r="P51" i="1"/>
  <c r="P84" i="1"/>
  <c r="P54" i="1"/>
  <c r="P85" i="1"/>
  <c r="P62" i="1"/>
  <c r="P86" i="1"/>
  <c r="P93" i="1"/>
  <c r="J36" i="1"/>
  <c r="J78" i="1"/>
  <c r="J37" i="1"/>
  <c r="J79" i="1"/>
  <c r="J40" i="1"/>
  <c r="J80" i="1"/>
  <c r="J43" i="1"/>
  <c r="J81" i="1"/>
  <c r="J44" i="1"/>
  <c r="J82" i="1"/>
  <c r="J47" i="1"/>
  <c r="J83" i="1"/>
  <c r="J51" i="1"/>
  <c r="J84" i="1"/>
  <c r="J54" i="1"/>
  <c r="J85" i="1"/>
  <c r="J62" i="1"/>
  <c r="J86" i="1"/>
  <c r="J93" i="1"/>
  <c r="I36" i="1"/>
  <c r="I78" i="1"/>
  <c r="I37" i="1"/>
  <c r="I79" i="1"/>
  <c r="I40" i="1"/>
  <c r="I80" i="1"/>
  <c r="I43" i="1"/>
  <c r="I81" i="1"/>
  <c r="I44" i="1"/>
  <c r="I82" i="1"/>
  <c r="I47" i="1"/>
  <c r="I83" i="1"/>
  <c r="I51" i="1"/>
  <c r="I84" i="1"/>
  <c r="I54" i="1"/>
  <c r="I85" i="1"/>
  <c r="I62" i="1"/>
  <c r="I86" i="1"/>
  <c r="I93" i="1"/>
  <c r="H36" i="1"/>
  <c r="H78" i="1"/>
  <c r="H37" i="1"/>
  <c r="H79" i="1"/>
  <c r="H40" i="1"/>
  <c r="H80" i="1"/>
  <c r="H43" i="1"/>
  <c r="H81" i="1"/>
  <c r="H44" i="1"/>
  <c r="H82" i="1"/>
  <c r="H47" i="1"/>
  <c r="H83" i="1"/>
  <c r="H51" i="1"/>
  <c r="H84" i="1"/>
  <c r="H54" i="1"/>
  <c r="H85" i="1"/>
  <c r="H62" i="1"/>
  <c r="H86" i="1"/>
  <c r="H93" i="1"/>
  <c r="AH92" i="1"/>
  <c r="AG92" i="1"/>
  <c r="AF92" i="1"/>
  <c r="Z92" i="1"/>
  <c r="Y92" i="1"/>
  <c r="X92" i="1"/>
  <c r="R92" i="1"/>
  <c r="Q92" i="1"/>
  <c r="P92" i="1"/>
  <c r="J92" i="1"/>
  <c r="I92" i="1"/>
  <c r="H92" i="1"/>
  <c r="AH90" i="1"/>
  <c r="AG69" i="1"/>
  <c r="AG70" i="1"/>
  <c r="AG71" i="1"/>
  <c r="AG72" i="1"/>
  <c r="AG73" i="1"/>
  <c r="AG74" i="1"/>
  <c r="AG75" i="1"/>
  <c r="AG76" i="1"/>
  <c r="AG77" i="1"/>
  <c r="AG90" i="1"/>
  <c r="AF69" i="1"/>
  <c r="AF70" i="1"/>
  <c r="AF71" i="1"/>
  <c r="AF72" i="1"/>
  <c r="AF73" i="1"/>
  <c r="AF74" i="1"/>
  <c r="AF75" i="1"/>
  <c r="AF76" i="1"/>
  <c r="AF77" i="1"/>
  <c r="AF90" i="1"/>
  <c r="Z4" i="1"/>
  <c r="Z69" i="1"/>
  <c r="Z8" i="1"/>
  <c r="Z70" i="1"/>
  <c r="Z11" i="1"/>
  <c r="Z71" i="1"/>
  <c r="Z14" i="1"/>
  <c r="Z72" i="1"/>
  <c r="Z16" i="1"/>
  <c r="Z73" i="1"/>
  <c r="Z18" i="1"/>
  <c r="Z74" i="1"/>
  <c r="Z21" i="1"/>
  <c r="Z75" i="1"/>
  <c r="Z24" i="1"/>
  <c r="Z76" i="1"/>
  <c r="Z30" i="1"/>
  <c r="Z77" i="1"/>
  <c r="Z90" i="1"/>
  <c r="Y4" i="1"/>
  <c r="Y69" i="1"/>
  <c r="Y8" i="1"/>
  <c r="Y70" i="1"/>
  <c r="Y11" i="1"/>
  <c r="Y71" i="1"/>
  <c r="Y14" i="1"/>
  <c r="Y72" i="1"/>
  <c r="Y16" i="1"/>
  <c r="Y73" i="1"/>
  <c r="Y18" i="1"/>
  <c r="Y74" i="1"/>
  <c r="Y21" i="1"/>
  <c r="Y75" i="1"/>
  <c r="Y24" i="1"/>
  <c r="Y76" i="1"/>
  <c r="Y30" i="1"/>
  <c r="Y77" i="1"/>
  <c r="Y90" i="1"/>
  <c r="X4" i="1"/>
  <c r="X69" i="1"/>
  <c r="X8" i="1"/>
  <c r="X70" i="1"/>
  <c r="X11" i="1"/>
  <c r="X71" i="1"/>
  <c r="X14" i="1"/>
  <c r="X72" i="1"/>
  <c r="X16" i="1"/>
  <c r="X73" i="1"/>
  <c r="X18" i="1"/>
  <c r="X74" i="1"/>
  <c r="X21" i="1"/>
  <c r="X75" i="1"/>
  <c r="X24" i="1"/>
  <c r="X76" i="1"/>
  <c r="X30" i="1"/>
  <c r="X77" i="1"/>
  <c r="X90" i="1"/>
  <c r="R4" i="1"/>
  <c r="R69" i="1"/>
  <c r="R8" i="1"/>
  <c r="R70" i="1"/>
  <c r="R11" i="1"/>
  <c r="R71" i="1"/>
  <c r="R14" i="1"/>
  <c r="R72" i="1"/>
  <c r="R16" i="1"/>
  <c r="R73" i="1"/>
  <c r="R18" i="1"/>
  <c r="R74" i="1"/>
  <c r="R21" i="1"/>
  <c r="R75" i="1"/>
  <c r="R24" i="1"/>
  <c r="R76" i="1"/>
  <c r="R30" i="1"/>
  <c r="R77" i="1"/>
  <c r="R90" i="1"/>
  <c r="Q4" i="1"/>
  <c r="Q69" i="1"/>
  <c r="Q8" i="1"/>
  <c r="Q70" i="1"/>
  <c r="Q11" i="1"/>
  <c r="Q71" i="1"/>
  <c r="Q14" i="1"/>
  <c r="Q72" i="1"/>
  <c r="Q16" i="1"/>
  <c r="Q73" i="1"/>
  <c r="Q18" i="1"/>
  <c r="Q74" i="1"/>
  <c r="Q21" i="1"/>
  <c r="Q75" i="1"/>
  <c r="Q24" i="1"/>
  <c r="Q76" i="1"/>
  <c r="Q30" i="1"/>
  <c r="Q77" i="1"/>
  <c r="Q90" i="1"/>
  <c r="P4" i="1"/>
  <c r="P69" i="1"/>
  <c r="P8" i="1"/>
  <c r="P70" i="1"/>
  <c r="P11" i="1"/>
  <c r="P71" i="1"/>
  <c r="P14" i="1"/>
  <c r="P72" i="1"/>
  <c r="P16" i="1"/>
  <c r="P73" i="1"/>
  <c r="P18" i="1"/>
  <c r="P74" i="1"/>
  <c r="P21" i="1"/>
  <c r="P75" i="1"/>
  <c r="P24" i="1"/>
  <c r="P76" i="1"/>
  <c r="P30" i="1"/>
  <c r="P77" i="1"/>
  <c r="P90" i="1"/>
  <c r="J4" i="1"/>
  <c r="J69" i="1"/>
  <c r="J8" i="1"/>
  <c r="J70" i="1"/>
  <c r="J11" i="1"/>
  <c r="J71" i="1"/>
  <c r="J72" i="1"/>
  <c r="J16" i="1"/>
  <c r="J73" i="1"/>
  <c r="J18" i="1"/>
  <c r="J74" i="1"/>
  <c r="J21" i="1"/>
  <c r="J75" i="1"/>
  <c r="J24" i="1"/>
  <c r="J76" i="1"/>
  <c r="J30" i="1"/>
  <c r="J77" i="1"/>
  <c r="J90" i="1"/>
  <c r="I4" i="1"/>
  <c r="I69" i="1"/>
  <c r="I8" i="1"/>
  <c r="I70" i="1"/>
  <c r="I11" i="1"/>
  <c r="I71" i="1"/>
  <c r="I14" i="1"/>
  <c r="I72" i="1"/>
  <c r="I16" i="1"/>
  <c r="I73" i="1"/>
  <c r="I18" i="1"/>
  <c r="I74" i="1"/>
  <c r="I21" i="1"/>
  <c r="I75" i="1"/>
  <c r="I24" i="1"/>
  <c r="I76" i="1"/>
  <c r="I30" i="1"/>
  <c r="I77" i="1"/>
  <c r="I90" i="1"/>
  <c r="H90" i="1"/>
  <c r="AG89" i="1"/>
  <c r="AF89" i="1"/>
  <c r="Z89" i="1"/>
  <c r="Y89" i="1"/>
  <c r="X89" i="1"/>
  <c r="R89" i="1"/>
  <c r="Q89" i="1"/>
  <c r="P89" i="1"/>
  <c r="J89" i="1"/>
  <c r="I89" i="1"/>
  <c r="BI62" i="1"/>
  <c r="BI86" i="1"/>
  <c r="BF86" i="1"/>
  <c r="BI54" i="1"/>
  <c r="BI85" i="1"/>
  <c r="BF85" i="1"/>
  <c r="BI51" i="1"/>
  <c r="BI84" i="1"/>
  <c r="BF84" i="1"/>
  <c r="BI47" i="1"/>
  <c r="BI83" i="1"/>
  <c r="BF83" i="1"/>
  <c r="BI44" i="1"/>
  <c r="BI82" i="1"/>
  <c r="BF82" i="1"/>
  <c r="BI43" i="1"/>
  <c r="BI81" i="1"/>
  <c r="BF81" i="1"/>
  <c r="BI40" i="1"/>
  <c r="BI80" i="1"/>
  <c r="BF80" i="1"/>
  <c r="BI37" i="1"/>
  <c r="BI79" i="1"/>
  <c r="BF79" i="1"/>
  <c r="BI36" i="1"/>
  <c r="BI78" i="1"/>
  <c r="BF78" i="1"/>
  <c r="BI30" i="1"/>
  <c r="BI77" i="1"/>
  <c r="BF30" i="1"/>
  <c r="BF77" i="1"/>
  <c r="BI24" i="1"/>
  <c r="BI76" i="1"/>
  <c r="BF76" i="1"/>
  <c r="BI21" i="1"/>
  <c r="BI75" i="1"/>
  <c r="BF75" i="1"/>
  <c r="BI18" i="1"/>
  <c r="BI74" i="1"/>
  <c r="BF74" i="1"/>
  <c r="BI16" i="1"/>
  <c r="BI73" i="1"/>
  <c r="BF73" i="1"/>
  <c r="BI14" i="1"/>
  <c r="BI72" i="1"/>
  <c r="BF72" i="1"/>
  <c r="BI11" i="1"/>
  <c r="BI71" i="1"/>
  <c r="BF71" i="1"/>
  <c r="BI8" i="1"/>
  <c r="BI70" i="1"/>
  <c r="BF70" i="1"/>
  <c r="BI4" i="1"/>
  <c r="BI69" i="1"/>
  <c r="BF69" i="1"/>
  <c r="BQ64" i="1"/>
  <c r="BP64" i="1"/>
  <c r="BO64" i="1"/>
  <c r="BQ63" i="1"/>
  <c r="BP63" i="1"/>
  <c r="BO63" i="1"/>
  <c r="BQ62" i="1"/>
  <c r="BT62" i="1"/>
  <c r="BP62" i="1"/>
  <c r="BS62" i="1"/>
  <c r="BO62" i="1"/>
  <c r="BR62" i="1"/>
  <c r="BQ61" i="1"/>
  <c r="BP61" i="1"/>
  <c r="BO61" i="1"/>
  <c r="BQ60" i="1"/>
  <c r="BP60" i="1"/>
  <c r="BO60" i="1"/>
  <c r="BQ59" i="1"/>
  <c r="BP59" i="1"/>
  <c r="BO59" i="1"/>
  <c r="BQ58" i="1"/>
  <c r="BP58" i="1"/>
  <c r="BO58" i="1"/>
  <c r="BQ57" i="1"/>
  <c r="BP57" i="1"/>
  <c r="BO57" i="1"/>
  <c r="BQ56" i="1"/>
  <c r="BP56" i="1"/>
  <c r="BO56" i="1"/>
  <c r="BQ55" i="1"/>
  <c r="BP55" i="1"/>
  <c r="BO55" i="1"/>
  <c r="BQ54" i="1"/>
  <c r="BT54" i="1"/>
  <c r="BP54" i="1"/>
  <c r="BS54" i="1"/>
  <c r="BO54" i="1"/>
  <c r="BR54" i="1"/>
  <c r="BQ53" i="1"/>
  <c r="BP53" i="1"/>
  <c r="BO53" i="1"/>
  <c r="BQ52" i="1"/>
  <c r="BP52" i="1"/>
  <c r="BO52" i="1"/>
  <c r="BQ51" i="1"/>
  <c r="BT51" i="1"/>
  <c r="BP51" i="1"/>
  <c r="BS51" i="1"/>
  <c r="BO51" i="1"/>
  <c r="BR51" i="1"/>
  <c r="BQ50" i="1"/>
  <c r="BP50" i="1"/>
  <c r="BO50" i="1"/>
  <c r="BQ49" i="1"/>
  <c r="BP49" i="1"/>
  <c r="BO49" i="1"/>
  <c r="BQ48" i="1"/>
  <c r="BP48" i="1"/>
  <c r="BO48" i="1"/>
  <c r="BQ47" i="1"/>
  <c r="BT47" i="1"/>
  <c r="BP47" i="1"/>
  <c r="BS47" i="1"/>
  <c r="BO47" i="1"/>
  <c r="BR47" i="1"/>
  <c r="BQ46" i="1"/>
  <c r="BP46" i="1"/>
  <c r="BO46" i="1"/>
  <c r="BQ45" i="1"/>
  <c r="BP45" i="1"/>
  <c r="BO45" i="1"/>
  <c r="BQ44" i="1"/>
  <c r="BT44" i="1"/>
  <c r="BP44" i="1"/>
  <c r="BS44" i="1"/>
  <c r="BO44" i="1"/>
  <c r="BR44" i="1"/>
  <c r="BQ43" i="1"/>
  <c r="BT43" i="1"/>
  <c r="BP43" i="1"/>
  <c r="BS43" i="1"/>
  <c r="BO43" i="1"/>
  <c r="BR43" i="1"/>
  <c r="BQ42" i="1"/>
  <c r="BP42" i="1"/>
  <c r="BO42" i="1"/>
  <c r="BQ41" i="1"/>
  <c r="BP41" i="1"/>
  <c r="BO41" i="1"/>
  <c r="BQ40" i="1"/>
  <c r="BT40" i="1"/>
  <c r="BP40" i="1"/>
  <c r="BS40" i="1"/>
  <c r="BO40" i="1"/>
  <c r="BR40" i="1"/>
  <c r="BQ39" i="1"/>
  <c r="BP39" i="1"/>
  <c r="BO39" i="1"/>
  <c r="BQ38" i="1"/>
  <c r="BP38" i="1"/>
  <c r="BO38" i="1"/>
  <c r="BQ37" i="1"/>
  <c r="BT37" i="1"/>
  <c r="BP37" i="1"/>
  <c r="BS37" i="1"/>
  <c r="BO37" i="1"/>
  <c r="BR37" i="1"/>
  <c r="BQ36" i="1"/>
  <c r="BT36" i="1"/>
  <c r="BP36" i="1"/>
  <c r="BS36" i="1"/>
  <c r="BO36" i="1"/>
  <c r="BR36" i="1"/>
  <c r="BQ34" i="1"/>
  <c r="BP34" i="1"/>
  <c r="BO34" i="1"/>
  <c r="BQ33" i="1"/>
  <c r="BP33" i="1"/>
  <c r="BO33" i="1"/>
  <c r="BQ32" i="1"/>
  <c r="BP32" i="1"/>
  <c r="BO32" i="1"/>
  <c r="BQ31" i="1"/>
  <c r="BP31" i="1"/>
  <c r="BO31" i="1"/>
  <c r="BQ30" i="1"/>
  <c r="BT30" i="1"/>
  <c r="BP30" i="1"/>
  <c r="BS30" i="1"/>
  <c r="BO30" i="1"/>
  <c r="BR30" i="1"/>
  <c r="H30" i="1"/>
  <c r="BQ29" i="1"/>
  <c r="BP29" i="1"/>
  <c r="BO29" i="1"/>
  <c r="BQ28" i="1"/>
  <c r="BP28" i="1"/>
  <c r="BO28" i="1"/>
  <c r="BQ27" i="1"/>
  <c r="BP27" i="1"/>
  <c r="BO27" i="1"/>
  <c r="BQ26" i="1"/>
  <c r="BP26" i="1"/>
  <c r="BO26" i="1"/>
  <c r="BQ25" i="1"/>
  <c r="BP25" i="1"/>
  <c r="BO25" i="1"/>
  <c r="BQ24" i="1"/>
  <c r="BT24" i="1"/>
  <c r="BP24" i="1"/>
  <c r="BS24" i="1"/>
  <c r="BO24" i="1"/>
  <c r="BR24" i="1"/>
  <c r="BQ23" i="1"/>
  <c r="BP23" i="1"/>
  <c r="BO23" i="1"/>
  <c r="BQ22" i="1"/>
  <c r="BP22" i="1"/>
  <c r="BO22" i="1"/>
  <c r="BQ21" i="1"/>
  <c r="BT21" i="1"/>
  <c r="BP21" i="1"/>
  <c r="BS21" i="1"/>
  <c r="BO21" i="1"/>
  <c r="BR21" i="1"/>
  <c r="BQ20" i="1"/>
  <c r="BP20" i="1"/>
  <c r="BO20" i="1"/>
  <c r="BQ19" i="1"/>
  <c r="BP19" i="1"/>
  <c r="BO19" i="1"/>
  <c r="BQ18" i="1"/>
  <c r="BT18" i="1"/>
  <c r="BP18" i="1"/>
  <c r="BS18" i="1"/>
  <c r="BO18" i="1"/>
  <c r="BR18" i="1"/>
  <c r="BQ17" i="1"/>
  <c r="BP17" i="1"/>
  <c r="BO17" i="1"/>
  <c r="BQ16" i="1"/>
  <c r="BT16" i="1"/>
  <c r="BP16" i="1"/>
  <c r="BS16" i="1"/>
  <c r="BO16" i="1"/>
  <c r="BR16" i="1"/>
  <c r="BQ15" i="1"/>
  <c r="BP15" i="1"/>
  <c r="BO15" i="1"/>
  <c r="BQ14" i="1"/>
  <c r="BT14" i="1"/>
  <c r="BP14" i="1"/>
  <c r="BS14" i="1"/>
  <c r="BO14" i="1"/>
  <c r="BR14" i="1"/>
  <c r="BQ13" i="1"/>
  <c r="BP13" i="1"/>
  <c r="BO13" i="1"/>
  <c r="BQ12" i="1"/>
  <c r="BP12" i="1"/>
  <c r="BO12" i="1"/>
  <c r="BQ11" i="1"/>
  <c r="BT11" i="1"/>
  <c r="BP11" i="1"/>
  <c r="BS11" i="1"/>
  <c r="BO11" i="1"/>
  <c r="BR11" i="1"/>
  <c r="BQ10" i="1"/>
  <c r="BP10" i="1"/>
  <c r="BO10" i="1"/>
  <c r="BQ9" i="1"/>
  <c r="BP9" i="1"/>
  <c r="BO9" i="1"/>
  <c r="BQ8" i="1"/>
  <c r="BT8" i="1"/>
  <c r="BP8" i="1"/>
  <c r="BS8" i="1"/>
  <c r="BO8" i="1"/>
  <c r="BR8" i="1"/>
  <c r="BQ7" i="1"/>
  <c r="BP7" i="1"/>
  <c r="BO7" i="1"/>
  <c r="BQ6" i="1"/>
  <c r="BP6" i="1"/>
  <c r="BO6" i="1"/>
  <c r="BQ5" i="1"/>
  <c r="BP5" i="1"/>
  <c r="BO5" i="1"/>
  <c r="BQ4" i="1"/>
  <c r="BT4" i="1"/>
  <c r="BP4" i="1"/>
  <c r="BS4" i="1"/>
  <c r="BO4" i="1"/>
  <c r="BR4" i="1"/>
</calcChain>
</file>

<file path=xl/sharedStrings.xml><?xml version="1.0" encoding="utf-8"?>
<sst xmlns="http://schemas.openxmlformats.org/spreadsheetml/2006/main" count="1107" uniqueCount="288">
  <si>
    <t>Intestinal diameter/body mass^0,75</t>
  </si>
  <si>
    <t>Villus Height</t>
  </si>
  <si>
    <t>Villus width</t>
  </si>
  <si>
    <t>Crypt width</t>
  </si>
  <si>
    <t>Number of enterocytes per Surface area of section cm2</t>
  </si>
  <si>
    <t>Number of enterocytes per Surface area of section</t>
  </si>
  <si>
    <t>total number of enterocytes</t>
  </si>
  <si>
    <t>SEF</t>
  </si>
  <si>
    <t>Intestinal diamter</t>
  </si>
  <si>
    <t>Intestinal length</t>
  </si>
  <si>
    <t>NSA</t>
  </si>
  <si>
    <t>Animal mass</t>
  </si>
  <si>
    <t>Intestinal length/bodymass^0,4</t>
  </si>
  <si>
    <t>Proximal</t>
  </si>
  <si>
    <t>medial</t>
  </si>
  <si>
    <t>distal</t>
  </si>
  <si>
    <t>Total villi surface area of the intestine (cm2)</t>
  </si>
  <si>
    <t>NSA/Body mass0,75</t>
  </si>
  <si>
    <t>Mucosa / Body mass0,75</t>
  </si>
  <si>
    <t>Enterocite  width mm</t>
  </si>
  <si>
    <t>Prox</t>
  </si>
  <si>
    <t>Med</t>
  </si>
  <si>
    <t>Dist</t>
  </si>
  <si>
    <t>Medial</t>
  </si>
  <si>
    <t>Distal</t>
  </si>
  <si>
    <t>Omnivorous</t>
  </si>
  <si>
    <t>Rodent</t>
  </si>
  <si>
    <t>Ak1</t>
  </si>
  <si>
    <t>Ak2</t>
  </si>
  <si>
    <t>Ak3</t>
  </si>
  <si>
    <t>Ak4</t>
  </si>
  <si>
    <t>Ds1</t>
  </si>
  <si>
    <t>Ds2</t>
  </si>
  <si>
    <t>Ds3</t>
  </si>
  <si>
    <t>Protein</t>
  </si>
  <si>
    <t>E1</t>
  </si>
  <si>
    <t>E2</t>
  </si>
  <si>
    <t>E3</t>
  </si>
  <si>
    <t>Molossus rufus</t>
  </si>
  <si>
    <t>Molossus molossus</t>
  </si>
  <si>
    <t>Herbivorous</t>
  </si>
  <si>
    <t>o1</t>
  </si>
  <si>
    <t>o2</t>
  </si>
  <si>
    <t>s1</t>
  </si>
  <si>
    <t>s2</t>
  </si>
  <si>
    <t>t1</t>
  </si>
  <si>
    <t>Eptesicus</t>
  </si>
  <si>
    <t>t2</t>
  </si>
  <si>
    <t>t3</t>
  </si>
  <si>
    <t>P1</t>
  </si>
  <si>
    <t>P2</t>
  </si>
  <si>
    <t>P3</t>
  </si>
  <si>
    <t>Mm1</t>
  </si>
  <si>
    <t>Mm2</t>
  </si>
  <si>
    <t>Mm3</t>
  </si>
  <si>
    <t>Mm4</t>
  </si>
  <si>
    <t>Mm5</t>
  </si>
  <si>
    <t>Mm6</t>
  </si>
  <si>
    <t>Microtus1</t>
  </si>
  <si>
    <t>Microtus2</t>
  </si>
  <si>
    <t>Microtus3</t>
  </si>
  <si>
    <t>Microtus4</t>
  </si>
  <si>
    <t>Microtus5</t>
  </si>
  <si>
    <t>Bat</t>
  </si>
  <si>
    <t>Mr</t>
  </si>
  <si>
    <t>My</t>
  </si>
  <si>
    <t>Mm</t>
  </si>
  <si>
    <t>E</t>
  </si>
  <si>
    <t>Dr1</t>
  </si>
  <si>
    <t>Dr2</t>
  </si>
  <si>
    <t>Dr3</t>
  </si>
  <si>
    <t>Cp1</t>
  </si>
  <si>
    <t>Cp2</t>
  </si>
  <si>
    <t>Cp3</t>
  </si>
  <si>
    <t>Cp4</t>
  </si>
  <si>
    <t>Ar1</t>
  </si>
  <si>
    <t>Ar2</t>
  </si>
  <si>
    <t>Ar3</t>
  </si>
  <si>
    <t>Tb1</t>
  </si>
  <si>
    <t>Tb2</t>
  </si>
  <si>
    <t>Tb3</t>
  </si>
  <si>
    <t>Tb4</t>
  </si>
  <si>
    <t>Tb5</t>
  </si>
  <si>
    <t>Tb6</t>
  </si>
  <si>
    <t>Tb7</t>
  </si>
  <si>
    <t>Tb8</t>
  </si>
  <si>
    <t>Eptesicus1</t>
  </si>
  <si>
    <t>Eptesicus2</t>
  </si>
  <si>
    <t>Eptesicus3</t>
  </si>
  <si>
    <t>Ak</t>
  </si>
  <si>
    <t>Akodon montensis</t>
  </si>
  <si>
    <t>Delomys sublineatus</t>
  </si>
  <si>
    <t>Euryoryzomys russatus</t>
  </si>
  <si>
    <t>o</t>
  </si>
  <si>
    <t>Olygoryzomys nigripes</t>
  </si>
  <si>
    <t>s</t>
  </si>
  <si>
    <t>Sooretamys angouya</t>
  </si>
  <si>
    <t>t</t>
  </si>
  <si>
    <t>Thaptomys nigrita</t>
  </si>
  <si>
    <t>P</t>
  </si>
  <si>
    <t>Peromyscus leucopus</t>
  </si>
  <si>
    <t>Mus musculus</t>
  </si>
  <si>
    <t>M</t>
  </si>
  <si>
    <t>Microtus pennsylvanicus</t>
  </si>
  <si>
    <t>Myotis lucifugus</t>
  </si>
  <si>
    <t>Eumops glaucinus</t>
  </si>
  <si>
    <t>Dr</t>
  </si>
  <si>
    <t>Desmodus rotundus</t>
  </si>
  <si>
    <t>Cp</t>
  </si>
  <si>
    <t>Carollia perspicillata</t>
  </si>
  <si>
    <t>Ar</t>
  </si>
  <si>
    <t>Artibeus lituratus</t>
  </si>
  <si>
    <t>Tb</t>
  </si>
  <si>
    <t>Tadarida brasiliensis</t>
  </si>
  <si>
    <t>Eptesicus fuscus</t>
  </si>
  <si>
    <t>Average Bats</t>
  </si>
  <si>
    <t>Average rodents</t>
  </si>
  <si>
    <t>SEM</t>
  </si>
  <si>
    <t>Diet</t>
  </si>
  <si>
    <t>Taxa</t>
  </si>
  <si>
    <t>None</t>
  </si>
  <si>
    <t>Average*NSA</t>
  </si>
  <si>
    <t>Figure B</t>
  </si>
  <si>
    <t>Body mass</t>
  </si>
  <si>
    <t>Bodymass0.75</t>
  </si>
  <si>
    <t>NSA*SEF</t>
  </si>
  <si>
    <t>FA/(NSA*SEF)/body mass^0.75</t>
  </si>
  <si>
    <t>Figure A</t>
  </si>
  <si>
    <t>Specie</t>
  </si>
  <si>
    <t>C. perspicillata</t>
  </si>
  <si>
    <t>A. lituratus</t>
  </si>
  <si>
    <t>M. lucifugus</t>
  </si>
  <si>
    <t>T. brasiliensis</t>
  </si>
  <si>
    <t>D. rotundus</t>
  </si>
  <si>
    <t>M. musculus</t>
  </si>
  <si>
    <t>R. norvegicus</t>
  </si>
  <si>
    <t>P. leucopus</t>
  </si>
  <si>
    <t>A. montensis</t>
  </si>
  <si>
    <t>Individuals histological measurements</t>
  </si>
  <si>
    <t>Clearance of arabinose</t>
  </si>
  <si>
    <t>Individuals clearance measurement</t>
  </si>
  <si>
    <t xml:space="preserve">Clearance Arabinose (per cm2) Arabinose </t>
  </si>
  <si>
    <t>Animal</t>
  </si>
  <si>
    <t>Animal Average</t>
  </si>
  <si>
    <t>Specie average</t>
  </si>
  <si>
    <t>C. perspicillatac 1</t>
  </si>
  <si>
    <t>C. perspicillatac A</t>
  </si>
  <si>
    <t>C. perspicillata 2</t>
  </si>
  <si>
    <t>C. perspicillatac B</t>
  </si>
  <si>
    <t>C. perspicillata 3</t>
  </si>
  <si>
    <t>C. perspicillatac C</t>
  </si>
  <si>
    <t>C. perspicillata 4</t>
  </si>
  <si>
    <t>C. perspicillatac D</t>
  </si>
  <si>
    <t>C. perspicillatac E</t>
  </si>
  <si>
    <t>A. lituratus 1</t>
  </si>
  <si>
    <t>A. lituratus A</t>
  </si>
  <si>
    <t>A. lituratus 2</t>
  </si>
  <si>
    <t>A. lituratus B</t>
  </si>
  <si>
    <t>A. lituratus 3</t>
  </si>
  <si>
    <t>A. lituratus C</t>
  </si>
  <si>
    <t>A. lituratus D</t>
  </si>
  <si>
    <t>A. lituratus E</t>
  </si>
  <si>
    <t>A. lituratus F</t>
  </si>
  <si>
    <t>M. lucifugus 1</t>
  </si>
  <si>
    <t>M. lucifugus 2</t>
  </si>
  <si>
    <t>M. lucifugus 3</t>
  </si>
  <si>
    <t>M. lucifugus 4</t>
  </si>
  <si>
    <t>M. lucifugus 5</t>
  </si>
  <si>
    <t>M. lucifugus 6</t>
  </si>
  <si>
    <t>T. brasiliensis 1</t>
  </si>
  <si>
    <t>T. brasiliensis 2</t>
  </si>
  <si>
    <t>T. brasiliensis 3</t>
  </si>
  <si>
    <t>T. brasiliensis 4</t>
  </si>
  <si>
    <t>T. brasiliensis 5</t>
  </si>
  <si>
    <t>T. brasiliensis 6</t>
  </si>
  <si>
    <t>T. brasiliensis 7</t>
  </si>
  <si>
    <t>T. brasiliensis 8</t>
  </si>
  <si>
    <t>T. brasiliensis 9</t>
  </si>
  <si>
    <t>T. brasiliensis 10</t>
  </si>
  <si>
    <t>T. brasiliensis 11</t>
  </si>
  <si>
    <t>T. brasiliensis 12</t>
  </si>
  <si>
    <t>T. brasiliensis 13</t>
  </si>
  <si>
    <t>T. brasiliensis 14</t>
  </si>
  <si>
    <t>T. brasiliensis 15</t>
  </si>
  <si>
    <t>T. brasiliensis 16</t>
  </si>
  <si>
    <t>T. brasiliensis 17</t>
  </si>
  <si>
    <t>T. brasiliensis 18</t>
  </si>
  <si>
    <t>T. brasiliensis 19</t>
  </si>
  <si>
    <t>T. brasiliensis 20</t>
  </si>
  <si>
    <t>T. brasiliensis 21</t>
  </si>
  <si>
    <t>T. brasiliensis 22</t>
  </si>
  <si>
    <t>T. brasiliensis 23</t>
  </si>
  <si>
    <t>T. brasiliensis 24</t>
  </si>
  <si>
    <t>T. brasiliensis 25</t>
  </si>
  <si>
    <t>T. brasiliensis 26</t>
  </si>
  <si>
    <t>T. brasiliensis 27</t>
  </si>
  <si>
    <t>T. brasiliensis 28</t>
  </si>
  <si>
    <t>T. brasiliensis 29</t>
  </si>
  <si>
    <t>T. brasiliensis 30</t>
  </si>
  <si>
    <t>T. brasiliensis 31</t>
  </si>
  <si>
    <t>T. brasiliensis 32</t>
  </si>
  <si>
    <t>T. brasiliensis 33</t>
  </si>
  <si>
    <t>T. brasiliensis 34</t>
  </si>
  <si>
    <t>T. brasiliensis 35</t>
  </si>
  <si>
    <t>T. brasiliensis 36</t>
  </si>
  <si>
    <t>T. brasiliensis 37</t>
  </si>
  <si>
    <t>D. rotundus 1</t>
  </si>
  <si>
    <t>D. rotundus 2</t>
  </si>
  <si>
    <t>D. rotundus 3</t>
  </si>
  <si>
    <t>D. rotundus 4</t>
  </si>
  <si>
    <t>D. rotundus 5</t>
  </si>
  <si>
    <t>D. rotundus 6</t>
  </si>
  <si>
    <t>D. rotundus 7</t>
  </si>
  <si>
    <t>D. rotundus 8</t>
  </si>
  <si>
    <t>D. rotundus 9</t>
  </si>
  <si>
    <t>D. rotundus 10</t>
  </si>
  <si>
    <t>M. musculus 1</t>
  </si>
  <si>
    <t>M. musculus 2</t>
  </si>
  <si>
    <t>M. musculus 3</t>
  </si>
  <si>
    <t>M. musculus 4</t>
  </si>
  <si>
    <t>M. musculus 5</t>
  </si>
  <si>
    <t>M. musculus 6</t>
  </si>
  <si>
    <t>R. norvegicus 1</t>
  </si>
  <si>
    <t>R. norvegicus 2</t>
  </si>
  <si>
    <t>R. norvegicus 3</t>
  </si>
  <si>
    <t>R. norvegicus 4</t>
  </si>
  <si>
    <t>R. norvegicus 5</t>
  </si>
  <si>
    <t>R. norvegicus 6</t>
  </si>
  <si>
    <t>R. norvegicus 7</t>
  </si>
  <si>
    <t>P. leucopus 1</t>
  </si>
  <si>
    <t>P. leucopus 2</t>
  </si>
  <si>
    <t>P. leucopus 3</t>
  </si>
  <si>
    <t>P. leucopus 4</t>
  </si>
  <si>
    <t>P. leucopus 5</t>
  </si>
  <si>
    <t>A. montensis 1</t>
  </si>
  <si>
    <t>A. montensis 2</t>
  </si>
  <si>
    <t>A. montensis 3</t>
  </si>
  <si>
    <t>A. montensis 4</t>
  </si>
  <si>
    <t>A. montensis 5</t>
  </si>
  <si>
    <t>A. montensis 6</t>
  </si>
  <si>
    <t>Fractional absorption</t>
  </si>
  <si>
    <t>ID</t>
  </si>
  <si>
    <t>Arabinose Gavage</t>
  </si>
  <si>
    <t>Arabinose Injection</t>
  </si>
  <si>
    <t>A. montensis 13</t>
  </si>
  <si>
    <t>A. montensis 14</t>
  </si>
  <si>
    <t>A. Montensis 29</t>
  </si>
  <si>
    <t>A. Montensis 32</t>
  </si>
  <si>
    <t>A. Montensis 33</t>
  </si>
  <si>
    <t>A. Montensis 34</t>
  </si>
  <si>
    <t>A. Montensis 35</t>
  </si>
  <si>
    <t>A. Montensis 36</t>
  </si>
  <si>
    <t>A. Montensis 41</t>
  </si>
  <si>
    <t>Average:</t>
  </si>
  <si>
    <t>Fractional absorption average</t>
  </si>
  <si>
    <t>P. leucopus 8</t>
  </si>
  <si>
    <t>P. leucopus 9</t>
  </si>
  <si>
    <t>P. leucopus 10</t>
  </si>
  <si>
    <t>Microtus 2</t>
  </si>
  <si>
    <t>Microtus6</t>
  </si>
  <si>
    <t>Microtus 3</t>
  </si>
  <si>
    <t>Microtus 4</t>
  </si>
  <si>
    <t>Microtus 5</t>
  </si>
  <si>
    <t>Microtus 6</t>
  </si>
  <si>
    <t>M. lucifugus 19</t>
  </si>
  <si>
    <t>M. lucifugus 20</t>
  </si>
  <si>
    <t>M. lucifugus 21</t>
  </si>
  <si>
    <t>M. lucifugus 34</t>
  </si>
  <si>
    <t>M. lucifugus 35</t>
  </si>
  <si>
    <t>M. lucifugus 36</t>
  </si>
  <si>
    <t>M. lucifugus 37</t>
  </si>
  <si>
    <t>Covariance</t>
  </si>
  <si>
    <t>Variance</t>
  </si>
  <si>
    <t>Rhamnose fractional absorption</t>
  </si>
  <si>
    <t>A. lituratus 850</t>
  </si>
  <si>
    <t>A. lituratus 875</t>
  </si>
  <si>
    <t>A. lituratus 854</t>
  </si>
  <si>
    <t>A. lituratus 878</t>
  </si>
  <si>
    <t>E. fuscus  4</t>
  </si>
  <si>
    <t>E. fuscus 1</t>
  </si>
  <si>
    <t>E. fuscus  5</t>
  </si>
  <si>
    <t>E. fuscus  6</t>
  </si>
  <si>
    <t>E. fuscus  8</t>
  </si>
  <si>
    <t>E. fuscus  9</t>
  </si>
  <si>
    <t>E. fuscus  10</t>
  </si>
  <si>
    <t>E. fuscus  11</t>
  </si>
  <si>
    <t>E. fuscus  12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</si>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</sst>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0"/>
    <numFmt numFmtId="166" formatCode="0.00000"/>
    <numFmt numFmtId="167" formatCode="0.0000"/>
    <numFmt numFmtId="168" formatCode="0.000E+00"/>
    <numFmt numFmtId="169" formatCode="0.0"/>
    <numFmt numFmtId="170" formatCode="0.00000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</font>
    <font>
      <i/>
      <sz val="12"/>
      <color theme="1"/>
      <name val="Times New Roman"/>
      <family val="1"/>
    </font>
    <font>
      <b/>
      <i/>
      <u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1" fontId="0" fillId="2" borderId="0" xfId="0" applyNumberFormat="1" applyFill="1"/>
    <xf numFmtId="1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4" fillId="0" borderId="0" xfId="1" applyFont="1" applyFill="1" applyBorder="1" applyAlignment="1" applyProtection="1"/>
    <xf numFmtId="166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1" fontId="5" fillId="3" borderId="0" xfId="0" applyNumberFormat="1" applyFont="1" applyFill="1"/>
    <xf numFmtId="2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1" fontId="0" fillId="4" borderId="0" xfId="0" applyNumberFormat="1" applyFill="1"/>
    <xf numFmtId="11" fontId="0" fillId="4" borderId="0" xfId="0" applyNumberForma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2" fontId="7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/>
    <xf numFmtId="0" fontId="1" fillId="0" borderId="0" xfId="0" applyFont="1"/>
    <xf numFmtId="169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2" fontId="0" fillId="2" borderId="1" xfId="0" applyNumberFormat="1" applyFill="1" applyBorder="1" applyAlignment="1">
      <alignment horizontal="center" wrapText="1"/>
    </xf>
    <xf numFmtId="2" fontId="0" fillId="2" borderId="2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wrapText="1"/>
    </xf>
    <xf numFmtId="164" fontId="0" fillId="2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wrapText="1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0" xfId="0" applyNumberFormat="1" applyAlignment="1"/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4" xfId="0" applyNumberFormat="1" applyFont="1" applyFill="1" applyBorder="1" applyAlignment="1">
      <alignment horizontal="center"/>
    </xf>
    <xf numFmtId="164" fontId="8" fillId="2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/>
    <xf numFmtId="164" fontId="1" fillId="0" borderId="4" xfId="0" applyNumberFormat="1" applyFon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70" fontId="0" fillId="0" borderId="0" xfId="0" applyNumberFormat="1"/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horizontal="center"/>
    </xf>
    <xf numFmtId="164" fontId="0" fillId="0" borderId="4" xfId="0" applyNumberFormat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_Rodents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forward val="5.0"/>
            <c:backward val="2.0"/>
            <c:dispRSqr val="1"/>
            <c:dispEq val="1"/>
            <c:trendlineLbl>
              <c:layout>
                <c:manualLayout>
                  <c:x val="-0.024416548911312"/>
                  <c:y val="-0.0532066635311858"/>
                </c:manualLayout>
              </c:layout>
              <c:numFmt formatCode="General" sourceLinked="0"/>
            </c:trendlineLbl>
          </c:trendline>
          <c:xVal>
            <c:numRef>
              <c:f>'Figure 7A'!$C$7:$C$15</c:f>
              <c:numCache>
                <c:formatCode>0.000</c:formatCode>
                <c:ptCount val="9"/>
                <c:pt idx="0">
                  <c:v>17.57634370616676</c:v>
                </c:pt>
                <c:pt idx="1">
                  <c:v>17.18214239627254</c:v>
                </c:pt>
                <c:pt idx="2">
                  <c:v>9.609226979858218</c:v>
                </c:pt>
                <c:pt idx="3">
                  <c:v>18.78514708220264</c:v>
                </c:pt>
                <c:pt idx="4">
                  <c:v>12.38064382903367</c:v>
                </c:pt>
                <c:pt idx="5">
                  <c:v>9.931199419953962</c:v>
                </c:pt>
                <c:pt idx="6">
                  <c:v>7.311158925135462</c:v>
                </c:pt>
                <c:pt idx="7">
                  <c:v>8.809965982480063</c:v>
                </c:pt>
                <c:pt idx="8">
                  <c:v>10.61974998170827</c:v>
                </c:pt>
              </c:numCache>
            </c:numRef>
          </c:xVal>
          <c:yVal>
            <c:numRef>
              <c:f>'Figure 7A'!$E$7:$E$15</c:f>
              <c:numCache>
                <c:formatCode>0.000</c:formatCode>
                <c:ptCount val="9"/>
                <c:pt idx="0">
                  <c:v>8.805331620596131</c:v>
                </c:pt>
                <c:pt idx="1">
                  <c:v>15.80264723123996</c:v>
                </c:pt>
                <c:pt idx="2">
                  <c:v>2.816323666666667</c:v>
                </c:pt>
                <c:pt idx="3">
                  <c:v>2.422254274188737</c:v>
                </c:pt>
                <c:pt idx="4">
                  <c:v>2.742205960965481</c:v>
                </c:pt>
                <c:pt idx="5">
                  <c:v>1.564044064172525</c:v>
                </c:pt>
                <c:pt idx="6">
                  <c:v>1.381703937231781</c:v>
                </c:pt>
                <c:pt idx="7">
                  <c:v>0.974233</c:v>
                </c:pt>
                <c:pt idx="8">
                  <c:v>4.291613039248811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05104"/>
        <c:axId val="-178902624"/>
      </c:scatterChart>
      <c:valAx>
        <c:axId val="-178905104"/>
        <c:scaling>
          <c:logBase val="10.0"/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178902624"/>
        <c:crossesAt val="0.1"/>
        <c:crossBetween val="midCat"/>
      </c:valAx>
      <c:valAx>
        <c:axId val="-178902624"/>
        <c:scaling>
          <c:logBase val="10.0"/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78905104"/>
        <c:crossesAt val="1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559151102206"/>
          <c:y val="0.039443701833627"/>
          <c:w val="0.540274562189249"/>
          <c:h val="0.740910873994862"/>
        </c:manualLayout>
      </c:layout>
      <c:scatterChart>
        <c:scatterStyle val="lineMarker"/>
        <c:varyColors val="0"/>
        <c:ser>
          <c:idx val="0"/>
          <c:order val="0"/>
          <c:tx>
            <c:v>Rodents</c:v>
          </c:tx>
          <c:spPr>
            <a:ln w="28575">
              <a:noFill/>
            </a:ln>
          </c:spPr>
          <c:xVal>
            <c:numRef>
              <c:f>'Figure 7B'!$M$4:$M$7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xVal>
          <c:yVal>
            <c:numRef>
              <c:f>'Figure 7B'!$L$4:$L$7</c:f>
              <c:numCache>
                <c:formatCode>0.0000</c:formatCode>
                <c:ptCount val="4"/>
                <c:pt idx="0">
                  <c:v>0.0163052065543012</c:v>
                </c:pt>
                <c:pt idx="1">
                  <c:v>0.0253522368487824</c:v>
                </c:pt>
                <c:pt idx="2">
                  <c:v>0.0111436459629707</c:v>
                </c:pt>
                <c:pt idx="3">
                  <c:v>0.0174625608577349</c:v>
                </c:pt>
              </c:numCache>
            </c:numRef>
          </c:yVal>
          <c:smooth val="0"/>
        </c:ser>
        <c:ser>
          <c:idx val="1"/>
          <c:order val="1"/>
          <c:tx>
            <c:v>Bats</c:v>
          </c:tx>
          <c:spPr>
            <a:ln w="28575">
              <a:noFill/>
            </a:ln>
          </c:spPr>
          <c:xVal>
            <c:numRef>
              <c:f>'Figure 7B'!$M$9:$M$12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xVal>
          <c:yVal>
            <c:numRef>
              <c:f>'Figure 7B'!$L$9:$L$12</c:f>
              <c:numCache>
                <c:formatCode>0.0000</c:formatCode>
                <c:ptCount val="4"/>
                <c:pt idx="0">
                  <c:v>0.0651111469755725</c:v>
                </c:pt>
                <c:pt idx="1">
                  <c:v>0.0453955550430152</c:v>
                </c:pt>
                <c:pt idx="2">
                  <c:v>0.0808021090395196</c:v>
                </c:pt>
                <c:pt idx="3">
                  <c:v>0.0545242460778142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192160"/>
        <c:axId val="-246695024"/>
      </c:scatterChart>
      <c:valAx>
        <c:axId val="-177192160"/>
        <c:scaling>
          <c:orientation val="minMax"/>
          <c:max val="2.5"/>
          <c:min val="0.0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46695024"/>
        <c:crosses val="autoZero"/>
        <c:crossBetween val="midCat"/>
        <c:majorUnit val="1.0"/>
      </c:valAx>
      <c:valAx>
        <c:axId val="-24669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FA/(NSA*SEF)/body mass^0.75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-177192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311902033365"/>
          <c:y val="0.171711467209053"/>
          <c:w val="0.15353008700246"/>
          <c:h val="0.1412037919470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33620</xdr:colOff>
      <xdr:row>0</xdr:row>
      <xdr:rowOff>168088</xdr:rowOff>
    </xdr:from>
    <xdr:to>
      <xdr:col>19</xdr:col>
      <xdr:colOff>246529</xdr:colOff>
      <xdr:row>24</xdr:row>
      <xdr:rowOff>67235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0</xdr:row>
      <xdr:rowOff>80962</xdr:rowOff>
    </xdr:from>
    <xdr:to>
      <xdr:col>18</xdr:col>
      <xdr:colOff>704850</xdr:colOff>
      <xdr:row>17</xdr:row>
      <xdr:rowOff>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nell/Box%20Sync/2017/digestion_evolution/Spreadsheet%20paper%20morpho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Figure 7A"/>
      <sheetName val="Figure 7B"/>
    </sheetNames>
    <sheetDataSet>
      <sheetData sheetId="0">
        <row r="4">
          <cell r="BE4">
            <v>24.263833333333331</v>
          </cell>
          <cell r="BH4">
            <v>32.5</v>
          </cell>
        </row>
        <row r="5">
          <cell r="BE5">
            <v>27.56</v>
          </cell>
          <cell r="BH5">
            <v>32.5</v>
          </cell>
        </row>
        <row r="6">
          <cell r="BE6">
            <v>27.531333333333329</v>
          </cell>
          <cell r="BH6">
            <v>31.2</v>
          </cell>
        </row>
        <row r="7">
          <cell r="BE7">
            <v>29.605333333333334</v>
          </cell>
          <cell r="BH7">
            <v>32.06666666666667</v>
          </cell>
        </row>
        <row r="21">
          <cell r="BE21">
            <v>18.004086099999999</v>
          </cell>
          <cell r="BH21">
            <v>27.4</v>
          </cell>
        </row>
        <row r="22">
          <cell r="BE22">
            <v>15.9548916</v>
          </cell>
          <cell r="BH22">
            <v>24.7</v>
          </cell>
        </row>
        <row r="23">
          <cell r="BE23">
            <v>12.893738833333334</v>
          </cell>
          <cell r="BH23">
            <v>25</v>
          </cell>
        </row>
        <row r="24">
          <cell r="BE24">
            <v>24.205333333333336</v>
          </cell>
          <cell r="BH24">
            <v>34</v>
          </cell>
        </row>
        <row r="25">
          <cell r="BE25">
            <v>21.662666666666667</v>
          </cell>
          <cell r="BH25">
            <v>35</v>
          </cell>
        </row>
        <row r="26">
          <cell r="BE26">
            <v>35.328000000000003</v>
          </cell>
          <cell r="BH26">
            <v>43</v>
          </cell>
        </row>
        <row r="27">
          <cell r="BE27">
            <v>28.104166666666668</v>
          </cell>
          <cell r="BH27">
            <v>30.55</v>
          </cell>
        </row>
        <row r="28">
          <cell r="BE28">
            <v>30.854999999999997</v>
          </cell>
          <cell r="BH28">
            <v>41.77</v>
          </cell>
        </row>
        <row r="29">
          <cell r="BE29">
            <v>29.723333333333336</v>
          </cell>
          <cell r="BH29">
            <v>39.18</v>
          </cell>
        </row>
        <row r="30">
          <cell r="AM30">
            <v>15.290239913369428</v>
          </cell>
          <cell r="AN30">
            <v>14.467506079497797</v>
          </cell>
          <cell r="AO30">
            <v>11.690924366186566</v>
          </cell>
        </row>
        <row r="31">
          <cell r="AM31">
            <v>11.895733276927928</v>
          </cell>
          <cell r="AN31">
            <v>13.973315134112385</v>
          </cell>
          <cell r="AO31">
            <v>10.701040496195073</v>
          </cell>
        </row>
        <row r="32">
          <cell r="AM32">
            <v>12.563530822739063</v>
          </cell>
          <cell r="AN32">
            <v>11.655532518478873</v>
          </cell>
          <cell r="AO32">
            <v>10.478815849568951</v>
          </cell>
        </row>
        <row r="33">
          <cell r="AM33">
            <v>13.01328151304606</v>
          </cell>
          <cell r="AN33">
            <v>13.193706049286206</v>
          </cell>
          <cell r="AO33">
            <v>9.0590482744254732</v>
          </cell>
        </row>
        <row r="34">
          <cell r="AM34">
            <v>10.337710815186048</v>
          </cell>
          <cell r="AN34">
            <v>13.322105980562485</v>
          </cell>
          <cell r="AO34">
            <v>11.637891513875816</v>
          </cell>
        </row>
        <row r="37">
          <cell r="BE37">
            <v>5.0543999999999993</v>
          </cell>
          <cell r="BH37">
            <v>6.3</v>
          </cell>
        </row>
        <row r="38">
          <cell r="BE38">
            <v>7.4984000000000002</v>
          </cell>
          <cell r="BH38">
            <v>11.7</v>
          </cell>
        </row>
        <row r="39">
          <cell r="BE39">
            <v>7.9738500000000005</v>
          </cell>
          <cell r="BH39">
            <v>9.6</v>
          </cell>
        </row>
        <row r="51">
          <cell r="BE51">
            <v>24.912800000000001</v>
          </cell>
          <cell r="BH51">
            <v>78.540000000000006</v>
          </cell>
        </row>
        <row r="52">
          <cell r="BE52">
            <v>26.772000000000002</v>
          </cell>
          <cell r="BH52">
            <v>62.67</v>
          </cell>
        </row>
        <row r="53">
          <cell r="BE53">
            <v>32.911200000000001</v>
          </cell>
          <cell r="BH53">
            <v>67.540000000000006</v>
          </cell>
        </row>
        <row r="54">
          <cell r="BE54">
            <v>6.0859999999999994</v>
          </cell>
          <cell r="BH54">
            <v>16</v>
          </cell>
        </row>
        <row r="55">
          <cell r="BE55">
            <v>7.0874999999999995</v>
          </cell>
          <cell r="BH55">
            <v>13</v>
          </cell>
        </row>
        <row r="56">
          <cell r="BE56">
            <v>7.9263333333333339</v>
          </cell>
          <cell r="BH56">
            <v>12</v>
          </cell>
        </row>
        <row r="57">
          <cell r="BE57">
            <v>6.8149999999999995</v>
          </cell>
          <cell r="BH57">
            <v>12</v>
          </cell>
        </row>
        <row r="58">
          <cell r="BE58">
            <v>9.7644999999999982</v>
          </cell>
          <cell r="BH58">
            <v>14.279199999999999</v>
          </cell>
        </row>
        <row r="59">
          <cell r="BE59">
            <v>9.0473333333333326</v>
          </cell>
          <cell r="BH59">
            <v>14.395899999999999</v>
          </cell>
        </row>
        <row r="60">
          <cell r="BE60">
            <v>7.3213333333333335</v>
          </cell>
          <cell r="BH60">
            <v>14.665900000000001</v>
          </cell>
        </row>
        <row r="61">
          <cell r="BE61">
            <v>9.690666666666667</v>
          </cell>
          <cell r="BH61">
            <v>15.6302</v>
          </cell>
        </row>
        <row r="62">
          <cell r="AM62">
            <v>18.776601982152492</v>
          </cell>
          <cell r="AN62">
            <v>13.610203786912297</v>
          </cell>
          <cell r="AO62">
            <v>10.155891073334754</v>
          </cell>
          <cell r="BE62">
            <v>4.91</v>
          </cell>
          <cell r="BH62">
            <v>14.3</v>
          </cell>
        </row>
        <row r="63">
          <cell r="AM63">
            <v>12.187697970723987</v>
          </cell>
          <cell r="AN63">
            <v>9.4635179471482527</v>
          </cell>
          <cell r="AO63">
            <v>7.1747259855835672</v>
          </cell>
          <cell r="BE63">
            <v>10.439489166666666</v>
          </cell>
          <cell r="BH63">
            <v>22.2</v>
          </cell>
        </row>
        <row r="64">
          <cell r="AM64">
            <v>13.289569031697994</v>
          </cell>
          <cell r="AN64">
            <v>9.948026726822377</v>
          </cell>
          <cell r="AO64">
            <v>6.8317095235204413</v>
          </cell>
          <cell r="BE64">
            <v>7.1019999999999994</v>
          </cell>
          <cell r="BH64">
            <v>11.3</v>
          </cell>
        </row>
        <row r="79">
          <cell r="AP79">
            <v>10.285174871753519</v>
          </cell>
          <cell r="AQ79">
            <v>10.003436164202551</v>
          </cell>
          <cell r="AR79">
            <v>8.5390699036185893</v>
          </cell>
        </row>
        <row r="85">
          <cell r="AP85">
            <v>20.123904341544357</v>
          </cell>
          <cell r="AQ85">
            <v>21.294896601390565</v>
          </cell>
          <cell r="AR85">
            <v>14.936640303673011</v>
          </cell>
        </row>
      </sheetData>
      <sheetData sheetId="1">
        <row r="7">
          <cell r="C7">
            <v>17.576343706166764</v>
          </cell>
          <cell r="E7">
            <v>8.8053316205961316</v>
          </cell>
        </row>
        <row r="8">
          <cell r="C8">
            <v>17.182142396272535</v>
          </cell>
          <cell r="E8">
            <v>15.802647231239959</v>
          </cell>
        </row>
        <row r="9">
          <cell r="C9">
            <v>9.6092269798582191</v>
          </cell>
          <cell r="E9">
            <v>2.8163236666666669</v>
          </cell>
        </row>
        <row r="10">
          <cell r="C10">
            <v>18.785147082202641</v>
          </cell>
          <cell r="E10">
            <v>2.4222542741887367</v>
          </cell>
        </row>
        <row r="11">
          <cell r="C11">
            <v>12.380643829033675</v>
          </cell>
          <cell r="E11">
            <v>2.7422059609654807</v>
          </cell>
        </row>
        <row r="12">
          <cell r="C12">
            <v>9.9311994199539626</v>
          </cell>
          <cell r="E12">
            <v>1.5640440641725248</v>
          </cell>
        </row>
        <row r="13">
          <cell r="C13">
            <v>7.3111589251354623</v>
          </cell>
          <cell r="E13">
            <v>1.3817039372317814</v>
          </cell>
        </row>
        <row r="14">
          <cell r="C14">
            <v>8.8099659824800636</v>
          </cell>
          <cell r="E14">
            <v>0.9742329999999999</v>
          </cell>
        </row>
        <row r="15">
          <cell r="C15">
            <v>10.619749981708273</v>
          </cell>
          <cell r="E15">
            <v>4.2916130392488112</v>
          </cell>
        </row>
      </sheetData>
      <sheetData sheetId="2">
        <row r="4">
          <cell r="L4">
            <v>1.6305206554301201E-2</v>
          </cell>
          <cell r="M4">
            <v>1</v>
          </cell>
        </row>
        <row r="5">
          <cell r="L5">
            <v>2.5352236848782451E-2</v>
          </cell>
          <cell r="M5">
            <v>1</v>
          </cell>
        </row>
        <row r="6">
          <cell r="L6">
            <v>1.1143645962970664E-2</v>
          </cell>
          <cell r="M6">
            <v>1</v>
          </cell>
        </row>
        <row r="7">
          <cell r="L7">
            <v>1.7462560857734923E-2</v>
          </cell>
          <cell r="M7">
            <v>1</v>
          </cell>
        </row>
        <row r="9">
          <cell r="L9">
            <v>6.5111146975572479E-2</v>
          </cell>
          <cell r="M9">
            <v>2</v>
          </cell>
        </row>
        <row r="10">
          <cell r="L10">
            <v>4.5395555043015207E-2</v>
          </cell>
          <cell r="M10">
            <v>2</v>
          </cell>
        </row>
        <row r="11">
          <cell r="L11">
            <v>8.0802109039519662E-2</v>
          </cell>
          <cell r="M11">
            <v>2</v>
          </cell>
        </row>
        <row r="12">
          <cell r="L12">
            <v>5.4524246077814212E-2</v>
          </cell>
          <cell r="M1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64"/>
  <sheetViews>
    <sheetView topLeftCell="AG1" zoomScale="80" zoomScaleNormal="80" zoomScalePageLayoutView="80" workbookViewId="0">
      <selection activeCell="AO7" sqref="AO7"/>
    </sheetView>
  </sheetViews>
  <sheetFormatPr baseColWidth="10" defaultRowHeight="15" x14ac:dyDescent="0.2"/>
  <cols>
    <col min="2" max="2" width="14.33203125" customWidth="1"/>
    <col min="3" max="3" width="15.5" customWidth="1"/>
    <col min="4" max="4" width="31.1640625" style="1" customWidth="1"/>
    <col min="5" max="5" width="11.5" bestFit="1" customWidth="1"/>
    <col min="11" max="11" width="9.1640625" customWidth="1"/>
    <col min="19" max="19" width="13.83203125" customWidth="1"/>
    <col min="28" max="30" width="12.6640625" bestFit="1" customWidth="1"/>
    <col min="32" max="32" width="11.5" customWidth="1"/>
    <col min="33" max="33" width="10" customWidth="1"/>
    <col min="34" max="35" width="10.1640625" customWidth="1"/>
    <col min="36" max="36" width="30" style="1" customWidth="1"/>
    <col min="37" max="37" width="12.5" customWidth="1"/>
    <col min="42" max="42" width="7.6640625" customWidth="1"/>
    <col min="43" max="44" width="8.5" customWidth="1"/>
    <col min="45" max="45" width="9.5" customWidth="1"/>
    <col min="50" max="50" width="10.5" customWidth="1"/>
    <col min="51" max="51" width="10.33203125" customWidth="1"/>
    <col min="52" max="52" width="9.33203125" customWidth="1"/>
    <col min="54" max="56" width="14.83203125" customWidth="1"/>
    <col min="58" max="59" width="7.5" customWidth="1"/>
    <col min="60" max="60" width="18" customWidth="1"/>
    <col min="61" max="62" width="8.83203125" customWidth="1"/>
    <col min="63" max="63" width="33.1640625" customWidth="1"/>
    <col min="64" max="64" width="10.1640625" customWidth="1"/>
    <col min="65" max="65" width="9.6640625" customWidth="1"/>
    <col min="66" max="66" width="9.5" customWidth="1"/>
    <col min="67" max="73" width="18" customWidth="1"/>
    <col min="74" max="74" width="28" customWidth="1"/>
    <col min="75" max="75" width="12" customWidth="1"/>
    <col min="76" max="76" width="18" customWidth="1"/>
    <col min="77" max="77" width="23.33203125" customWidth="1"/>
    <col min="78" max="79" width="10.83203125" customWidth="1"/>
    <col min="80" max="80" width="29.33203125" customWidth="1"/>
    <col min="81" max="82" width="12.6640625" customWidth="1"/>
    <col min="83" max="90" width="16.6640625" customWidth="1"/>
    <col min="91" max="91" width="31.5" style="1" customWidth="1"/>
    <col min="92" max="93" width="10.83203125" style="1"/>
  </cols>
  <sheetData>
    <row r="1" spans="2:99" ht="15" customHeight="1" x14ac:dyDescent="0.2">
      <c r="BO1" s="67" t="s">
        <v>0</v>
      </c>
      <c r="BP1" s="68"/>
      <c r="BQ1" s="68"/>
      <c r="CM1"/>
      <c r="CP1" s="1"/>
    </row>
    <row r="2" spans="2:99" ht="15" customHeight="1" x14ac:dyDescent="0.2">
      <c r="B2" s="52" t="s">
        <v>118</v>
      </c>
      <c r="C2" s="52" t="s">
        <v>119</v>
      </c>
      <c r="D2" s="69" t="s">
        <v>1</v>
      </c>
      <c r="E2" s="69"/>
      <c r="F2" s="69"/>
      <c r="G2" s="69"/>
      <c r="H2" s="2"/>
      <c r="I2" s="2"/>
      <c r="J2" s="2"/>
      <c r="L2" s="69" t="s">
        <v>2</v>
      </c>
      <c r="M2" s="69"/>
      <c r="N2" s="69"/>
      <c r="O2" s="69"/>
      <c r="P2" s="2"/>
      <c r="Q2" s="2"/>
      <c r="R2" s="2"/>
      <c r="T2" s="69" t="s">
        <v>3</v>
      </c>
      <c r="U2" s="69"/>
      <c r="V2" s="69"/>
      <c r="W2" s="69"/>
      <c r="X2" s="2"/>
      <c r="Y2" s="2"/>
      <c r="Z2" s="2"/>
      <c r="AB2" s="69" t="s">
        <v>4</v>
      </c>
      <c r="AC2" s="69" t="s">
        <v>5</v>
      </c>
      <c r="AD2" s="69"/>
      <c r="AE2" s="69"/>
      <c r="AF2" s="70"/>
      <c r="AG2" s="70"/>
      <c r="AH2" s="70"/>
      <c r="AI2" s="3"/>
      <c r="AJ2" s="4" t="s">
        <v>6</v>
      </c>
      <c r="AL2" s="69" t="s">
        <v>7</v>
      </c>
      <c r="AM2" s="69" t="s">
        <v>5</v>
      </c>
      <c r="AN2" s="69"/>
      <c r="AO2" s="69"/>
      <c r="AP2" s="2"/>
      <c r="AQ2" s="2"/>
      <c r="AR2" s="2"/>
      <c r="AT2" s="69" t="s">
        <v>8</v>
      </c>
      <c r="AU2" s="69" t="s">
        <v>5</v>
      </c>
      <c r="AV2" s="69"/>
      <c r="AW2" s="69"/>
      <c r="AX2" s="2"/>
      <c r="AY2" s="2"/>
      <c r="AZ2" s="2"/>
      <c r="BB2" s="5" t="s">
        <v>9</v>
      </c>
      <c r="BC2" s="5"/>
      <c r="BE2" s="4" t="s">
        <v>10</v>
      </c>
      <c r="BF2" s="4"/>
      <c r="BG2" s="6"/>
      <c r="BH2" s="5" t="s">
        <v>11</v>
      </c>
      <c r="BI2" s="5"/>
      <c r="BK2" s="7" t="s">
        <v>12</v>
      </c>
      <c r="BL2" s="7"/>
      <c r="BM2" s="8"/>
      <c r="BN2" s="8"/>
      <c r="BO2" t="s">
        <v>13</v>
      </c>
      <c r="BP2" t="s">
        <v>14</v>
      </c>
      <c r="BQ2" t="s">
        <v>15</v>
      </c>
      <c r="BV2" s="67" t="s">
        <v>16</v>
      </c>
      <c r="BW2" s="8"/>
      <c r="BX2" s="8"/>
      <c r="BY2" s="4" t="s">
        <v>17</v>
      </c>
      <c r="BZ2" s="4"/>
      <c r="CB2" s="4" t="s">
        <v>18</v>
      </c>
      <c r="CF2" s="72" t="s">
        <v>19</v>
      </c>
      <c r="CG2" s="73"/>
      <c r="CH2" s="74"/>
      <c r="CL2" s="55"/>
      <c r="CM2"/>
      <c r="CN2"/>
      <c r="CO2"/>
    </row>
    <row r="3" spans="2:99" x14ac:dyDescent="0.2">
      <c r="C3" s="1"/>
      <c r="E3" s="1" t="s">
        <v>20</v>
      </c>
      <c r="F3" s="1" t="s">
        <v>21</v>
      </c>
      <c r="G3" s="1" t="s">
        <v>22</v>
      </c>
      <c r="H3" s="1"/>
      <c r="I3" s="1"/>
      <c r="J3" s="1"/>
      <c r="L3" s="1"/>
      <c r="M3" s="1" t="s">
        <v>20</v>
      </c>
      <c r="N3" s="1" t="s">
        <v>21</v>
      </c>
      <c r="O3" s="1" t="s">
        <v>22</v>
      </c>
      <c r="P3" s="1"/>
      <c r="Q3" s="1"/>
      <c r="R3" s="1"/>
      <c r="S3" s="1"/>
      <c r="T3" s="1"/>
      <c r="U3" s="9" t="s">
        <v>20</v>
      </c>
      <c r="V3" s="9" t="s">
        <v>21</v>
      </c>
      <c r="W3" s="9" t="s">
        <v>22</v>
      </c>
      <c r="X3" s="9"/>
      <c r="Y3" s="9"/>
      <c r="Z3" s="9"/>
      <c r="AA3" s="9"/>
      <c r="AB3" s="1"/>
      <c r="AC3" s="9" t="s">
        <v>13</v>
      </c>
      <c r="AD3" s="9" t="s">
        <v>23</v>
      </c>
      <c r="AE3" s="9" t="s">
        <v>24</v>
      </c>
      <c r="AF3" s="9"/>
      <c r="AG3" s="9"/>
      <c r="AH3" s="9"/>
      <c r="AI3" s="9"/>
      <c r="AJ3" s="9" t="s">
        <v>121</v>
      </c>
      <c r="AL3" s="1"/>
      <c r="AM3" s="9" t="s">
        <v>13</v>
      </c>
      <c r="AN3" s="9" t="s">
        <v>23</v>
      </c>
      <c r="AO3" s="9" t="s">
        <v>24</v>
      </c>
      <c r="AP3" s="9"/>
      <c r="AQ3" s="9"/>
      <c r="AR3" s="9"/>
      <c r="AU3" s="9" t="s">
        <v>13</v>
      </c>
      <c r="AV3" s="9" t="s">
        <v>23</v>
      </c>
      <c r="AW3" s="9" t="s">
        <v>24</v>
      </c>
      <c r="AX3" s="9"/>
      <c r="AY3" s="9"/>
      <c r="AZ3" s="9"/>
      <c r="BV3" s="67"/>
      <c r="CF3" s="57" t="s">
        <v>13</v>
      </c>
      <c r="CG3" s="57" t="s">
        <v>23</v>
      </c>
      <c r="CH3" s="57" t="s">
        <v>24</v>
      </c>
      <c r="CL3" s="56"/>
      <c r="CM3"/>
      <c r="CN3"/>
      <c r="CO3"/>
    </row>
    <row r="4" spans="2:99" ht="15" customHeight="1" x14ac:dyDescent="0.2">
      <c r="B4" t="s">
        <v>25</v>
      </c>
      <c r="C4" s="1" t="s">
        <v>26</v>
      </c>
      <c r="D4" s="1" t="s">
        <v>27</v>
      </c>
      <c r="E4" s="10">
        <v>0.51084967320261432</v>
      </c>
      <c r="F4" s="11">
        <v>0.46051062091503264</v>
      </c>
      <c r="G4" s="10">
        <v>0.28528524743230627</v>
      </c>
      <c r="H4" s="71">
        <f>AVERAGE(E4:E7)</f>
        <v>0.53171170096164388</v>
      </c>
      <c r="I4" s="71">
        <f>AVERAGE(F4:F7)</f>
        <v>0.40134112200435734</v>
      </c>
      <c r="J4" s="71">
        <f>AVERAGE(G4:G7)</f>
        <v>0.26648117024587614</v>
      </c>
      <c r="L4" s="1" t="s">
        <v>27</v>
      </c>
      <c r="M4" s="10">
        <v>7.967075163398693E-2</v>
      </c>
      <c r="N4" s="10">
        <v>6.1142973856209155E-2</v>
      </c>
      <c r="O4" s="10">
        <v>5.176143790849673E-2</v>
      </c>
      <c r="P4" s="71">
        <f>AVERAGE(M4:M7)</f>
        <v>8.1038200810627292E-2</v>
      </c>
      <c r="Q4" s="71">
        <f>AVERAGE(N4:N7)</f>
        <v>6.2538398692810457E-2</v>
      </c>
      <c r="R4" s="71">
        <f>AVERAGE(O4:O7)</f>
        <v>4.8469689542483659E-2</v>
      </c>
      <c r="S4" s="1"/>
      <c r="T4" s="1" t="s">
        <v>27</v>
      </c>
      <c r="U4" s="10">
        <v>3.862091503267974E-2</v>
      </c>
      <c r="V4" s="10">
        <v>3.5656862745098043E-2</v>
      </c>
      <c r="W4" s="10">
        <v>3.3098856209150325E-2</v>
      </c>
      <c r="X4" s="71">
        <f>AVERAGE(U4:U7)</f>
        <v>4.0523923054070113E-2</v>
      </c>
      <c r="Y4" s="71">
        <f>AVERAGE(V4:V7)</f>
        <v>3.390011930698205E-2</v>
      </c>
      <c r="Z4" s="71">
        <f>AVERAGE(W4:W7)</f>
        <v>3.4760110294117644E-2</v>
      </c>
      <c r="AB4" s="1" t="s">
        <v>27</v>
      </c>
      <c r="AC4" s="12">
        <v>32987651.35545681</v>
      </c>
      <c r="AD4" s="12">
        <v>22888295.729044493</v>
      </c>
      <c r="AE4" s="12">
        <v>11842951.609041601</v>
      </c>
      <c r="AF4" s="75">
        <f>AVERAGE(AC4:AC7)</f>
        <v>26516109.476859242</v>
      </c>
      <c r="AG4" s="75">
        <f>AVERAGE(AD4:AD7)</f>
        <v>21935569.569274105</v>
      </c>
      <c r="AH4" s="75">
        <f>AVERAGE(AE4:AE7)</f>
        <v>14542675.338694137</v>
      </c>
      <c r="AI4" s="13"/>
      <c r="AJ4" s="76">
        <f>(AF4*(BF4/3))+(AG4*(BF4/3))+(AH4*(BF4/3))</f>
        <v>571991362.57899952</v>
      </c>
      <c r="AL4" s="1" t="s">
        <v>27</v>
      </c>
      <c r="AM4" s="7">
        <v>12.180775630559907</v>
      </c>
      <c r="AN4" s="7">
        <v>12.620818653630215</v>
      </c>
      <c r="AO4" s="7">
        <v>8.8302654679839581</v>
      </c>
      <c r="AP4" s="71">
        <f>AVERAGE(AM4:AM7)</f>
        <v>12.234390763290531</v>
      </c>
      <c r="AQ4" s="71">
        <f>AVERAGE(AN4:AN7)</f>
        <v>11.368024413788923</v>
      </c>
      <c r="AR4" s="71">
        <f>AVERAGE(AO4:AO7)</f>
        <v>8.256834768045362</v>
      </c>
      <c r="AT4" s="1" t="s">
        <v>27</v>
      </c>
      <c r="AU4" s="10">
        <v>0.66</v>
      </c>
      <c r="AV4" s="10">
        <v>0.53500000000000003</v>
      </c>
      <c r="AW4" s="10">
        <v>0.65249999999999997</v>
      </c>
      <c r="AX4" s="71">
        <f>AVERAGE(AU4:AU7)</f>
        <v>0.62812499999999993</v>
      </c>
      <c r="AY4" s="71">
        <f>AVERAGE(AV4:AV7)</f>
        <v>0.60875000000000001</v>
      </c>
      <c r="AZ4" s="71">
        <f>AVERAGE(AW4:AW7)</f>
        <v>0.63312500000000005</v>
      </c>
      <c r="BB4" s="4">
        <v>39.4</v>
      </c>
      <c r="BC4" s="71">
        <f>AVERAGE(BB4:BB7)</f>
        <v>44</v>
      </c>
      <c r="BD4" s="14"/>
      <c r="BE4" s="11">
        <f>((BB4*1/3)*((AU4/2)*2))+ ((BB4*1/3)*((AV4/2)*2))+((BB4*1/3)*((AW4/2)*2))</f>
        <v>24.263833333333331</v>
      </c>
      <c r="BF4" s="71">
        <f>AVERAGE(BE4:BE7)</f>
        <v>27.240124999999999</v>
      </c>
      <c r="BG4" s="14"/>
      <c r="BH4" s="7">
        <v>32.5</v>
      </c>
      <c r="BI4" s="71">
        <f>AVERAGE(BH4:BH7)</f>
        <v>32.06666666666667</v>
      </c>
      <c r="BJ4" s="14"/>
      <c r="BK4" s="7">
        <f t="shared" ref="BK4:BK13" si="0">BB4/BH4^0.4</f>
        <v>9.789102533364904</v>
      </c>
      <c r="BL4" s="71">
        <f>AVERAGE(BK4:BK7)</f>
        <v>10.998212519493551</v>
      </c>
      <c r="BM4" s="8"/>
      <c r="BN4" s="8"/>
      <c r="BO4" s="15">
        <f t="shared" ref="BO4:BO13" si="1">(AU4/BH4^0.75)</f>
        <v>4.8487681113399517E-2</v>
      </c>
      <c r="BP4" s="15">
        <f t="shared" ref="BP4:BP13" si="2">(AV4/BH4^0.75)</f>
        <v>3.930440817525567E-2</v>
      </c>
      <c r="BQ4" s="15">
        <f t="shared" ref="BQ4:BQ13" si="3">(AW4/BH4^0.75)</f>
        <v>4.793668473711088E-2</v>
      </c>
      <c r="BR4" s="71">
        <f>AVERAGE(BO4:BO7)</f>
        <v>4.66440825178586E-2</v>
      </c>
      <c r="BS4" s="71">
        <f>AVERAGE(BP4:BP7)</f>
        <v>4.5127876801974109E-2</v>
      </c>
      <c r="BT4" s="71">
        <f>AVERAGE(BQ4:BQ7)</f>
        <v>4.6914467522426638E-2</v>
      </c>
      <c r="BU4" s="14"/>
      <c r="BV4" s="7">
        <v>255.5917414845818</v>
      </c>
      <c r="BW4" s="71">
        <f>AVERAGE(BV4:BV7)</f>
        <v>272.76687642850857</v>
      </c>
      <c r="BX4" s="14"/>
      <c r="BY4" s="11">
        <f t="shared" ref="BY4:BY13" si="4">BE4/(BH4^0.75)</f>
        <v>1.7825712322050609</v>
      </c>
      <c r="BZ4" s="71">
        <f>AVERAGE(BY4:BY7)</f>
        <v>2.0224505512719841</v>
      </c>
      <c r="CA4" s="14"/>
      <c r="CB4" s="11">
        <f t="shared" ref="CB4:CB13" si="5">BV4/(BH4^0.75)</f>
        <v>18.777349782307347</v>
      </c>
      <c r="CC4" s="71">
        <f>AVERAGE(CB4:CB7)</f>
        <v>20.254991458219937</v>
      </c>
      <c r="CD4" s="14"/>
      <c r="CE4" s="1" t="s">
        <v>27</v>
      </c>
      <c r="CF4" s="17">
        <v>6.7011790701128936E-3</v>
      </c>
      <c r="CG4" s="17">
        <v>8.1770528963219288E-3</v>
      </c>
      <c r="CH4" s="17">
        <v>9.3906005702934763E-3</v>
      </c>
      <c r="CI4" s="66">
        <f>AVERAGE(CF4:CF7)</f>
        <v>7.6070674823810573E-3</v>
      </c>
      <c r="CJ4" s="66">
        <f>AVERAGE(CG4:CG7)</f>
        <v>8.1943339667517896E-3</v>
      </c>
      <c r="CK4" s="66">
        <f>AVERAGE(CH4:CH7)</f>
        <v>8.205487383663319E-3</v>
      </c>
      <c r="CL4" s="54"/>
      <c r="CM4"/>
      <c r="CN4"/>
      <c r="CO4"/>
    </row>
    <row r="5" spans="2:99" x14ac:dyDescent="0.2">
      <c r="B5" t="s">
        <v>25</v>
      </c>
      <c r="C5" s="1" t="s">
        <v>26</v>
      </c>
      <c r="D5" s="1" t="s">
        <v>28</v>
      </c>
      <c r="E5" s="10">
        <v>0.55260392156862748</v>
      </c>
      <c r="F5" s="11">
        <v>0.40134112200435729</v>
      </c>
      <c r="G5" s="10">
        <v>0.27917755991285403</v>
      </c>
      <c r="H5" s="71"/>
      <c r="I5" s="71"/>
      <c r="J5" s="71"/>
      <c r="L5" s="1" t="s">
        <v>28</v>
      </c>
      <c r="M5" s="10">
        <v>7.7619514472455658E-2</v>
      </c>
      <c r="N5" s="10">
        <v>6.2538398692810457E-2</v>
      </c>
      <c r="O5" s="10">
        <v>5.0499346405228761E-2</v>
      </c>
      <c r="P5" s="71"/>
      <c r="Q5" s="71"/>
      <c r="R5" s="71"/>
      <c r="S5" s="1"/>
      <c r="T5" s="1" t="s">
        <v>28</v>
      </c>
      <c r="U5" s="10">
        <v>4.9211111111111108E-2</v>
      </c>
      <c r="V5" s="10">
        <v>3.310270774976657E-2</v>
      </c>
      <c r="W5" s="10">
        <v>3.828635620915033E-2</v>
      </c>
      <c r="X5" s="71"/>
      <c r="Y5" s="71"/>
      <c r="Z5" s="71"/>
      <c r="AB5" s="1" t="s">
        <v>28</v>
      </c>
      <c r="AC5" s="12">
        <v>26616240.734244771</v>
      </c>
      <c r="AD5" s="12">
        <v>13246606.94275365</v>
      </c>
      <c r="AE5" s="12">
        <v>16166473.05068806</v>
      </c>
      <c r="AF5" s="75"/>
      <c r="AG5" s="75"/>
      <c r="AH5" s="75"/>
      <c r="AI5" s="13"/>
      <c r="AJ5" s="76"/>
      <c r="AL5" s="1" t="s">
        <v>28</v>
      </c>
      <c r="AM5" s="7">
        <v>11.291341865889764</v>
      </c>
      <c r="AN5" s="7">
        <v>11.548107511543458</v>
      </c>
      <c r="AO5" s="7">
        <v>7.8303475225748356</v>
      </c>
      <c r="AP5" s="71"/>
      <c r="AQ5" s="71"/>
      <c r="AR5" s="71"/>
      <c r="AT5" s="1" t="s">
        <v>28</v>
      </c>
      <c r="AU5" s="10">
        <v>0.61249999999999993</v>
      </c>
      <c r="AV5" s="10">
        <v>0.75</v>
      </c>
      <c r="AW5" s="10">
        <v>0.75750000000000006</v>
      </c>
      <c r="AX5" s="71"/>
      <c r="AY5" s="71"/>
      <c r="AZ5" s="71"/>
      <c r="BB5" s="4">
        <v>39</v>
      </c>
      <c r="BC5" s="71"/>
      <c r="BD5" s="14"/>
      <c r="BE5" s="11">
        <f>((BB5*1/3)*((AU5/2)*2))+ ((BB5*1/3)*((AV5/2)*2))+((BB5*1/3)*((AW5/2)*2))</f>
        <v>27.56</v>
      </c>
      <c r="BF5" s="71"/>
      <c r="BG5" s="14"/>
      <c r="BH5" s="7">
        <v>32.5</v>
      </c>
      <c r="BI5" s="71"/>
      <c r="BJ5" s="14"/>
      <c r="BK5" s="7">
        <f t="shared" si="0"/>
        <v>9.6897207817571402</v>
      </c>
      <c r="BL5" s="71"/>
      <c r="BM5" s="8"/>
      <c r="BN5" s="8"/>
      <c r="BO5" s="15">
        <f t="shared" si="1"/>
        <v>4.4998037396904847E-2</v>
      </c>
      <c r="BP5" s="15">
        <f t="shared" si="2"/>
        <v>5.5099637628863087E-2</v>
      </c>
      <c r="BQ5" s="15">
        <f t="shared" si="3"/>
        <v>5.5650634005151724E-2</v>
      </c>
      <c r="BR5" s="71"/>
      <c r="BS5" s="71"/>
      <c r="BT5" s="71"/>
      <c r="BU5" s="14"/>
      <c r="BV5" s="7">
        <v>262.38747582014975</v>
      </c>
      <c r="BW5" s="71"/>
      <c r="BX5" s="14"/>
      <c r="BY5" s="11">
        <f t="shared" si="4"/>
        <v>2.0247280174019555</v>
      </c>
      <c r="BZ5" s="71"/>
      <c r="CA5" s="14"/>
      <c r="CB5" s="11">
        <f t="shared" si="5"/>
        <v>19.276606448056434</v>
      </c>
      <c r="CC5" s="71"/>
      <c r="CD5" s="14"/>
      <c r="CE5" s="1" t="s">
        <v>28</v>
      </c>
      <c r="CF5" s="17">
        <v>7.1429893832451368E-3</v>
      </c>
      <c r="CG5" s="17">
        <v>1.0271132859526818E-2</v>
      </c>
      <c r="CH5" s="17">
        <v>7.5061546840958599E-3</v>
      </c>
      <c r="CI5" s="66"/>
      <c r="CJ5" s="66"/>
      <c r="CK5" s="66"/>
      <c r="CL5" s="54"/>
      <c r="CM5"/>
      <c r="CN5"/>
      <c r="CO5"/>
    </row>
    <row r="6" spans="2:99" x14ac:dyDescent="0.2">
      <c r="B6" t="s">
        <v>25</v>
      </c>
      <c r="C6" s="1" t="s">
        <v>26</v>
      </c>
      <c r="D6" s="1" t="s">
        <v>29</v>
      </c>
      <c r="E6" s="10">
        <v>0.5441163398692811</v>
      </c>
      <c r="F6" s="11">
        <v>0.41761568627450985</v>
      </c>
      <c r="G6" s="10">
        <v>0.24411546840958603</v>
      </c>
      <c r="H6" s="71"/>
      <c r="I6" s="71"/>
      <c r="J6" s="71"/>
      <c r="L6" s="1" t="s">
        <v>29</v>
      </c>
      <c r="M6" s="10">
        <v>7.9775490196078422E-2</v>
      </c>
      <c r="N6" s="10">
        <v>6.238888888888889E-2</v>
      </c>
      <c r="O6" s="10">
        <v>4.9217647058823533E-2</v>
      </c>
      <c r="P6" s="71"/>
      <c r="Q6" s="71"/>
      <c r="R6" s="71"/>
      <c r="S6" s="1"/>
      <c r="T6" s="1" t="s">
        <v>29</v>
      </c>
      <c r="U6" s="10">
        <v>3.7285947712418298E-2</v>
      </c>
      <c r="V6" s="10">
        <v>3.310270774976657E-2</v>
      </c>
      <c r="W6" s="10">
        <v>4.0875816993464049E-2</v>
      </c>
      <c r="X6" s="71"/>
      <c r="Y6" s="71"/>
      <c r="Z6" s="71"/>
      <c r="AB6" s="1" t="s">
        <v>29</v>
      </c>
      <c r="AC6" s="12">
        <v>27911202.586843241</v>
      </c>
      <c r="AD6" s="12">
        <v>21220442.449250903</v>
      </c>
      <c r="AE6" s="12">
        <v>11972685.291947935</v>
      </c>
      <c r="AF6" s="75"/>
      <c r="AG6" s="75"/>
      <c r="AH6" s="75"/>
      <c r="AI6" s="13"/>
      <c r="AJ6" s="76"/>
      <c r="AL6" s="1" t="s">
        <v>29</v>
      </c>
      <c r="AM6" s="7">
        <v>13.206073181803244</v>
      </c>
      <c r="AN6" s="7">
        <v>12.002286066131314</v>
      </c>
      <c r="AO6" s="7">
        <v>6.6224864074427572</v>
      </c>
      <c r="AP6" s="71"/>
      <c r="AQ6" s="71"/>
      <c r="AR6" s="71"/>
      <c r="AT6" s="1" t="s">
        <v>29</v>
      </c>
      <c r="AU6" s="10">
        <v>0.69499999999999995</v>
      </c>
      <c r="AV6" s="10">
        <v>0.49749999999999994</v>
      </c>
      <c r="AW6" s="10">
        <v>0.5</v>
      </c>
      <c r="AX6" s="71"/>
      <c r="AY6" s="71"/>
      <c r="AZ6" s="71"/>
      <c r="BB6" s="4">
        <v>48.8</v>
      </c>
      <c r="BC6" s="71"/>
      <c r="BD6" s="14"/>
      <c r="BE6" s="11">
        <f>((BB6*1/3)*((AU6/2)*2))+ ((BB6*1/3)*((AV6/2)*2))+((BB6*1/3)*((AW6/2)*2))</f>
        <v>27.531333333333329</v>
      </c>
      <c r="BF6" s="71"/>
      <c r="BG6" s="14"/>
      <c r="BH6" s="7">
        <v>31.2</v>
      </c>
      <c r="BI6" s="71"/>
      <c r="BJ6" s="14"/>
      <c r="BK6" s="7">
        <f t="shared" si="0"/>
        <v>12.324178627796909</v>
      </c>
      <c r="BL6" s="71"/>
      <c r="BM6" s="8"/>
      <c r="BN6" s="8"/>
      <c r="BO6" s="15">
        <f t="shared" si="1"/>
        <v>5.2646421810321212E-2</v>
      </c>
      <c r="BP6" s="15">
        <f t="shared" si="2"/>
        <v>3.7685747986524895E-2</v>
      </c>
      <c r="BQ6" s="15">
        <f t="shared" si="3"/>
        <v>3.7875123604547638E-2</v>
      </c>
      <c r="BR6" s="71"/>
      <c r="BS6" s="71"/>
      <c r="BT6" s="71"/>
      <c r="BU6" s="14"/>
      <c r="BV6" s="7">
        <v>283.89326979763064</v>
      </c>
      <c r="BW6" s="71"/>
      <c r="BX6" s="14"/>
      <c r="BY6" s="11">
        <f t="shared" si="4"/>
        <v>2.0855053059960049</v>
      </c>
      <c r="BZ6" s="71"/>
      <c r="CA6" s="14"/>
      <c r="CB6" s="11">
        <f t="shared" si="5"/>
        <v>21.504985368168903</v>
      </c>
      <c r="CC6" s="71"/>
      <c r="CD6" s="14"/>
      <c r="CE6" s="1" t="s">
        <v>29</v>
      </c>
      <c r="CF6" s="17">
        <v>7.6026071690416383E-3</v>
      </c>
      <c r="CG6" s="17">
        <v>8.2810367087093103E-3</v>
      </c>
      <c r="CH6" s="17">
        <v>7.9351302411802948E-3</v>
      </c>
      <c r="CI6" s="66"/>
      <c r="CJ6" s="66"/>
      <c r="CK6" s="66"/>
      <c r="CL6" s="54"/>
      <c r="CR6" s="18"/>
      <c r="CS6" s="18"/>
      <c r="CT6" s="18"/>
    </row>
    <row r="7" spans="2:99" x14ac:dyDescent="0.2">
      <c r="B7" t="s">
        <v>25</v>
      </c>
      <c r="C7" s="1" t="s">
        <v>26</v>
      </c>
      <c r="D7" s="1" t="s">
        <v>30</v>
      </c>
      <c r="E7" s="10">
        <v>0.51927686920605254</v>
      </c>
      <c r="F7" s="11">
        <v>0.32589705882352943</v>
      </c>
      <c r="G7" s="10">
        <v>0.25734640522875818</v>
      </c>
      <c r="H7" s="71"/>
      <c r="I7" s="71"/>
      <c r="J7" s="71"/>
      <c r="L7" s="1" t="s">
        <v>30</v>
      </c>
      <c r="M7" s="10">
        <v>8.7087046939988116E-2</v>
      </c>
      <c r="N7" s="10">
        <v>6.4083333333333339E-2</v>
      </c>
      <c r="O7" s="10">
        <v>4.2400326797385618E-2</v>
      </c>
      <c r="P7" s="71"/>
      <c r="Q7" s="71"/>
      <c r="R7" s="71"/>
      <c r="S7" s="1"/>
      <c r="T7" s="1" t="s">
        <v>30</v>
      </c>
      <c r="U7" s="10">
        <v>3.6977718360071299E-2</v>
      </c>
      <c r="V7" s="10">
        <v>3.3738198983297024E-2</v>
      </c>
      <c r="W7" s="10">
        <v>2.6779411764705885E-2</v>
      </c>
      <c r="X7" s="71"/>
      <c r="Y7" s="71"/>
      <c r="Z7" s="71"/>
      <c r="AB7" s="1" t="s">
        <v>30</v>
      </c>
      <c r="AC7" s="12">
        <v>18549343.230892159</v>
      </c>
      <c r="AD7" s="12">
        <v>30386933.156047367</v>
      </c>
      <c r="AE7" s="12">
        <v>18188591.403098959</v>
      </c>
      <c r="AF7" s="75"/>
      <c r="AG7" s="75"/>
      <c r="AH7" s="75"/>
      <c r="AI7" s="13"/>
      <c r="AJ7" s="76"/>
      <c r="AL7" s="1" t="s">
        <v>30</v>
      </c>
      <c r="AM7" s="7">
        <v>12.259372374909205</v>
      </c>
      <c r="AN7" s="7">
        <v>9.3008854238507084</v>
      </c>
      <c r="AO7" s="7">
        <v>9.7442396741799016</v>
      </c>
      <c r="AP7" s="71"/>
      <c r="AQ7" s="71"/>
      <c r="AR7" s="71"/>
      <c r="AT7" s="1" t="s">
        <v>30</v>
      </c>
      <c r="AU7" s="10">
        <v>0.54500000000000004</v>
      </c>
      <c r="AV7" s="10">
        <v>0.65249999999999997</v>
      </c>
      <c r="AW7" s="10">
        <v>0.62250000000000005</v>
      </c>
      <c r="AX7" s="71"/>
      <c r="AY7" s="71"/>
      <c r="AZ7" s="71"/>
      <c r="BB7" s="4">
        <v>48.8</v>
      </c>
      <c r="BC7" s="71"/>
      <c r="BD7" s="14"/>
      <c r="BE7" s="11">
        <f>((BB7*1/3)*((AU7/2)*2))+ ((BB7*1/3)*((AV7/2)*2))+((BB7*1/3)*((AW7/2)*2))</f>
        <v>29.605333333333334</v>
      </c>
      <c r="BF7" s="71"/>
      <c r="BG7" s="14"/>
      <c r="BH7" s="7">
        <v>32.06666666666667</v>
      </c>
      <c r="BI7" s="71"/>
      <c r="BJ7" s="14"/>
      <c r="BK7" s="7">
        <f t="shared" si="0"/>
        <v>12.18984813505525</v>
      </c>
      <c r="BL7" s="71"/>
      <c r="BM7" s="8"/>
      <c r="BN7" s="8"/>
      <c r="BO7" s="15">
        <f t="shared" si="1"/>
        <v>4.0444189750808816E-2</v>
      </c>
      <c r="BP7" s="15">
        <f t="shared" si="2"/>
        <v>4.8421713417252751E-2</v>
      </c>
      <c r="BQ7" s="15">
        <f t="shared" si="3"/>
        <v>4.6195427742896311E-2</v>
      </c>
      <c r="BR7" s="71"/>
      <c r="BS7" s="71"/>
      <c r="BT7" s="71"/>
      <c r="BU7" s="14"/>
      <c r="BV7" s="7">
        <v>289.19501861167208</v>
      </c>
      <c r="BW7" s="71"/>
      <c r="BX7" s="14"/>
      <c r="BY7" s="11">
        <f t="shared" si="4"/>
        <v>2.1969976494849148</v>
      </c>
      <c r="BZ7" s="71"/>
      <c r="CA7" s="14"/>
      <c r="CB7" s="11">
        <f t="shared" si="5"/>
        <v>21.461024234347068</v>
      </c>
      <c r="CC7" s="71"/>
      <c r="CD7" s="14"/>
      <c r="CE7" s="1" t="s">
        <v>30</v>
      </c>
      <c r="CF7" s="17">
        <v>8.9814943071245597E-3</v>
      </c>
      <c r="CG7" s="17">
        <v>6.0481134024491026E-3</v>
      </c>
      <c r="CH7" s="17">
        <v>7.9900640390836459E-3</v>
      </c>
      <c r="CI7" s="66"/>
      <c r="CJ7" s="66"/>
      <c r="CK7" s="66"/>
      <c r="CL7" s="54"/>
      <c r="CR7" s="18"/>
      <c r="CS7" s="18"/>
      <c r="CT7" s="18"/>
    </row>
    <row r="8" spans="2:99" x14ac:dyDescent="0.2">
      <c r="B8" t="s">
        <v>25</v>
      </c>
      <c r="C8" s="1" t="s">
        <v>26</v>
      </c>
      <c r="D8" s="1" t="s">
        <v>31</v>
      </c>
      <c r="E8" s="10">
        <v>0.3099529411764706</v>
      </c>
      <c r="F8" s="10">
        <v>0.40202521008403369</v>
      </c>
      <c r="G8" s="19" t="s">
        <v>120</v>
      </c>
      <c r="H8" s="71">
        <f>AVERAGE(E8:E10)</f>
        <v>0.44576288904450667</v>
      </c>
      <c r="I8" s="71">
        <f>AVERAGE(F8:F10)</f>
        <v>0.39309691098661687</v>
      </c>
      <c r="J8" s="71">
        <f>AVERAGE(G8:G10)</f>
        <v>0.19341346872082166</v>
      </c>
      <c r="L8" s="1" t="s">
        <v>31</v>
      </c>
      <c r="M8" s="10">
        <v>0.10109967320261437</v>
      </c>
      <c r="N8" s="10">
        <v>8.2609658678286138E-2</v>
      </c>
      <c r="O8" s="19" t="s">
        <v>120</v>
      </c>
      <c r="P8" s="71">
        <f>AVERAGE(M8:M10)</f>
        <v>9.4499066293183942E-2</v>
      </c>
      <c r="Q8" s="71">
        <f t="shared" ref="Q8" si="6">AVERAGE(N8:N10)</f>
        <v>8.5655579762769316E-2</v>
      </c>
      <c r="R8" s="71">
        <f>AVERAGE(O8:O10)</f>
        <v>5.6293028322440083E-2</v>
      </c>
      <c r="S8" s="1"/>
      <c r="T8" s="1" t="s">
        <v>31</v>
      </c>
      <c r="U8" s="10">
        <v>4.0083333333333339E-2</v>
      </c>
      <c r="V8" s="10">
        <v>4.4499019607843131E-2</v>
      </c>
      <c r="W8" s="10">
        <v>4.1586367880485531E-2</v>
      </c>
      <c r="X8" s="71">
        <f>AVERAGE(U8:U10)</f>
        <v>4.3212690631808277E-2</v>
      </c>
      <c r="Y8" s="71">
        <f t="shared" ref="Y8" si="7">AVERAGE(V8:V10)</f>
        <v>4.4487114845938369E-2</v>
      </c>
      <c r="Z8" s="71">
        <f>AVERAGE(W8:W10)</f>
        <v>4.1626953003423589E-2</v>
      </c>
      <c r="AB8" s="1" t="s">
        <v>31</v>
      </c>
      <c r="AC8" s="12">
        <v>26084948.631946575</v>
      </c>
      <c r="AD8" s="12">
        <v>29966646.49633915</v>
      </c>
      <c r="AE8" s="20" t="s">
        <v>120</v>
      </c>
      <c r="AF8" s="75">
        <f>AVERAGE(AC8:AC10)</f>
        <v>29835269.489605486</v>
      </c>
      <c r="AG8" s="75">
        <f>AVERAGE(AD8:AD10)</f>
        <v>24704249.871437419</v>
      </c>
      <c r="AH8" s="75">
        <f>AVERAGE(AE8:AE10)</f>
        <v>16882368.839582324</v>
      </c>
      <c r="AI8" s="13"/>
      <c r="AJ8" s="76">
        <f>(AF8*(BF8/3))+(AG8*(BF8/3))+(AH8*(BF8/3))</f>
        <v>691533174.10963881</v>
      </c>
      <c r="AL8" s="1" t="s">
        <v>31</v>
      </c>
      <c r="AM8" s="7">
        <v>6.7756229287794811</v>
      </c>
      <c r="AN8" s="7">
        <v>8.7999195553978407</v>
      </c>
      <c r="AO8" s="7">
        <v>5.2151178205754025</v>
      </c>
      <c r="AP8" s="71">
        <f>AVERAGE(AM8:AM10)</f>
        <v>9.3822150504558692</v>
      </c>
      <c r="AQ8" s="71">
        <f t="shared" ref="AQ8" si="8">AVERAGE(AN8:AN10)</f>
        <v>8.5171012357774156</v>
      </c>
      <c r="AR8" s="71">
        <f>AVERAGE(AO8:AO10)</f>
        <v>5.2309341497810093</v>
      </c>
      <c r="AT8" s="1" t="s">
        <v>31</v>
      </c>
      <c r="AU8" s="10">
        <v>0.67</v>
      </c>
      <c r="AV8" s="10">
        <v>0.73499999999999999</v>
      </c>
      <c r="AW8" s="10">
        <v>0.79</v>
      </c>
      <c r="AX8" s="71">
        <f>AVERAGE(AU8:AU10)</f>
        <v>0.78333333333333333</v>
      </c>
      <c r="AY8" s="71">
        <f t="shared" ref="AY8" si="9">AVERAGE(AV8:AV10)</f>
        <v>0.79916666666666669</v>
      </c>
      <c r="AZ8" s="71">
        <f>AVERAGE(AW8:AW10)</f>
        <v>0.80833333333333324</v>
      </c>
      <c r="BB8" s="4">
        <v>37.5</v>
      </c>
      <c r="BC8" s="71">
        <f>AVERAGE(BB8:BB10)</f>
        <v>36.5</v>
      </c>
      <c r="BD8" s="14"/>
      <c r="BE8" s="11">
        <v>27.4375</v>
      </c>
      <c r="BF8" s="71">
        <f>AVERAGE(BE8:BE10)</f>
        <v>29.047111111111111</v>
      </c>
      <c r="BG8" s="14"/>
      <c r="BH8" s="7">
        <v>66.239999999999995</v>
      </c>
      <c r="BI8" s="71">
        <f>AVERAGE(BH8:BH10)</f>
        <v>72.013333333333335</v>
      </c>
      <c r="BJ8" s="14"/>
      <c r="BK8" s="7">
        <f t="shared" si="0"/>
        <v>7.0078232276123265</v>
      </c>
      <c r="BL8" s="71">
        <f>AVERAGE(BK8:BK10)</f>
        <v>6.6068651109059759</v>
      </c>
      <c r="BM8" s="8"/>
      <c r="BN8" s="8"/>
      <c r="BO8" s="15">
        <f t="shared" si="1"/>
        <v>2.8855895721126477E-2</v>
      </c>
      <c r="BP8" s="15">
        <f t="shared" si="2"/>
        <v>3.1655348291086502E-2</v>
      </c>
      <c r="BQ8" s="15">
        <f t="shared" si="3"/>
        <v>3.4024115850283455E-2</v>
      </c>
      <c r="BR8" s="71">
        <f>AVERAGE(BO8:BO10)</f>
        <v>3.1669229553508323E-2</v>
      </c>
      <c r="BS8" s="71">
        <f t="shared" ref="BS8" si="10">AVERAGE(BP8:BP10)</f>
        <v>3.2380477604611602E-2</v>
      </c>
      <c r="BT8" s="71">
        <f>AVERAGE(BQ8:BQ10)</f>
        <v>3.2805663385730405E-2</v>
      </c>
      <c r="BU8" s="14"/>
      <c r="BV8" s="7">
        <v>173.0985040086932</v>
      </c>
      <c r="BW8" s="71">
        <f>AVERAGE(BV8:BV10)</f>
        <v>207.30217650518185</v>
      </c>
      <c r="BX8" s="14"/>
      <c r="BY8" s="11">
        <f t="shared" si="4"/>
        <v>1.1816919982812055</v>
      </c>
      <c r="BZ8" s="71">
        <f>AVERAGE(BY8:BY10)</f>
        <v>1.1775686519614679</v>
      </c>
      <c r="CA8" s="14"/>
      <c r="CB8" s="11">
        <f t="shared" si="5"/>
        <v>7.4550931062057373</v>
      </c>
      <c r="CC8" s="71">
        <f>AVERAGE(CB8:CB10)</f>
        <v>8.3719042571375528</v>
      </c>
      <c r="CD8" s="14"/>
      <c r="CE8" s="1" t="s">
        <v>31</v>
      </c>
      <c r="CF8" s="17">
        <v>5.5402631438910173E-3</v>
      </c>
      <c r="CG8" s="17">
        <v>5.9106172574013814E-3</v>
      </c>
      <c r="CH8" s="17" t="s">
        <v>120</v>
      </c>
      <c r="CI8" s="66">
        <f>AVERAGE(CF8:CF10)</f>
        <v>6.1352983499371435E-3</v>
      </c>
      <c r="CJ8" s="66">
        <f t="shared" ref="CJ8" si="11">AVERAGE(CG8:CG10)</f>
        <v>6.4471137791274951E-3</v>
      </c>
      <c r="CK8" s="66">
        <f>AVERAGE(CH8:CH10)</f>
        <v>5.9408712798514809E-3</v>
      </c>
      <c r="CR8" s="18"/>
      <c r="CS8" s="18"/>
      <c r="CT8" s="18"/>
    </row>
    <row r="9" spans="2:99" x14ac:dyDescent="0.2">
      <c r="B9" t="s">
        <v>25</v>
      </c>
      <c r="C9" s="1" t="s">
        <v>26</v>
      </c>
      <c r="D9" s="1" t="s">
        <v>32</v>
      </c>
      <c r="E9" s="10">
        <v>0.48360743464052292</v>
      </c>
      <c r="F9" s="10">
        <v>0.32993382352941175</v>
      </c>
      <c r="G9" s="10">
        <v>0.2083860877684407</v>
      </c>
      <c r="H9" s="71"/>
      <c r="I9" s="71"/>
      <c r="J9" s="71"/>
      <c r="L9" s="1" t="s">
        <v>32</v>
      </c>
      <c r="M9" s="10">
        <v>8.7913398692810452E-2</v>
      </c>
      <c r="N9" s="10">
        <v>7.6521568627450992E-2</v>
      </c>
      <c r="O9" s="10">
        <v>5.2188453159041394E-2</v>
      </c>
      <c r="P9" s="71"/>
      <c r="Q9" s="71"/>
      <c r="R9" s="71"/>
      <c r="S9" s="1"/>
      <c r="T9" s="1" t="s">
        <v>32</v>
      </c>
      <c r="U9" s="10">
        <v>4.1273692810457521E-2</v>
      </c>
      <c r="V9" s="10">
        <v>3.7176143790849672E-2</v>
      </c>
      <c r="W9" s="10">
        <v>3.9723529411764699E-2</v>
      </c>
      <c r="X9" s="71"/>
      <c r="Y9" s="71"/>
      <c r="Z9" s="71"/>
      <c r="AB9" s="1" t="s">
        <v>32</v>
      </c>
      <c r="AC9" s="12">
        <v>36461464.308872543</v>
      </c>
      <c r="AD9" s="12">
        <v>21665745.698041782</v>
      </c>
      <c r="AE9" s="12">
        <v>14272244.721801106</v>
      </c>
      <c r="AF9" s="75"/>
      <c r="AG9" s="75"/>
      <c r="AH9" s="75"/>
      <c r="AI9" s="13"/>
      <c r="AJ9" s="76"/>
      <c r="AL9" s="1" t="s">
        <v>32</v>
      </c>
      <c r="AM9" s="7">
        <v>10.72679994539768</v>
      </c>
      <c r="AN9" s="7">
        <v>8.3591254557758816</v>
      </c>
      <c r="AO9" s="7">
        <v>5.8270194781570011</v>
      </c>
      <c r="AP9" s="71"/>
      <c r="AQ9" s="71"/>
      <c r="AR9" s="71"/>
      <c r="AT9" s="1" t="s">
        <v>32</v>
      </c>
      <c r="AU9" s="10">
        <v>0.78</v>
      </c>
      <c r="AV9" s="10">
        <v>0.76</v>
      </c>
      <c r="AW9" s="10">
        <v>0.75249999999999995</v>
      </c>
      <c r="AX9" s="71"/>
      <c r="AY9" s="71"/>
      <c r="AZ9" s="71"/>
      <c r="BB9" s="4">
        <v>36.200000000000003</v>
      </c>
      <c r="BC9" s="71"/>
      <c r="BD9" s="14"/>
      <c r="BE9" s="11">
        <v>27.662833333333332</v>
      </c>
      <c r="BF9" s="71"/>
      <c r="BG9" s="14"/>
      <c r="BH9" s="7">
        <v>77.400000000000006</v>
      </c>
      <c r="BI9" s="71"/>
      <c r="BJ9" s="14"/>
      <c r="BK9" s="7">
        <f t="shared" si="0"/>
        <v>6.3564141572257222</v>
      </c>
      <c r="BL9" s="71"/>
      <c r="BM9" s="8"/>
      <c r="BN9" s="8"/>
      <c r="BO9" s="15">
        <f t="shared" si="1"/>
        <v>2.9890892467180928E-2</v>
      </c>
      <c r="BP9" s="15">
        <f t="shared" si="2"/>
        <v>2.91244593269968E-2</v>
      </c>
      <c r="BQ9" s="15">
        <f t="shared" si="3"/>
        <v>2.8837046899427749E-2</v>
      </c>
      <c r="BR9" s="71"/>
      <c r="BS9" s="71"/>
      <c r="BT9" s="71"/>
      <c r="BU9" s="14"/>
      <c r="BV9" s="7">
        <v>214.30703480589159</v>
      </c>
      <c r="BW9" s="71"/>
      <c r="BX9" s="14"/>
      <c r="BY9" s="11">
        <f t="shared" si="4"/>
        <v>1.0600856109028394</v>
      </c>
      <c r="BZ9" s="71"/>
      <c r="CA9" s="14"/>
      <c r="CB9" s="11">
        <f t="shared" si="5"/>
        <v>8.2126006824914182</v>
      </c>
      <c r="CC9" s="71"/>
      <c r="CD9" s="14"/>
      <c r="CE9" s="1" t="s">
        <v>32</v>
      </c>
      <c r="CF9" s="17">
        <v>5.9651710378124884E-3</v>
      </c>
      <c r="CG9" s="17">
        <v>6.77566396929142E-3</v>
      </c>
      <c r="CH9" s="17">
        <v>6.7777937972574656E-3</v>
      </c>
      <c r="CI9" s="66"/>
      <c r="CJ9" s="66"/>
      <c r="CK9" s="66"/>
      <c r="CR9" s="18"/>
      <c r="CS9" s="18"/>
      <c r="CT9" s="18"/>
    </row>
    <row r="10" spans="2:99" x14ac:dyDescent="0.2">
      <c r="B10" t="s">
        <v>25</v>
      </c>
      <c r="C10" s="1" t="s">
        <v>26</v>
      </c>
      <c r="D10" s="1" t="s">
        <v>33</v>
      </c>
      <c r="E10" s="10">
        <v>0.54372829131652656</v>
      </c>
      <c r="F10" s="10">
        <v>0.44733169934640521</v>
      </c>
      <c r="G10" s="10">
        <v>0.17844084967320262</v>
      </c>
      <c r="H10" s="71"/>
      <c r="I10" s="71"/>
      <c r="J10" s="71"/>
      <c r="L10" s="1" t="s">
        <v>33</v>
      </c>
      <c r="M10" s="10">
        <v>9.448412698412699E-2</v>
      </c>
      <c r="N10" s="10">
        <v>9.7835511982570803E-2</v>
      </c>
      <c r="O10" s="10">
        <v>6.039760348583878E-2</v>
      </c>
      <c r="P10" s="71"/>
      <c r="Q10" s="71"/>
      <c r="R10" s="71"/>
      <c r="S10" s="1"/>
      <c r="T10" s="1" t="s">
        <v>33</v>
      </c>
      <c r="U10" s="10">
        <v>4.8281045751633979E-2</v>
      </c>
      <c r="V10" s="10">
        <v>5.1786181139122318E-2</v>
      </c>
      <c r="W10" s="10">
        <v>4.3570961718020544E-2</v>
      </c>
      <c r="X10" s="71"/>
      <c r="Y10" s="71"/>
      <c r="Z10" s="71"/>
      <c r="AB10" s="1" t="s">
        <v>33</v>
      </c>
      <c r="AC10" s="12">
        <v>26959395.527997352</v>
      </c>
      <c r="AD10" s="12">
        <v>22480357.419931322</v>
      </c>
      <c r="AE10" s="12">
        <v>19492492.957363538</v>
      </c>
      <c r="AF10" s="75"/>
      <c r="AG10" s="75"/>
      <c r="AH10" s="75"/>
      <c r="AI10" s="13"/>
      <c r="AJ10" s="76"/>
      <c r="AL10" s="1" t="s">
        <v>33</v>
      </c>
      <c r="AM10" s="7">
        <v>10.644222277190449</v>
      </c>
      <c r="AN10" s="7">
        <v>8.3922586961585193</v>
      </c>
      <c r="AO10" s="7">
        <v>4.6506651506106245</v>
      </c>
      <c r="AP10" s="71"/>
      <c r="AQ10" s="71"/>
      <c r="AR10" s="71"/>
      <c r="AT10" s="1" t="s">
        <v>33</v>
      </c>
      <c r="AU10" s="10">
        <v>0.9</v>
      </c>
      <c r="AV10" s="10">
        <v>0.90250000000000008</v>
      </c>
      <c r="AW10" s="10">
        <v>0.88249999999999995</v>
      </c>
      <c r="AX10" s="71"/>
      <c r="AY10" s="71"/>
      <c r="AZ10" s="71"/>
      <c r="BB10" s="4">
        <v>35.799999999999997</v>
      </c>
      <c r="BC10" s="71"/>
      <c r="BD10" s="14"/>
      <c r="BE10" s="11">
        <v>32.040999999999997</v>
      </c>
      <c r="BF10" s="71"/>
      <c r="BG10" s="14"/>
      <c r="BH10" s="7">
        <v>72.400000000000006</v>
      </c>
      <c r="BI10" s="71"/>
      <c r="BJ10" s="14"/>
      <c r="BK10" s="7">
        <f t="shared" si="0"/>
        <v>6.45635794787988</v>
      </c>
      <c r="BL10" s="71"/>
      <c r="BM10" s="8"/>
      <c r="BN10" s="8"/>
      <c r="BO10" s="15">
        <f t="shared" si="1"/>
        <v>3.6260900472217562E-2</v>
      </c>
      <c r="BP10" s="15">
        <f t="shared" si="2"/>
        <v>3.6361625195751507E-2</v>
      </c>
      <c r="BQ10" s="15">
        <f t="shared" si="3"/>
        <v>3.5555827407479999E-2</v>
      </c>
      <c r="BR10" s="71"/>
      <c r="BS10" s="71"/>
      <c r="BT10" s="71"/>
      <c r="BU10" s="14"/>
      <c r="BV10" s="7">
        <v>234.50099070096076</v>
      </c>
      <c r="BW10" s="71"/>
      <c r="BX10" s="14"/>
      <c r="BY10" s="11">
        <f t="shared" si="4"/>
        <v>1.2909283467003587</v>
      </c>
      <c r="BZ10" s="71"/>
      <c r="CA10" s="14"/>
      <c r="CB10" s="11">
        <f t="shared" si="5"/>
        <v>9.4480189827155048</v>
      </c>
      <c r="CC10" s="71"/>
      <c r="CD10" s="14"/>
      <c r="CE10" s="1" t="s">
        <v>33</v>
      </c>
      <c r="CF10" s="17">
        <v>6.9004608681079264E-3</v>
      </c>
      <c r="CG10" s="17">
        <v>6.6550601106896831E-3</v>
      </c>
      <c r="CH10" s="17">
        <v>5.1039487624454953E-3</v>
      </c>
      <c r="CI10" s="66"/>
      <c r="CJ10" s="66"/>
      <c r="CK10" s="66"/>
      <c r="CR10" s="18"/>
      <c r="CS10" s="18"/>
      <c r="CT10" s="18"/>
    </row>
    <row r="11" spans="2:99" x14ac:dyDescent="0.2">
      <c r="B11" t="s">
        <v>34</v>
      </c>
      <c r="C11" s="1" t="s">
        <v>26</v>
      </c>
      <c r="D11" s="1" t="s">
        <v>35</v>
      </c>
      <c r="E11" s="10">
        <v>0.93090576171874995</v>
      </c>
      <c r="F11" s="10">
        <v>0.67102799479166664</v>
      </c>
      <c r="G11" s="10">
        <v>0.36076355247981551</v>
      </c>
      <c r="H11" s="71">
        <f>AVERAGE(E11:E13)</f>
        <v>0.87139321108217593</v>
      </c>
      <c r="I11" s="71">
        <f t="shared" ref="I11" si="12">AVERAGE(F11:F13)</f>
        <v>0.54641333486519617</v>
      </c>
      <c r="J11" s="71">
        <f>AVERAGE(G11:G13)</f>
        <v>0.3882487077619719</v>
      </c>
      <c r="L11" s="1" t="s">
        <v>35</v>
      </c>
      <c r="M11" s="10">
        <v>0.11864908854166666</v>
      </c>
      <c r="N11" s="10">
        <v>0.10158420138888889</v>
      </c>
      <c r="O11" s="10">
        <v>7.5261982570806102E-2</v>
      </c>
      <c r="P11" s="71">
        <f>AVERAGE(M11:M13)</f>
        <v>0.12193511284722221</v>
      </c>
      <c r="Q11" s="71">
        <f t="shared" ref="Q11:R11" si="13">AVERAGE(N11:N13)</f>
        <v>9.7283445669934632E-2</v>
      </c>
      <c r="R11" s="71">
        <f t="shared" si="13"/>
        <v>9.1424473493100941E-2</v>
      </c>
      <c r="S11" s="1"/>
      <c r="T11" s="1" t="s">
        <v>35</v>
      </c>
      <c r="U11" s="10">
        <v>4.1817810457516341E-2</v>
      </c>
      <c r="V11" s="10">
        <v>4.3210784313725492E-2</v>
      </c>
      <c r="W11" s="10">
        <v>4.2381862745098038E-2</v>
      </c>
      <c r="X11" s="71">
        <f>AVERAGE(U11:U13)</f>
        <v>4.0704215446862507E-2</v>
      </c>
      <c r="Y11" s="71">
        <f t="shared" ref="Y11:Z11" si="14">AVERAGE(V11:V13)</f>
        <v>4.408914760348584E-2</v>
      </c>
      <c r="Z11" s="71">
        <f t="shared" si="14"/>
        <v>4.8164246809835047E-2</v>
      </c>
      <c r="AB11" s="1" t="s">
        <v>35</v>
      </c>
      <c r="AC11" s="12">
        <v>41092347.986341946</v>
      </c>
      <c r="AD11" s="12">
        <v>33288329.108747918</v>
      </c>
      <c r="AE11" s="12">
        <v>23990805.943993412</v>
      </c>
      <c r="AF11" s="75">
        <f>AVERAGE(AC11:AC13)</f>
        <v>38452743.005422406</v>
      </c>
      <c r="AG11" s="75">
        <f t="shared" ref="AG11:AH11" si="15">AVERAGE(AD11:AD13)</f>
        <v>27750107.969258163</v>
      </c>
      <c r="AH11" s="75">
        <f t="shared" si="15"/>
        <v>19962927.967576955</v>
      </c>
      <c r="AI11" s="13"/>
      <c r="AJ11" s="76">
        <f>(AF11*(BF11/3))+(AG11*(BF11/3))+(AH11*(BF11/3))</f>
        <v>1141589661.5925207</v>
      </c>
      <c r="AL11" s="1" t="s">
        <v>35</v>
      </c>
      <c r="AM11" s="7">
        <v>17.610993875445079</v>
      </c>
      <c r="AN11" s="7">
        <v>13.513077301429966</v>
      </c>
      <c r="AO11" s="7">
        <v>8.4380203632551343</v>
      </c>
      <c r="AP11" s="71">
        <f>AVERAGE(AM11:AM13)</f>
        <v>16.493004127619106</v>
      </c>
      <c r="AQ11" s="71">
        <f t="shared" ref="AQ11:AR11" si="16">AVERAGE(AN11:AN13)</f>
        <v>11.039089740634672</v>
      </c>
      <c r="AR11" s="71">
        <f t="shared" si="16"/>
        <v>7.8519891411853946</v>
      </c>
      <c r="AT11" s="1" t="s">
        <v>35</v>
      </c>
      <c r="AU11" s="10">
        <v>1.3499999999999999</v>
      </c>
      <c r="AV11" s="10">
        <v>1.0474999999999999</v>
      </c>
      <c r="AW11" s="10">
        <v>1.1299999999999999</v>
      </c>
      <c r="AX11" s="71">
        <f>AVERAGE(AU11:AU13)</f>
        <v>1.3608333333333336</v>
      </c>
      <c r="AY11" s="71">
        <f t="shared" ref="AY11:AZ11" si="17">AVERAGE(AV11:AV13)</f>
        <v>1.2758333333333332</v>
      </c>
      <c r="AZ11" s="71">
        <f t="shared" si="17"/>
        <v>1.2533333333333334</v>
      </c>
      <c r="BB11" s="4">
        <v>30.5</v>
      </c>
      <c r="BC11" s="71">
        <f>AVERAGE(BB11:BB13)</f>
        <v>30.333333333333332</v>
      </c>
      <c r="BD11" s="14"/>
      <c r="BE11" s="11">
        <v>35.862916666666663</v>
      </c>
      <c r="BF11" s="71">
        <f>AVERAGE(BE11:BE13)</f>
        <v>39.74627777777777</v>
      </c>
      <c r="BG11" s="14"/>
      <c r="BH11" s="7">
        <v>153</v>
      </c>
      <c r="BI11" s="71">
        <f>AVERAGE(BH11:BH13)</f>
        <v>157.13333333333333</v>
      </c>
      <c r="BJ11" s="14"/>
      <c r="BK11" s="7">
        <f t="shared" si="0"/>
        <v>4.0777750755661817</v>
      </c>
      <c r="BL11" s="71">
        <f>AVERAGE(BK11:BK13)</f>
        <v>4.007212944047315</v>
      </c>
      <c r="BM11" s="8"/>
      <c r="BN11" s="8"/>
      <c r="BO11" s="15">
        <f t="shared" si="1"/>
        <v>3.1032387910197454E-2</v>
      </c>
      <c r="BP11" s="15">
        <f t="shared" si="2"/>
        <v>2.4078834322912468E-2</v>
      </c>
      <c r="BQ11" s="15">
        <f t="shared" si="3"/>
        <v>2.5975258028535647E-2</v>
      </c>
      <c r="BR11" s="71">
        <f>AVERAGE(BO11:BO13)</f>
        <v>3.065775528198229E-2</v>
      </c>
      <c r="BS11" s="71">
        <f t="shared" ref="BS11:BT11" si="18">AVERAGE(BP11:BP13)</f>
        <v>2.8614737864817344E-2</v>
      </c>
      <c r="BT11" s="71">
        <f t="shared" si="18"/>
        <v>2.814346623218195E-2</v>
      </c>
      <c r="BU11" s="14"/>
      <c r="BV11" s="7">
        <v>464.14264936513018</v>
      </c>
      <c r="BW11" s="71">
        <f>AVERAGE(BV11:BV13)</f>
        <v>439.94686566888072</v>
      </c>
      <c r="BX11" s="14"/>
      <c r="BY11" s="11">
        <f t="shared" si="4"/>
        <v>0.8243792159933967</v>
      </c>
      <c r="BZ11" s="71">
        <f>AVERAGE(BY11:BY13)</f>
        <v>0.88958934316992089</v>
      </c>
      <c r="CA11" s="14"/>
      <c r="CB11" s="11">
        <f t="shared" si="5"/>
        <v>10.669225733900358</v>
      </c>
      <c r="CC11" s="71">
        <f>AVERAGE(CB11:CB13)</f>
        <v>9.9008456713797273</v>
      </c>
      <c r="CD11" s="14"/>
      <c r="CE11" s="1" t="s">
        <v>35</v>
      </c>
      <c r="CF11" s="17">
        <v>7.2912867545694869E-3</v>
      </c>
      <c r="CG11" s="17">
        <v>7.0529196990483586E-3</v>
      </c>
      <c r="CH11" s="17">
        <v>6.4534593564521334E-3</v>
      </c>
      <c r="CI11" s="66">
        <f>AVERAGE(CF11:CF13)</f>
        <v>7.3115264589515569E-3</v>
      </c>
      <c r="CJ11" s="66">
        <f t="shared" ref="CJ11" si="19">AVERAGE(CG11:CG13)</f>
        <v>6.9041961692291763E-3</v>
      </c>
      <c r="CK11" s="66">
        <f t="shared" ref="CK11" si="20">AVERAGE(CH11:CH13)</f>
        <v>6.8111685653251992E-3</v>
      </c>
      <c r="CL11" s="1"/>
      <c r="CR11" s="18"/>
      <c r="CS11" s="18"/>
      <c r="CT11" s="18"/>
    </row>
    <row r="12" spans="2:99" x14ac:dyDescent="0.2">
      <c r="B12" t="s">
        <v>34</v>
      </c>
      <c r="C12" s="1" t="s">
        <v>26</v>
      </c>
      <c r="D12" s="1" t="s">
        <v>36</v>
      </c>
      <c r="E12" s="10">
        <v>0.8759027777777777</v>
      </c>
      <c r="F12" s="10">
        <v>0.60843750000000008</v>
      </c>
      <c r="G12" s="10">
        <v>0.51310675381263615</v>
      </c>
      <c r="H12" s="71"/>
      <c r="I12" s="71"/>
      <c r="J12" s="71"/>
      <c r="L12" s="1" t="s">
        <v>36</v>
      </c>
      <c r="M12" s="10">
        <v>0.14134114583333332</v>
      </c>
      <c r="N12" s="10">
        <v>0.11977430555555553</v>
      </c>
      <c r="O12" s="10">
        <v>9.3557189542483654E-2</v>
      </c>
      <c r="P12" s="71"/>
      <c r="Q12" s="71"/>
      <c r="R12" s="71"/>
      <c r="S12" s="1"/>
      <c r="T12" s="1" t="s">
        <v>36</v>
      </c>
      <c r="U12" s="10">
        <v>3.861136249371544E-2</v>
      </c>
      <c r="V12" s="10">
        <v>4.0140318627450988E-2</v>
      </c>
      <c r="W12" s="10">
        <v>5.4592903828197946E-2</v>
      </c>
      <c r="X12" s="71"/>
      <c r="Y12" s="71"/>
      <c r="Z12" s="71"/>
      <c r="AB12" s="1" t="s">
        <v>36</v>
      </c>
      <c r="AC12" s="12">
        <v>40949406.032783769</v>
      </c>
      <c r="AD12" s="12">
        <v>29305363.528928574</v>
      </c>
      <c r="AE12" s="12">
        <v>17879546.585493557</v>
      </c>
      <c r="AF12" s="75"/>
      <c r="AG12" s="75"/>
      <c r="AH12" s="75"/>
      <c r="AI12" s="13"/>
      <c r="AJ12" s="76"/>
      <c r="AL12" s="1" t="s">
        <v>36</v>
      </c>
      <c r="AM12" s="7">
        <v>15.675245651297848</v>
      </c>
      <c r="AN12" s="7">
        <v>11.837923741665294</v>
      </c>
      <c r="AO12" s="7">
        <v>9.3498540529696701</v>
      </c>
      <c r="AP12" s="71"/>
      <c r="AQ12" s="71"/>
      <c r="AR12" s="71"/>
      <c r="AT12" s="1" t="s">
        <v>36</v>
      </c>
      <c r="AU12" s="10">
        <v>1.2825000000000002</v>
      </c>
      <c r="AV12" s="10">
        <v>1.1850000000000001</v>
      </c>
      <c r="AW12" s="10">
        <v>1.1325000000000001</v>
      </c>
      <c r="AX12" s="71"/>
      <c r="AY12" s="71"/>
      <c r="AZ12" s="71"/>
      <c r="BB12" s="4">
        <v>26.2</v>
      </c>
      <c r="BC12" s="71"/>
      <c r="BD12" s="14"/>
      <c r="BE12" s="11">
        <v>31.439999999999998</v>
      </c>
      <c r="BF12" s="71"/>
      <c r="BG12" s="14"/>
      <c r="BH12" s="7">
        <v>149.9</v>
      </c>
      <c r="BI12" s="71"/>
      <c r="BJ12" s="14"/>
      <c r="BK12" s="7">
        <f t="shared" si="0"/>
        <v>3.531674244471231</v>
      </c>
      <c r="BL12" s="71"/>
      <c r="BM12" s="8"/>
      <c r="BN12" s="8"/>
      <c r="BO12" s="15">
        <f t="shared" si="1"/>
        <v>2.9936853298378693E-2</v>
      </c>
      <c r="BP12" s="15">
        <f t="shared" si="2"/>
        <v>2.7660952170431772E-2</v>
      </c>
      <c r="BQ12" s="15">
        <f t="shared" si="3"/>
        <v>2.6435466947691125E-2</v>
      </c>
      <c r="BR12" s="71"/>
      <c r="BS12" s="71"/>
      <c r="BT12" s="71"/>
      <c r="BU12" s="14"/>
      <c r="BV12" s="7">
        <v>375.77560610341226</v>
      </c>
      <c r="BW12" s="71"/>
      <c r="BX12" s="14"/>
      <c r="BY12" s="11">
        <f t="shared" si="4"/>
        <v>0.73389057910411382</v>
      </c>
      <c r="BZ12" s="71"/>
      <c r="CA12" s="14"/>
      <c r="CB12" s="11">
        <f t="shared" si="5"/>
        <v>8.7715705208788997</v>
      </c>
      <c r="CC12" s="71"/>
      <c r="CD12" s="14"/>
      <c r="CE12" s="1" t="s">
        <v>36</v>
      </c>
      <c r="CF12" s="17">
        <v>6.8954974582425554E-3</v>
      </c>
      <c r="CG12" s="17">
        <v>7.0374145408707393E-3</v>
      </c>
      <c r="CH12" s="17">
        <v>7.8930948922778989E-3</v>
      </c>
      <c r="CI12" s="66"/>
      <c r="CJ12" s="66"/>
      <c r="CK12" s="66"/>
      <c r="CL12" s="1"/>
      <c r="CR12" s="18"/>
      <c r="CS12" s="18"/>
      <c r="CT12" s="18"/>
    </row>
    <row r="13" spans="2:99" x14ac:dyDescent="0.2">
      <c r="B13" t="s">
        <v>34</v>
      </c>
      <c r="C13" s="1" t="s">
        <v>26</v>
      </c>
      <c r="D13" s="1" t="s">
        <v>37</v>
      </c>
      <c r="E13" s="10">
        <v>0.80737109374999994</v>
      </c>
      <c r="F13" s="10">
        <v>0.35977450980392156</v>
      </c>
      <c r="G13" s="10">
        <v>0.29087581699346404</v>
      </c>
      <c r="H13" s="71"/>
      <c r="I13" s="71"/>
      <c r="J13" s="71"/>
      <c r="L13" s="1" t="s">
        <v>37</v>
      </c>
      <c r="M13" s="10">
        <v>0.10581510416666666</v>
      </c>
      <c r="N13" s="10">
        <v>7.0491830065359473E-2</v>
      </c>
      <c r="O13" s="10">
        <v>0.10545424836601307</v>
      </c>
      <c r="P13" s="71"/>
      <c r="Q13" s="71"/>
      <c r="R13" s="71"/>
      <c r="S13" s="1"/>
      <c r="T13" s="1" t="s">
        <v>37</v>
      </c>
      <c r="U13" s="10">
        <v>4.1683473389355741E-2</v>
      </c>
      <c r="V13" s="10">
        <v>4.8916339869281039E-2</v>
      </c>
      <c r="W13" s="10">
        <v>4.751797385620915E-2</v>
      </c>
      <c r="X13" s="71"/>
      <c r="Y13" s="71"/>
      <c r="Z13" s="71"/>
      <c r="AB13" s="1" t="s">
        <v>37</v>
      </c>
      <c r="AC13" s="12">
        <v>33316474.997141514</v>
      </c>
      <c r="AD13" s="12">
        <v>20656631.270098004</v>
      </c>
      <c r="AE13" s="12">
        <v>18018431.373243891</v>
      </c>
      <c r="AF13" s="75"/>
      <c r="AG13" s="75"/>
      <c r="AH13" s="75"/>
      <c r="AI13" s="13"/>
      <c r="AJ13" s="76"/>
      <c r="AL13" s="1" t="s">
        <v>37</v>
      </c>
      <c r="AM13" s="7">
        <v>16.192772856114399</v>
      </c>
      <c r="AN13" s="7">
        <v>7.7662681788087564</v>
      </c>
      <c r="AO13" s="7">
        <v>5.7680930073313812</v>
      </c>
      <c r="AP13" s="71"/>
      <c r="AQ13" s="71"/>
      <c r="AR13" s="71"/>
      <c r="AT13" s="1" t="s">
        <v>37</v>
      </c>
      <c r="AU13" s="10">
        <v>1.45</v>
      </c>
      <c r="AV13" s="10">
        <v>1.595</v>
      </c>
      <c r="AW13" s="10">
        <v>1.4975000000000001</v>
      </c>
      <c r="AX13" s="71"/>
      <c r="AY13" s="71"/>
      <c r="AZ13" s="71"/>
      <c r="BB13" s="4">
        <v>34.299999999999997</v>
      </c>
      <c r="BC13" s="71"/>
      <c r="BD13" s="14"/>
      <c r="BE13" s="11">
        <v>51.935916666666657</v>
      </c>
      <c r="BF13" s="71"/>
      <c r="BG13" s="14"/>
      <c r="BH13" s="7">
        <v>168.5</v>
      </c>
      <c r="BI13" s="71"/>
      <c r="BJ13" s="14"/>
      <c r="BK13" s="7">
        <f t="shared" si="0"/>
        <v>4.4121895121045336</v>
      </c>
      <c r="BL13" s="71"/>
      <c r="BM13" s="8"/>
      <c r="BN13" s="8"/>
      <c r="BO13" s="15">
        <f t="shared" si="1"/>
        <v>3.1004024637370724E-2</v>
      </c>
      <c r="BP13" s="15">
        <f t="shared" si="2"/>
        <v>3.4104427101107795E-2</v>
      </c>
      <c r="BQ13" s="15">
        <f t="shared" si="3"/>
        <v>3.2019673720319081E-2</v>
      </c>
      <c r="BR13" s="71"/>
      <c r="BS13" s="71"/>
      <c r="BT13" s="71"/>
      <c r="BU13" s="14"/>
      <c r="BV13" s="7">
        <v>479.92234153809972</v>
      </c>
      <c r="BW13" s="71"/>
      <c r="BX13" s="14"/>
      <c r="BY13" s="11">
        <f t="shared" si="4"/>
        <v>1.1104982344122523</v>
      </c>
      <c r="BZ13" s="71"/>
      <c r="CA13" s="14"/>
      <c r="CB13" s="11">
        <f t="shared" si="5"/>
        <v>10.261740759359926</v>
      </c>
      <c r="CC13" s="71"/>
      <c r="CD13" s="14"/>
      <c r="CE13" s="1" t="s">
        <v>37</v>
      </c>
      <c r="CF13" s="17">
        <v>7.7477951640426285E-3</v>
      </c>
      <c r="CG13" s="17">
        <v>6.6222542677684309E-3</v>
      </c>
      <c r="CH13" s="17">
        <v>6.0869514472455654E-3</v>
      </c>
      <c r="CI13" s="66"/>
      <c r="CJ13" s="66"/>
      <c r="CK13" s="66"/>
      <c r="CL13" s="1"/>
      <c r="CR13" s="18"/>
      <c r="CS13" s="18"/>
      <c r="CT13" s="18"/>
    </row>
    <row r="14" spans="2:99" x14ac:dyDescent="0.2">
      <c r="B14" t="s">
        <v>40</v>
      </c>
      <c r="C14" s="1" t="s">
        <v>26</v>
      </c>
      <c r="D14" s="1" t="s">
        <v>41</v>
      </c>
      <c r="E14" s="10">
        <v>0.50207388046364376</v>
      </c>
      <c r="F14" s="10">
        <v>0.38669520697167759</v>
      </c>
      <c r="G14" s="19" t="s">
        <v>120</v>
      </c>
      <c r="H14" s="71">
        <f>AVERAGE(E14:E15)</f>
        <v>0.58136181002348852</v>
      </c>
      <c r="I14" s="71">
        <f t="shared" ref="I14" si="21">AVERAGE(F14:F15)</f>
        <v>0.38202305283224403</v>
      </c>
      <c r="J14" s="71">
        <f>AVERAGE(G14:G15)</f>
        <v>0.19040242763772172</v>
      </c>
      <c r="L14" s="1" t="s">
        <v>41</v>
      </c>
      <c r="M14" s="10">
        <v>7.8763888888888883E-2</v>
      </c>
      <c r="N14" s="10">
        <v>8.2442433383609862E-2</v>
      </c>
      <c r="O14" s="19" t="s">
        <v>120</v>
      </c>
      <c r="P14" s="71">
        <f>AVERAGE(M14:M15)</f>
        <v>8.7523220486111108E-2</v>
      </c>
      <c r="Q14" s="71">
        <f t="shared" ref="Q14:R14" si="22">AVERAGE(N14:N15)</f>
        <v>8.3178032751562173E-2</v>
      </c>
      <c r="R14" s="71">
        <f t="shared" si="22"/>
        <v>7.7897058823529403E-2</v>
      </c>
      <c r="S14" s="1"/>
      <c r="T14" s="1" t="s">
        <v>41</v>
      </c>
      <c r="U14" s="10">
        <v>3.6213549522373052E-2</v>
      </c>
      <c r="V14" s="10">
        <v>3.3984909650134565E-2</v>
      </c>
      <c r="W14" s="23" t="s">
        <v>120</v>
      </c>
      <c r="X14" s="71">
        <f>AVERAGE(U14:U15)</f>
        <v>3.7736793435322852E-2</v>
      </c>
      <c r="Y14" s="71">
        <f t="shared" ref="Y14:Z14" si="23">AVERAGE(V14:V15)</f>
        <v>3.4450788158400622E-2</v>
      </c>
      <c r="Z14" s="71">
        <f t="shared" si="23"/>
        <v>4.5959558823529416E-2</v>
      </c>
      <c r="AB14" s="1" t="s">
        <v>41</v>
      </c>
      <c r="AC14" s="12">
        <v>11911935.315642769</v>
      </c>
      <c r="AD14" s="12">
        <v>19072203.976438511</v>
      </c>
      <c r="AE14" s="23" t="s">
        <v>120</v>
      </c>
      <c r="AF14" s="75">
        <f>AVERAGE(AC14:AC15)</f>
        <v>12079499.594558235</v>
      </c>
      <c r="AG14" s="75">
        <f>AVERAGE(AD14:AD15)</f>
        <v>18628633.173411347</v>
      </c>
      <c r="AH14" s="75">
        <f>AVERAGE(AE14:AE15)</f>
        <v>9622370.1849236488</v>
      </c>
      <c r="AI14" s="13"/>
      <c r="AJ14" s="76">
        <f>(AF14*(BF14/3))+(AG14*(BF14/3))+(AH14*(BF14/3))</f>
        <v>172857095.80197474</v>
      </c>
      <c r="AL14" s="1" t="s">
        <v>41</v>
      </c>
      <c r="AM14" s="7">
        <v>12.496186382410267</v>
      </c>
      <c r="AN14" s="7">
        <v>9.9059915420820861</v>
      </c>
      <c r="AO14" s="21" t="s">
        <v>120</v>
      </c>
      <c r="AP14" s="71">
        <f>AVERAGE(AM14:AM15)</f>
        <v>13.420436894080797</v>
      </c>
      <c r="AQ14" s="71">
        <f t="shared" ref="AQ14:AR14" si="24">AVERAGE(AN14:AN15)</f>
        <v>9.6885701175897303</v>
      </c>
      <c r="AR14" s="71">
        <f t="shared" si="24"/>
        <v>4.4718123593756589</v>
      </c>
      <c r="AT14" s="1" t="s">
        <v>41</v>
      </c>
      <c r="AU14" s="10">
        <v>0.53500000000000003</v>
      </c>
      <c r="AV14" s="10">
        <v>0.55000000000000004</v>
      </c>
      <c r="AW14" s="10">
        <v>0.53249999999999997</v>
      </c>
      <c r="AX14" s="71">
        <f>AVERAGE(AU14:AU15)</f>
        <v>0.64375000000000004</v>
      </c>
      <c r="AY14" s="71">
        <f t="shared" ref="AY14:AZ14" si="25">AVERAGE(AV14:AV15)</f>
        <v>0.62000000000000011</v>
      </c>
      <c r="AZ14" s="71">
        <f t="shared" si="25"/>
        <v>0.5675</v>
      </c>
      <c r="BB14" s="4">
        <v>17.100000000000001</v>
      </c>
      <c r="BC14" s="71">
        <f>AVERAGE(BB14:BB15)</f>
        <v>20.65</v>
      </c>
      <c r="BD14" s="14"/>
      <c r="BE14" s="11">
        <f>((BB14*1/3)*((AU14/2)*2))+ ((BB14*1/3)*((AV14/2)*2))+((BB14*1/3)*((AW14/2)*2))</f>
        <v>9.2197499999999994</v>
      </c>
      <c r="BF14" s="71">
        <f>AVERAGE(BE14:BE15)</f>
        <v>12.858041666666669</v>
      </c>
      <c r="BG14" s="14"/>
      <c r="BH14" s="24">
        <v>22.84</v>
      </c>
      <c r="BI14" s="71">
        <f>AVERAGE(BH14:BH15)</f>
        <v>39.005000000000003</v>
      </c>
      <c r="BJ14" s="14"/>
      <c r="BK14" s="7">
        <f>BB14/BH14^0.4</f>
        <v>4.8923517071740905</v>
      </c>
      <c r="BL14" s="71">
        <f>AVERAGE(BK14:BK15)</f>
        <v>4.8789633595074875</v>
      </c>
      <c r="BM14" s="8"/>
      <c r="BN14" s="18"/>
      <c r="BO14" s="15">
        <f>(AU14/BH14^0.75)</f>
        <v>5.120727994200118E-2</v>
      </c>
      <c r="BP14" s="15">
        <f>(AV14/BH14^0.75)</f>
        <v>5.2642998071216168E-2</v>
      </c>
      <c r="BQ14" s="15">
        <f>(AW14/BH14^0.75)</f>
        <v>5.0967993587132013E-2</v>
      </c>
      <c r="BR14" s="71">
        <f>AVERAGE(BO14:BO15)</f>
        <v>4.4190210783048377E-2</v>
      </c>
      <c r="BS14" s="71">
        <f t="shared" ref="BS14:BT14" si="26">AVERAGE(BP14:BP15)</f>
        <v>4.3364334730376153E-2</v>
      </c>
      <c r="BT14" s="71">
        <f t="shared" si="26"/>
        <v>4.0365603324142477E-2</v>
      </c>
      <c r="BU14" s="14"/>
      <c r="BV14" s="21" t="s">
        <v>120</v>
      </c>
      <c r="BW14" s="71">
        <f>AVERAGE(BV14:BV15)</f>
        <v>92.537686007613601</v>
      </c>
      <c r="BX14" s="14"/>
      <c r="BY14" s="11">
        <f>BE14/(BH14^0.75)</f>
        <v>0.88246414812199125</v>
      </c>
      <c r="BZ14" s="71">
        <f>AVERAGE(BY14:BY15)</f>
        <v>0.84868757922929383</v>
      </c>
      <c r="CA14" s="14"/>
      <c r="CB14" s="22" t="s">
        <v>120</v>
      </c>
      <c r="CC14" s="71">
        <f>AVERAGE(CB14:CB15)</f>
        <v>4.5713176179762227</v>
      </c>
      <c r="CD14" s="14"/>
      <c r="CE14" s="1" t="s">
        <v>41</v>
      </c>
      <c r="CF14" s="17">
        <v>7.2716020204378036E-3</v>
      </c>
      <c r="CG14" s="17">
        <v>7.9248202884304383E-3</v>
      </c>
      <c r="CH14" s="17">
        <v>7.1535493827160493E-3</v>
      </c>
      <c r="CI14" s="66">
        <f>AVERAGE(CF14:CF15)</f>
        <v>7.2716020204378036E-3</v>
      </c>
      <c r="CJ14" s="66">
        <f t="shared" ref="CJ14" si="27">AVERAGE(CG14:CG15)</f>
        <v>7.9248202884304383E-3</v>
      </c>
      <c r="CK14" s="66">
        <f t="shared" ref="CK14" si="28">AVERAGE(CH14:CH15)</f>
        <v>7.1535493827160493E-3</v>
      </c>
      <c r="CL14" s="1"/>
      <c r="CR14" s="18"/>
      <c r="CS14" s="18"/>
      <c r="CT14" s="18"/>
    </row>
    <row r="15" spans="2:99" s="25" customFormat="1" x14ac:dyDescent="0.2">
      <c r="B15" t="s">
        <v>40</v>
      </c>
      <c r="C15" s="6" t="s">
        <v>26</v>
      </c>
      <c r="D15" s="6" t="s">
        <v>42</v>
      </c>
      <c r="E15" s="10">
        <v>0.6606497395833334</v>
      </c>
      <c r="F15" s="10">
        <v>0.37735089869281052</v>
      </c>
      <c r="G15" s="10">
        <v>0.19040242763772172</v>
      </c>
      <c r="H15" s="77"/>
      <c r="I15" s="77"/>
      <c r="J15" s="77"/>
      <c r="L15" s="6" t="s">
        <v>42</v>
      </c>
      <c r="M15" s="10">
        <v>9.6282552083333334E-2</v>
      </c>
      <c r="N15" s="10">
        <v>8.3913632119514484E-2</v>
      </c>
      <c r="O15" s="10">
        <v>7.7897058823529403E-2</v>
      </c>
      <c r="P15" s="77"/>
      <c r="Q15" s="77"/>
      <c r="R15" s="77"/>
      <c r="S15" s="6"/>
      <c r="T15" s="6" t="s">
        <v>42</v>
      </c>
      <c r="U15" s="10">
        <v>3.9260037348272644E-2</v>
      </c>
      <c r="V15" s="10">
        <v>3.4916666666666672E-2</v>
      </c>
      <c r="W15" s="10">
        <v>4.5959558823529416E-2</v>
      </c>
      <c r="X15" s="77"/>
      <c r="Y15" s="77"/>
      <c r="Z15" s="77"/>
      <c r="AB15" s="6" t="s">
        <v>42</v>
      </c>
      <c r="AC15" s="12">
        <v>12247063.873473704</v>
      </c>
      <c r="AD15" s="12">
        <v>18185062.370384187</v>
      </c>
      <c r="AE15" s="12">
        <v>9622370.1849236488</v>
      </c>
      <c r="AF15" s="75"/>
      <c r="AG15" s="75"/>
      <c r="AH15" s="75"/>
      <c r="AI15" s="13"/>
      <c r="AJ15" s="76"/>
      <c r="AL15" s="6" t="s">
        <v>42</v>
      </c>
      <c r="AM15" s="7">
        <v>14.344687405751328</v>
      </c>
      <c r="AN15" s="7">
        <v>9.4711486930973727</v>
      </c>
      <c r="AO15" s="7">
        <v>4.4718123593756589</v>
      </c>
      <c r="AP15" s="77"/>
      <c r="AQ15" s="77"/>
      <c r="AR15" s="77"/>
      <c r="AT15" s="6" t="s">
        <v>42</v>
      </c>
      <c r="AU15" s="10">
        <v>0.75250000000000006</v>
      </c>
      <c r="AV15" s="10">
        <v>0.69000000000000006</v>
      </c>
      <c r="AW15" s="10">
        <v>0.60250000000000004</v>
      </c>
      <c r="AX15" s="77"/>
      <c r="AY15" s="77"/>
      <c r="AZ15" s="77"/>
      <c r="BB15" s="4">
        <v>24.2</v>
      </c>
      <c r="BC15" s="77"/>
      <c r="BD15" s="26"/>
      <c r="BE15" s="11">
        <f>((BB15*1/3)*((AU15/2)*2))+ ((BB15*1/3)*((AV15/2)*2))+((BB15*1/3)*((AW15/2)*2))</f>
        <v>16.496333333333336</v>
      </c>
      <c r="BF15" s="77"/>
      <c r="BG15" s="26"/>
      <c r="BH15" s="24">
        <v>55.17</v>
      </c>
      <c r="BI15" s="77"/>
      <c r="BJ15" s="26"/>
      <c r="BK15" s="7">
        <f>BB15/BH15^0.4</f>
        <v>4.8655750118408854</v>
      </c>
      <c r="BL15" s="77"/>
      <c r="BM15" s="8"/>
      <c r="BN15" s="27"/>
      <c r="BO15" s="15">
        <f>(AU15/BH15^0.75)</f>
        <v>3.7173141624095574E-2</v>
      </c>
      <c r="BP15" s="15">
        <f>(AV15/BH15^0.75)</f>
        <v>3.4085671389536144E-2</v>
      </c>
      <c r="BQ15" s="15">
        <f>(AW15/BH15^0.75)</f>
        <v>2.9763213061152937E-2</v>
      </c>
      <c r="BR15" s="77"/>
      <c r="BS15" s="77"/>
      <c r="BT15" s="77"/>
      <c r="BU15" s="26"/>
      <c r="BV15" s="7">
        <v>92.537686007613601</v>
      </c>
      <c r="BW15" s="77"/>
      <c r="BX15" s="26"/>
      <c r="BY15" s="11">
        <f>BE15/(BH15^0.75)</f>
        <v>0.8149110103365963</v>
      </c>
      <c r="BZ15" s="77"/>
      <c r="CA15" s="26"/>
      <c r="CB15" s="11">
        <f>BV15/(BH15^0.75)</f>
        <v>4.5713176179762227</v>
      </c>
      <c r="CC15" s="77"/>
      <c r="CD15" s="26"/>
      <c r="CE15" s="6" t="s">
        <v>42</v>
      </c>
      <c r="CF15" s="22" t="s">
        <v>120</v>
      </c>
      <c r="CG15" s="22" t="s">
        <v>120</v>
      </c>
      <c r="CH15" s="22" t="s">
        <v>120</v>
      </c>
      <c r="CI15" s="66"/>
      <c r="CJ15" s="66"/>
      <c r="CK15" s="66"/>
      <c r="CL15" s="6"/>
      <c r="CQ15"/>
      <c r="CR15" s="18"/>
      <c r="CS15" s="18"/>
      <c r="CT15" s="18"/>
      <c r="CU15"/>
    </row>
    <row r="16" spans="2:99" x14ac:dyDescent="0.2">
      <c r="B16" t="s">
        <v>40</v>
      </c>
      <c r="C16" s="1" t="s">
        <v>26</v>
      </c>
      <c r="D16" s="6" t="s">
        <v>43</v>
      </c>
      <c r="E16" s="10">
        <v>0.53368347338935573</v>
      </c>
      <c r="F16" s="10">
        <v>0.25739869281045752</v>
      </c>
      <c r="G16" s="10">
        <v>0.1830732959850607</v>
      </c>
      <c r="H16" s="71">
        <f>AVERAGE(E16:E17)</f>
        <v>0.67720469242384462</v>
      </c>
      <c r="I16" s="71">
        <f t="shared" ref="I16:J16" si="29">AVERAGE(F16:F17)</f>
        <v>0.34508129084967321</v>
      </c>
      <c r="J16" s="71">
        <f t="shared" si="29"/>
        <v>0.19378043884220353</v>
      </c>
      <c r="L16" s="1" t="s">
        <v>43</v>
      </c>
      <c r="M16" s="10">
        <v>0.11872642390289449</v>
      </c>
      <c r="N16" s="10">
        <v>8.9084150326797396E-2</v>
      </c>
      <c r="O16" s="10">
        <v>7.7732570806100215E-2</v>
      </c>
      <c r="P16" s="71">
        <f>AVERAGE(M16:M17)</f>
        <v>0.11599976794103059</v>
      </c>
      <c r="Q16" s="71">
        <f t="shared" ref="Q16:R16" si="30">AVERAGE(N16:N17)</f>
        <v>8.8528063725490214E-2</v>
      </c>
      <c r="R16" s="71">
        <f t="shared" si="30"/>
        <v>7.5332516339869288E-2</v>
      </c>
      <c r="S16" s="1"/>
      <c r="T16" s="1" t="s">
        <v>43</v>
      </c>
      <c r="U16" s="10">
        <v>4.4008169934640524E-2</v>
      </c>
      <c r="V16" s="10">
        <v>3.6277051561365278E-2</v>
      </c>
      <c r="W16" s="10">
        <v>4.1298474945533764E-2</v>
      </c>
      <c r="X16" s="71">
        <f>AVERAGE(U16:U17)</f>
        <v>3.9997957516339874E-2</v>
      </c>
      <c r="Y16" s="71">
        <f t="shared" ref="Y16:Z16" si="31">AVERAGE(V16:V17)</f>
        <v>3.9492952399815137E-2</v>
      </c>
      <c r="Z16" s="71">
        <f t="shared" si="31"/>
        <v>4.0768191721132899E-2</v>
      </c>
      <c r="AB16" s="1" t="s">
        <v>43</v>
      </c>
      <c r="AC16" s="12">
        <v>35062062.216642551</v>
      </c>
      <c r="AD16" s="12">
        <v>21642695.583970495</v>
      </c>
      <c r="AE16" s="12">
        <v>19712434.909439612</v>
      </c>
      <c r="AF16" s="75">
        <f>AVERAGE(AC16:AC17)</f>
        <v>40212923.103204742</v>
      </c>
      <c r="AG16" s="75">
        <f t="shared" ref="AG16:AH16" si="32">AVERAGE(AD16:AD17)</f>
        <v>22403919.723097645</v>
      </c>
      <c r="AH16" s="75">
        <f t="shared" si="32"/>
        <v>18160772.279364571</v>
      </c>
      <c r="AI16" s="13"/>
      <c r="AJ16" s="76">
        <f>(AF16*(BF16/3))+(AG16*(BF16/3))+(AH16*(BF16/3))</f>
        <v>1065613810.8286749</v>
      </c>
      <c r="AL16" s="1" t="s">
        <v>43</v>
      </c>
      <c r="AM16" s="7">
        <v>10.038154378090704</v>
      </c>
      <c r="AN16" s="7">
        <v>6.3313580686132767</v>
      </c>
      <c r="AO16" s="7">
        <v>4.5911405414595494</v>
      </c>
      <c r="AP16" s="71">
        <f>AVERAGE(AM16:AM17)</f>
        <v>13.576823986629076</v>
      </c>
      <c r="AQ16" s="71">
        <f t="shared" ref="AQ16:AR16" si="33">AVERAGE(AN16:AN17)</f>
        <v>7.8977236875092194</v>
      </c>
      <c r="AR16" s="71">
        <f t="shared" si="33"/>
        <v>4.9168214193778237</v>
      </c>
      <c r="AT16" s="1" t="s">
        <v>43</v>
      </c>
      <c r="AU16" s="10">
        <v>1.0075000000000001</v>
      </c>
      <c r="AV16" s="10">
        <v>0.79</v>
      </c>
      <c r="AW16" s="10">
        <v>0.73250000000000004</v>
      </c>
      <c r="AX16" s="71">
        <f>AVERAGE(AU16:AU17)</f>
        <v>0.9375</v>
      </c>
      <c r="AY16" s="71">
        <f t="shared" ref="AY16:AZ16" si="34">AVERAGE(AV16:AV17)</f>
        <v>0.82625000000000004</v>
      </c>
      <c r="AZ16" s="71">
        <f t="shared" si="34"/>
        <v>0.75875000000000004</v>
      </c>
      <c r="BB16" s="4">
        <v>52.9</v>
      </c>
      <c r="BC16" s="71">
        <f>AVERAGE(BB16:BB17)</f>
        <v>47.05</v>
      </c>
      <c r="BD16" s="14"/>
      <c r="BE16" s="11">
        <f t="shared" ref="BE16:BE17" si="35">((BB16*1/3)*((AU16/2)*2))+ ((BB16*1/3)*((AV16/2)*2))+((BB16*1/3)*((AW16/2)*2))</f>
        <v>44.612333333333339</v>
      </c>
      <c r="BF16" s="71">
        <f>AVERAGE(BE16:BE17)</f>
        <v>39.575833333333335</v>
      </c>
      <c r="BG16" s="14"/>
      <c r="BH16" s="24">
        <v>90.85</v>
      </c>
      <c r="BI16" s="71">
        <f>AVERAGE(BH16:BH17)</f>
        <v>103.175</v>
      </c>
      <c r="BJ16" s="14"/>
      <c r="BK16" s="7">
        <f t="shared" ref="BK16:BK64" si="36">BB16/BH16^0.4</f>
        <v>8.7121571249219372</v>
      </c>
      <c r="BL16" s="71">
        <f>AVERAGE(BK16:BK17)</f>
        <v>7.4380912816326861</v>
      </c>
      <c r="BM16" s="8"/>
      <c r="BN16" s="18"/>
      <c r="BO16" s="15">
        <f t="shared" ref="BO16:BO34" si="37">(AU16/BH16^0.75)</f>
        <v>3.4237445668554592E-2</v>
      </c>
      <c r="BP16" s="15">
        <f t="shared" ref="BP16:BP34" si="38">(AV16/BH16^0.75)</f>
        <v>2.6846235313308313E-2</v>
      </c>
      <c r="BQ16" s="15">
        <f t="shared" ref="BQ16:BQ34" si="39">(AW16/BH16^0.75)</f>
        <v>2.489223717341562E-2</v>
      </c>
      <c r="BR16" s="71">
        <f>AVERAGE(BO16:BO17)</f>
        <v>2.9429996906339087E-2</v>
      </c>
      <c r="BS16" s="71">
        <f t="shared" ref="BS16:BT16" si="40">AVERAGE(BP16:BP17)</f>
        <v>2.5663433376715596E-2</v>
      </c>
      <c r="BT16" s="71">
        <f t="shared" si="40"/>
        <v>2.3586579850763727E-2</v>
      </c>
      <c r="BU16" s="14"/>
      <c r="BV16" s="7">
        <v>303.21947359954663</v>
      </c>
      <c r="BW16" s="71">
        <f>AVERAGE(BV16:BV17)</f>
        <v>328.95737538266985</v>
      </c>
      <c r="BX16" s="14"/>
      <c r="BY16" s="11">
        <f t="shared" ref="BY16:BY64" si="41">BE16/(BH16^0.75)</f>
        <v>1.5160420234714114</v>
      </c>
      <c r="BZ16" s="71">
        <f>AVERAGE(BY16:BY17)</f>
        <v>1.2481918462405659</v>
      </c>
      <c r="CA16" s="14"/>
      <c r="CB16" s="11">
        <f t="shared" ref="CB16:CB64" si="42">BV16/(BH16^0.75)</f>
        <v>10.304178911178361</v>
      </c>
      <c r="CC16" s="71">
        <f>AVERAGE(CB16:CB17)</f>
        <v>10.185807921588028</v>
      </c>
      <c r="CD16" s="14"/>
      <c r="CE16" s="6" t="s">
        <v>43</v>
      </c>
      <c r="CF16" s="17">
        <v>5.8952470977107823E-3</v>
      </c>
      <c r="CG16" s="17">
        <v>5.8596222828248973E-3</v>
      </c>
      <c r="CH16" s="17">
        <v>5.0941143026411338E-3</v>
      </c>
      <c r="CI16" s="66">
        <f>AVERAGE(CF16:CF17)</f>
        <v>6.3699149012938026E-3</v>
      </c>
      <c r="CJ16" s="66">
        <f t="shared" ref="CJ16" si="43">AVERAGE(CG16:CG17)</f>
        <v>6.4302569356721809E-3</v>
      </c>
      <c r="CK16" s="66">
        <f t="shared" ref="CK16" si="44">AVERAGE(CH16:CH17)</f>
        <v>5.5347988768377435E-3</v>
      </c>
      <c r="CL16" s="6"/>
      <c r="CR16" s="18"/>
      <c r="CS16" s="18"/>
      <c r="CT16" s="18"/>
      <c r="CU16" s="25"/>
    </row>
    <row r="17" spans="2:98" x14ac:dyDescent="0.2">
      <c r="B17" t="s">
        <v>40</v>
      </c>
      <c r="C17" s="1" t="s">
        <v>26</v>
      </c>
      <c r="D17" s="6" t="s">
        <v>44</v>
      </c>
      <c r="E17" s="10">
        <v>0.8207259114583334</v>
      </c>
      <c r="F17" s="10">
        <v>0.43276388888888889</v>
      </c>
      <c r="G17" s="10">
        <v>0.20448758169934639</v>
      </c>
      <c r="H17" s="77"/>
      <c r="I17" s="77"/>
      <c r="J17" s="77"/>
      <c r="L17" s="1" t="s">
        <v>44</v>
      </c>
      <c r="M17" s="10">
        <v>0.11327311197916667</v>
      </c>
      <c r="N17" s="10">
        <v>8.7971977124183018E-2</v>
      </c>
      <c r="O17" s="10">
        <v>7.2932461873638346E-2</v>
      </c>
      <c r="P17" s="77"/>
      <c r="Q17" s="77"/>
      <c r="R17" s="77"/>
      <c r="S17" s="1"/>
      <c r="T17" s="1" t="s">
        <v>44</v>
      </c>
      <c r="U17" s="10">
        <v>3.5987745098039217E-2</v>
      </c>
      <c r="V17" s="10">
        <v>4.2708853238265003E-2</v>
      </c>
      <c r="W17" s="10">
        <v>4.0237908496732033E-2</v>
      </c>
      <c r="X17" s="77"/>
      <c r="Y17" s="77"/>
      <c r="Z17" s="77"/>
      <c r="AB17" s="1" t="s">
        <v>44</v>
      </c>
      <c r="AC17" s="12">
        <v>45363783.98976694</v>
      </c>
      <c r="AD17" s="12">
        <v>23165143.862224791</v>
      </c>
      <c r="AE17" s="12">
        <v>16609109.64928953</v>
      </c>
      <c r="AF17" s="75"/>
      <c r="AG17" s="75"/>
      <c r="AH17" s="75"/>
      <c r="AI17" s="13"/>
      <c r="AJ17" s="76"/>
      <c r="AL17" s="1" t="s">
        <v>44</v>
      </c>
      <c r="AM17" s="7">
        <v>17.115493595167447</v>
      </c>
      <c r="AN17" s="7">
        <v>9.4640893064051621</v>
      </c>
      <c r="AO17" s="7">
        <v>5.242502297296098</v>
      </c>
      <c r="AP17" s="77"/>
      <c r="AQ17" s="77"/>
      <c r="AR17" s="77"/>
      <c r="AT17" s="1" t="s">
        <v>44</v>
      </c>
      <c r="AU17" s="10">
        <v>0.86750000000000005</v>
      </c>
      <c r="AV17" s="10">
        <v>0.86250000000000004</v>
      </c>
      <c r="AW17" s="10">
        <v>0.78500000000000014</v>
      </c>
      <c r="AX17" s="77"/>
      <c r="AY17" s="77"/>
      <c r="AZ17" s="77"/>
      <c r="BB17" s="4">
        <v>41.2</v>
      </c>
      <c r="BC17" s="77"/>
      <c r="BD17" s="26"/>
      <c r="BE17" s="11">
        <f t="shared" si="35"/>
        <v>34.539333333333339</v>
      </c>
      <c r="BF17" s="77"/>
      <c r="BG17" s="26"/>
      <c r="BH17" s="24">
        <v>115.5</v>
      </c>
      <c r="BI17" s="77"/>
      <c r="BJ17" s="26"/>
      <c r="BK17" s="7">
        <f t="shared" si="36"/>
        <v>6.164025438343435</v>
      </c>
      <c r="BL17" s="77"/>
      <c r="BM17" s="8"/>
      <c r="BN17" s="18"/>
      <c r="BO17" s="15">
        <f t="shared" si="37"/>
        <v>2.4622548144123586E-2</v>
      </c>
      <c r="BP17" s="15">
        <f t="shared" si="38"/>
        <v>2.4480631440122875E-2</v>
      </c>
      <c r="BQ17" s="15">
        <f t="shared" si="39"/>
        <v>2.2280922528111837E-2</v>
      </c>
      <c r="BR17" s="77"/>
      <c r="BS17" s="77"/>
      <c r="BT17" s="77"/>
      <c r="BU17" s="26"/>
      <c r="BV17" s="7">
        <v>354.69527716579313</v>
      </c>
      <c r="BW17" s="77"/>
      <c r="BX17" s="26"/>
      <c r="BY17" s="11">
        <f t="shared" si="41"/>
        <v>0.98034166900972064</v>
      </c>
      <c r="BZ17" s="77"/>
      <c r="CA17" s="26"/>
      <c r="CB17" s="11">
        <f t="shared" si="42"/>
        <v>10.067436931997694</v>
      </c>
      <c r="CC17" s="77"/>
      <c r="CD17" s="26"/>
      <c r="CE17" s="6" t="s">
        <v>44</v>
      </c>
      <c r="CF17" s="17">
        <v>6.8445827048768219E-3</v>
      </c>
      <c r="CG17" s="17">
        <v>7.0008915885194653E-3</v>
      </c>
      <c r="CH17" s="17">
        <v>5.9754834510343524E-3</v>
      </c>
      <c r="CI17" s="66"/>
      <c r="CJ17" s="66"/>
      <c r="CK17" s="66"/>
      <c r="CL17" s="6"/>
      <c r="CR17" s="18"/>
      <c r="CS17" s="18"/>
      <c r="CT17" s="18"/>
    </row>
    <row r="18" spans="2:98" x14ac:dyDescent="0.2">
      <c r="B18" t="s">
        <v>25</v>
      </c>
      <c r="C18" s="1" t="s">
        <v>26</v>
      </c>
      <c r="D18" s="6" t="s">
        <v>45</v>
      </c>
      <c r="E18" s="10">
        <v>0.2974481209150327</v>
      </c>
      <c r="F18" s="10">
        <v>0.26660348583877996</v>
      </c>
      <c r="G18" s="10">
        <v>0.19108415032679738</v>
      </c>
      <c r="H18" s="71">
        <f>AVERAGE(E18:E20)</f>
        <v>0.37084586443478906</v>
      </c>
      <c r="I18" s="71">
        <f t="shared" ref="I18:J18" si="45">AVERAGE(F18:F20)</f>
        <v>0.29681245461147415</v>
      </c>
      <c r="J18" s="71">
        <f t="shared" si="45"/>
        <v>0.17678450435729845</v>
      </c>
      <c r="L18" s="1" t="s">
        <v>45</v>
      </c>
      <c r="M18" s="10">
        <v>0.10533725490196078</v>
      </c>
      <c r="N18" s="10">
        <v>6.6063398692810457E-2</v>
      </c>
      <c r="O18" s="10">
        <v>8.9116713352007465E-2</v>
      </c>
      <c r="P18" s="71">
        <f>AVERAGE(M18:M20)</f>
        <v>0.10213260314542483</v>
      </c>
      <c r="Q18" s="71">
        <f t="shared" ref="Q18:R18" si="46">AVERAGE(N18:N20)</f>
        <v>7.5610820624546118E-2</v>
      </c>
      <c r="R18" s="71">
        <f t="shared" si="46"/>
        <v>7.2136943666355438E-2</v>
      </c>
      <c r="S18" s="1"/>
      <c r="T18" s="1" t="s">
        <v>45</v>
      </c>
      <c r="U18" s="10">
        <v>3.7330065359477131E-2</v>
      </c>
      <c r="V18" s="10">
        <v>3.1689542483660127E-2</v>
      </c>
      <c r="W18" s="10">
        <v>2.9714052287581699E-2</v>
      </c>
      <c r="X18" s="71">
        <f>AVERAGE(U18:U20)</f>
        <v>3.479314321214598E-2</v>
      </c>
      <c r="Y18" s="71">
        <f t="shared" ref="Y18:Z18" si="47">AVERAGE(V18:V20)</f>
        <v>3.2963734567901228E-2</v>
      </c>
      <c r="Z18" s="71">
        <f t="shared" si="47"/>
        <v>3.6533539094650208E-2</v>
      </c>
      <c r="AB18" s="1" t="s">
        <v>45</v>
      </c>
      <c r="AC18" s="12">
        <v>23651945.013291594</v>
      </c>
      <c r="AD18" s="12">
        <v>22986732.632860251</v>
      </c>
      <c r="AE18" s="12">
        <v>16028444.949797027</v>
      </c>
      <c r="AF18" s="75">
        <f>AVERAGE(AC18:AC20)</f>
        <v>28093867.35649471</v>
      </c>
      <c r="AG18" s="75">
        <f t="shared" ref="AG18:AH18" si="48">AVERAGE(AD18:AD20)</f>
        <v>21316770.548495974</v>
      </c>
      <c r="AH18" s="75">
        <f t="shared" si="48"/>
        <v>17937973.335901503</v>
      </c>
      <c r="AI18" s="13"/>
      <c r="AJ18" s="76">
        <f>(AF18*(BF18/3))+(AG18*(BF18/3))+(AH18*(BF18/3))</f>
        <v>426358490.23774695</v>
      </c>
      <c r="AL18" s="1" t="s">
        <v>45</v>
      </c>
      <c r="AM18" s="7">
        <v>6.6123483043831692</v>
      </c>
      <c r="AN18" s="7">
        <v>7.9159757059400233</v>
      </c>
      <c r="AO18" s="7">
        <v>5.2613440170745784</v>
      </c>
      <c r="AP18" s="71">
        <f>AVERAGE(AM18:AM20)</f>
        <v>8.6293170185050379</v>
      </c>
      <c r="AQ18" s="71">
        <f t="shared" ref="AQ18:AR18" si="49">AVERAGE(AN18:AN20)</f>
        <v>8.1117158502002251</v>
      </c>
      <c r="AR18" s="71">
        <f t="shared" si="49"/>
        <v>4.8759527761848238</v>
      </c>
      <c r="AT18" s="1" t="s">
        <v>45</v>
      </c>
      <c r="AU18" s="10">
        <v>0.52249999999999996</v>
      </c>
      <c r="AV18" s="10">
        <v>0.5625</v>
      </c>
      <c r="AW18" s="10">
        <v>0.41</v>
      </c>
      <c r="AX18" s="71">
        <f>AVERAGE(AU18:AU20)</f>
        <v>0.49416666666666664</v>
      </c>
      <c r="AY18" s="71">
        <f t="shared" ref="AY18:AZ18" si="50">AVERAGE(AV18:AV20)</f>
        <v>0.48750000000000004</v>
      </c>
      <c r="AZ18" s="71">
        <f t="shared" si="50"/>
        <v>0.49833333333333335</v>
      </c>
      <c r="BB18" s="4">
        <v>44.5</v>
      </c>
      <c r="BC18" s="71">
        <f>AVERAGE(BB18:BB20)</f>
        <v>38.666666666666664</v>
      </c>
      <c r="BD18" s="14"/>
      <c r="BE18" s="11">
        <f>((BB18*1/3)*((AU18/2)*2))+ ((BB18*1/3)*((AV18/2)*2))+((BB18*1/3)*((AW18/2)*2))</f>
        <v>22.175833333333333</v>
      </c>
      <c r="BF18" s="71">
        <f>AVERAGE(BE18:BE20)</f>
        <v>18.99186111111111</v>
      </c>
      <c r="BG18" s="14"/>
      <c r="BH18" s="24">
        <v>23.8</v>
      </c>
      <c r="BI18" s="71">
        <f>AVERAGE(BH18:BH20)</f>
        <v>25.366666666666664</v>
      </c>
      <c r="BJ18" s="14"/>
      <c r="BK18" s="7">
        <f t="shared" si="36"/>
        <v>12.523601159996659</v>
      </c>
      <c r="BL18" s="71">
        <f>AVERAGE(BK18:BK20)</f>
        <v>10.643073925829654</v>
      </c>
      <c r="BM18" s="8"/>
      <c r="BN18" s="18"/>
      <c r="BO18" s="15">
        <f t="shared" si="37"/>
        <v>4.8490155518038466E-2</v>
      </c>
      <c r="BP18" s="15">
        <f t="shared" si="38"/>
        <v>5.2202320533773473E-2</v>
      </c>
      <c r="BQ18" s="15">
        <f t="shared" si="39"/>
        <v>3.8049691411283774E-2</v>
      </c>
      <c r="BR18" s="71">
        <f>AVERAGE(BO18:BO20)</f>
        <v>4.3798684907198009E-2</v>
      </c>
      <c r="BS18" s="71">
        <f t="shared" ref="BS18:BT18" si="51">AVERAGE(BP18:BP20)</f>
        <v>4.3368649038528446E-2</v>
      </c>
      <c r="BT18" s="71">
        <f t="shared" si="51"/>
        <v>4.3825738239566731E-2</v>
      </c>
      <c r="BU18" s="14"/>
      <c r="BV18" s="7">
        <v>138.575726735525</v>
      </c>
      <c r="BW18" s="71">
        <f>AVERAGE(BV18:BV20)</f>
        <v>135.01508222420449</v>
      </c>
      <c r="BX18" s="14"/>
      <c r="BY18" s="11">
        <f t="shared" si="41"/>
        <v>2.0580088173692532</v>
      </c>
      <c r="BZ18" s="71">
        <f>AVERAGE(BY18:BY20)</f>
        <v>1.6894902081576184</v>
      </c>
      <c r="CA18" s="14"/>
      <c r="CB18" s="11">
        <f t="shared" si="42"/>
        <v>12.860399120441738</v>
      </c>
      <c r="CC18" s="71">
        <f>AVERAGE(CB18:CB20)</f>
        <v>12.256660848601264</v>
      </c>
      <c r="CD18" s="14"/>
      <c r="CE18" s="6" t="s">
        <v>45</v>
      </c>
      <c r="CF18" s="17">
        <v>5.75736460844642E-3</v>
      </c>
      <c r="CG18" s="17">
        <v>6.3904283163882828E-3</v>
      </c>
      <c r="CH18" s="17">
        <v>6.1901671761894718E-3</v>
      </c>
      <c r="CI18" s="66">
        <f>AVERAGE(CF18:CF20)</f>
        <v>6.0399628947865663E-3</v>
      </c>
      <c r="CJ18" s="66">
        <f t="shared" ref="CJ18" si="52">AVERAGE(CG18:CG20)</f>
        <v>6.7539519725951522E-3</v>
      </c>
      <c r="CK18" s="66">
        <f t="shared" ref="CK18" si="53">AVERAGE(CH18:CH20)</f>
        <v>5.6709663034460421E-3</v>
      </c>
      <c r="CL18" s="6"/>
      <c r="CR18" s="18"/>
      <c r="CS18" s="18"/>
      <c r="CT18" s="18"/>
    </row>
    <row r="19" spans="2:98" x14ac:dyDescent="0.2">
      <c r="B19" t="s">
        <v>25</v>
      </c>
      <c r="C19" s="1" t="s">
        <v>26</v>
      </c>
      <c r="D19" s="6" t="s">
        <v>47</v>
      </c>
      <c r="E19" s="10">
        <v>0.44424360795454548</v>
      </c>
      <c r="F19" s="10">
        <v>0.36312254901960783</v>
      </c>
      <c r="G19" s="10">
        <v>0.17664910130718953</v>
      </c>
      <c r="H19" s="71"/>
      <c r="I19" s="71"/>
      <c r="J19" s="71"/>
      <c r="L19" s="1" t="s">
        <v>47</v>
      </c>
      <c r="M19" s="10">
        <v>9.892795138888888E-2</v>
      </c>
      <c r="N19" s="10">
        <v>8.1301742919389977E-2</v>
      </c>
      <c r="O19" s="10">
        <v>7.1112200435729855E-2</v>
      </c>
      <c r="P19" s="71"/>
      <c r="Q19" s="71"/>
      <c r="R19" s="71"/>
      <c r="S19" s="1"/>
      <c r="T19" s="1" t="s">
        <v>47</v>
      </c>
      <c r="U19" s="10">
        <v>3.2256221064814822E-2</v>
      </c>
      <c r="V19" s="10">
        <v>3.3924428104575161E-2</v>
      </c>
      <c r="W19" s="10">
        <v>4.4620551924473499E-2</v>
      </c>
      <c r="X19" s="71"/>
      <c r="Y19" s="71"/>
      <c r="Z19" s="71"/>
      <c r="AB19" s="1" t="s">
        <v>47</v>
      </c>
      <c r="AC19" s="12">
        <v>32535789.699697822</v>
      </c>
      <c r="AD19" s="12">
        <v>24107989.294911381</v>
      </c>
      <c r="AE19" s="12">
        <v>12835096.139240511</v>
      </c>
      <c r="AF19" s="75"/>
      <c r="AG19" s="75"/>
      <c r="AH19" s="75"/>
      <c r="AI19" s="13"/>
      <c r="AJ19" s="76"/>
      <c r="AL19" s="1" t="s">
        <v>47</v>
      </c>
      <c r="AM19" s="7">
        <v>10.646285732626907</v>
      </c>
      <c r="AN19" s="7">
        <v>9.3964313668773869</v>
      </c>
      <c r="AO19" s="7">
        <v>4.3739319153938228</v>
      </c>
      <c r="AP19" s="71"/>
      <c r="AQ19" s="71"/>
      <c r="AR19" s="71"/>
      <c r="AT19" s="1" t="s">
        <v>47</v>
      </c>
      <c r="AU19" s="10">
        <v>0.44000000000000006</v>
      </c>
      <c r="AV19" s="10">
        <v>0.45499999999999996</v>
      </c>
      <c r="AW19" s="10">
        <v>0.4325</v>
      </c>
      <c r="AX19" s="71"/>
      <c r="AY19" s="71"/>
      <c r="AZ19" s="71"/>
      <c r="BB19" s="4">
        <v>38.799999999999997</v>
      </c>
      <c r="BC19" s="71"/>
      <c r="BD19" s="14"/>
      <c r="BE19" s="11">
        <f>((BB19*1/3)*((AU19/2)*2))+ ((BB19*1/3)*((AV19/2)*2))+((BB19*1/3)*((AW19/2)*2))</f>
        <v>17.168999999999997</v>
      </c>
      <c r="BF19" s="71"/>
      <c r="BG19" s="14"/>
      <c r="BH19" s="24">
        <v>25.3</v>
      </c>
      <c r="BI19" s="71"/>
      <c r="BJ19" s="14"/>
      <c r="BK19" s="7">
        <f t="shared" si="36"/>
        <v>10.655737594305789</v>
      </c>
      <c r="BL19" s="71"/>
      <c r="BM19" s="8"/>
      <c r="BN19" s="18"/>
      <c r="BO19" s="15">
        <f t="shared" si="37"/>
        <v>3.900428181035244E-2</v>
      </c>
      <c r="BP19" s="15">
        <f t="shared" si="38"/>
        <v>4.0333973235705353E-2</v>
      </c>
      <c r="BQ19" s="15">
        <f t="shared" si="39"/>
        <v>3.8339436097675969E-2</v>
      </c>
      <c r="BR19" s="71"/>
      <c r="BS19" s="71"/>
      <c r="BT19" s="71"/>
      <c r="BU19" s="14"/>
      <c r="BV19" s="7">
        <v>131.45443771288399</v>
      </c>
      <c r="BW19" s="71"/>
      <c r="BX19" s="14"/>
      <c r="BY19" s="11">
        <f t="shared" si="41"/>
        <v>1.5219648054589563</v>
      </c>
      <c r="BZ19" s="71"/>
      <c r="CA19" s="14"/>
      <c r="CB19" s="11">
        <f t="shared" si="42"/>
        <v>11.65292257676079</v>
      </c>
      <c r="CC19" s="71"/>
      <c r="CD19" s="14"/>
      <c r="CE19" s="6" t="s">
        <v>47</v>
      </c>
      <c r="CF19" s="17">
        <v>6.3225611811267126E-3</v>
      </c>
      <c r="CG19" s="17">
        <v>6.8537769513935844E-3</v>
      </c>
      <c r="CH19" s="17">
        <v>6.1003813560889355E-3</v>
      </c>
      <c r="CI19" s="66"/>
      <c r="CJ19" s="66"/>
      <c r="CK19" s="66"/>
      <c r="CL19" s="6"/>
      <c r="CM19" s="16"/>
      <c r="CN19" s="28"/>
      <c r="CO19" s="28"/>
      <c r="CP19" s="28"/>
      <c r="CR19" s="18"/>
      <c r="CS19" s="18"/>
      <c r="CT19" s="18"/>
    </row>
    <row r="20" spans="2:98" x14ac:dyDescent="0.2">
      <c r="B20" t="s">
        <v>25</v>
      </c>
      <c r="C20" s="1" t="s">
        <v>26</v>
      </c>
      <c r="D20" s="6" t="s">
        <v>48</v>
      </c>
      <c r="E20" s="19" t="s">
        <v>120</v>
      </c>
      <c r="F20" s="10">
        <v>0.26071132897603483</v>
      </c>
      <c r="G20" s="10">
        <v>0.16262026143790848</v>
      </c>
      <c r="H20" s="71"/>
      <c r="I20" s="71"/>
      <c r="J20" s="71"/>
      <c r="L20" s="1" t="s">
        <v>48</v>
      </c>
      <c r="M20" s="19" t="s">
        <v>120</v>
      </c>
      <c r="N20" s="10">
        <v>7.9467320261437907E-2</v>
      </c>
      <c r="O20" s="10">
        <v>5.618191721132898E-2</v>
      </c>
      <c r="P20" s="71"/>
      <c r="Q20" s="71"/>
      <c r="R20" s="71"/>
      <c r="S20" s="1"/>
      <c r="T20" s="1" t="s">
        <v>48</v>
      </c>
      <c r="U20" s="19" t="s">
        <v>120</v>
      </c>
      <c r="V20" s="10">
        <v>3.3277233115468409E-2</v>
      </c>
      <c r="W20" s="10">
        <v>3.5266013071895426E-2</v>
      </c>
      <c r="X20" s="71"/>
      <c r="Y20" s="71"/>
      <c r="Z20" s="71"/>
      <c r="AB20" s="1" t="s">
        <v>48</v>
      </c>
      <c r="AC20" s="23" t="s">
        <v>120</v>
      </c>
      <c r="AD20" s="12">
        <v>16855589.717716299</v>
      </c>
      <c r="AE20" s="12">
        <v>24950378.918666977</v>
      </c>
      <c r="AF20" s="75"/>
      <c r="AG20" s="75"/>
      <c r="AH20" s="75"/>
      <c r="AI20" s="13"/>
      <c r="AJ20" s="76"/>
      <c r="AL20" s="1" t="s">
        <v>48</v>
      </c>
      <c r="AM20" s="21" t="s">
        <v>120</v>
      </c>
      <c r="AN20" s="7">
        <v>7.0227404777832643</v>
      </c>
      <c r="AO20" s="7">
        <v>4.9925823960860711</v>
      </c>
      <c r="AP20" s="71"/>
      <c r="AQ20" s="71"/>
      <c r="AR20" s="71"/>
      <c r="AT20" s="1" t="s">
        <v>48</v>
      </c>
      <c r="AU20" s="10">
        <v>0.51999999999999991</v>
      </c>
      <c r="AV20" s="10">
        <v>0.44500000000000001</v>
      </c>
      <c r="AW20" s="10">
        <v>0.65249999999999997</v>
      </c>
      <c r="AX20" s="71"/>
      <c r="AY20" s="71"/>
      <c r="AZ20" s="71"/>
      <c r="BB20" s="4">
        <v>32.700000000000003</v>
      </c>
      <c r="BC20" s="71"/>
      <c r="BD20" s="14"/>
      <c r="BE20" s="11">
        <f>((BB20*1/3)*((AU20/2)*2))+ ((BB20*1/3)*((AV20/2)*2))+((BB20*1/3)*((AW20/2)*2))</f>
        <v>17.630749999999999</v>
      </c>
      <c r="BF20" s="71"/>
      <c r="BG20" s="14"/>
      <c r="BH20" s="24">
        <v>27</v>
      </c>
      <c r="BI20" s="71"/>
      <c r="BJ20" s="14"/>
      <c r="BK20" s="7">
        <f t="shared" si="36"/>
        <v>8.7498830231865146</v>
      </c>
      <c r="BL20" s="71"/>
      <c r="BM20" s="8"/>
      <c r="BN20" s="18"/>
      <c r="BO20" s="15">
        <f t="shared" si="37"/>
        <v>4.390161739320312E-2</v>
      </c>
      <c r="BP20" s="15">
        <f t="shared" si="38"/>
        <v>3.756965334610652E-2</v>
      </c>
      <c r="BQ20" s="15">
        <f t="shared" si="39"/>
        <v>5.5088087209740455E-2</v>
      </c>
      <c r="BR20" s="71"/>
      <c r="BS20" s="71"/>
      <c r="BT20" s="71"/>
      <c r="BU20" s="14"/>
      <c r="BV20" s="21" t="s">
        <v>120</v>
      </c>
      <c r="BW20" s="71"/>
      <c r="BX20" s="14"/>
      <c r="BY20" s="11">
        <f t="shared" si="41"/>
        <v>1.4884970016446462</v>
      </c>
      <c r="BZ20" s="71"/>
      <c r="CA20" s="14"/>
      <c r="CB20" s="22" t="s">
        <v>120</v>
      </c>
      <c r="CC20" s="71"/>
      <c r="CD20" s="14"/>
      <c r="CE20" s="6" t="s">
        <v>48</v>
      </c>
      <c r="CF20" s="22" t="s">
        <v>120</v>
      </c>
      <c r="CG20" s="17">
        <v>7.0176506500035903E-3</v>
      </c>
      <c r="CH20" s="17">
        <v>4.72235037805972E-3</v>
      </c>
      <c r="CI20" s="66"/>
      <c r="CJ20" s="66"/>
      <c r="CK20" s="66"/>
      <c r="CL20" s="6"/>
      <c r="CM20"/>
      <c r="CP20" s="1"/>
      <c r="CS20" s="16"/>
    </row>
    <row r="21" spans="2:98" x14ac:dyDescent="0.2">
      <c r="B21" t="s">
        <v>34</v>
      </c>
      <c r="C21" s="1" t="s">
        <v>26</v>
      </c>
      <c r="D21" s="6" t="s">
        <v>49</v>
      </c>
      <c r="E21" s="10">
        <v>0.55245</v>
      </c>
      <c r="F21" s="10">
        <v>0.51732999999999996</v>
      </c>
      <c r="G21" s="10">
        <v>0.29892000000000002</v>
      </c>
      <c r="H21" s="71">
        <f>AVERAGE(E21:E23)</f>
        <v>0.57099</v>
      </c>
      <c r="I21" s="71">
        <f t="shared" ref="I21:J21" si="54">AVERAGE(F21:F23)</f>
        <v>0.51753666666666664</v>
      </c>
      <c r="J21" s="71">
        <f t="shared" si="54"/>
        <v>0.29637333333333332</v>
      </c>
      <c r="L21" s="1" t="s">
        <v>49</v>
      </c>
      <c r="M21" s="10">
        <v>0.12335</v>
      </c>
      <c r="N21" s="10">
        <v>0.11996999999999999</v>
      </c>
      <c r="O21" s="10">
        <v>0.1021</v>
      </c>
      <c r="P21" s="71">
        <f>AVERAGE(M21:M23)</f>
        <v>0.11702333333333333</v>
      </c>
      <c r="Q21" s="71">
        <f t="shared" ref="Q21:R21" si="55">AVERAGE(N21:N23)</f>
        <v>0.10485</v>
      </c>
      <c r="R21" s="71">
        <f t="shared" si="55"/>
        <v>8.7669999999999984E-2</v>
      </c>
      <c r="S21" s="1"/>
      <c r="T21" s="1" t="s">
        <v>49</v>
      </c>
      <c r="U21" s="10">
        <v>4.8820000000000002E-2</v>
      </c>
      <c r="V21" s="10">
        <v>5.7549999999999997E-2</v>
      </c>
      <c r="W21" s="10">
        <v>5.4289999999999998E-2</v>
      </c>
      <c r="X21" s="71">
        <f>AVERAGE(U21:U23)</f>
        <v>4.7013333333333331E-2</v>
      </c>
      <c r="Y21" s="71">
        <f t="shared" ref="Y21:Z21" si="56">AVERAGE(V21:V23)</f>
        <v>5.0846666666666672E-2</v>
      </c>
      <c r="Z21" s="71">
        <f t="shared" si="56"/>
        <v>4.787333333333333E-2</v>
      </c>
      <c r="AB21" s="1" t="s">
        <v>49</v>
      </c>
      <c r="AC21" s="12">
        <v>11731751.849066466</v>
      </c>
      <c r="AD21" s="12">
        <v>10036238.865702149</v>
      </c>
      <c r="AE21" s="12">
        <v>6018581.3314384548</v>
      </c>
      <c r="AF21" s="75">
        <f>AVERAGE(AC21:AC23)</f>
        <v>13496940.702737594</v>
      </c>
      <c r="AG21" s="75">
        <f t="shared" ref="AG21:AH21" si="57">AVERAGE(AD21:AD23)</f>
        <v>11901685.0229661</v>
      </c>
      <c r="AH21" s="75">
        <f t="shared" si="57"/>
        <v>8622410.4416031782</v>
      </c>
      <c r="AI21" s="13"/>
      <c r="AJ21" s="76">
        <f>(AF21*(BF21/3))+(AG21*(BF21/3))+(AH21*(BF21/3))</f>
        <v>177108662.63523448</v>
      </c>
      <c r="AL21" s="1" t="s">
        <v>49</v>
      </c>
      <c r="AM21" s="7">
        <v>9.6822477938093829</v>
      </c>
      <c r="AN21" s="7">
        <v>8.4210934899514829</v>
      </c>
      <c r="AO21" s="7">
        <v>5.5651845815067142</v>
      </c>
      <c r="AP21" s="71">
        <f>AVERAGE(AM21:AM23)</f>
        <v>10.45906706933259</v>
      </c>
      <c r="AQ21" s="71">
        <f t="shared" ref="AQ21:AR21" si="58">AVERAGE(AN21:AN23)</f>
        <v>9.5759401716283694</v>
      </c>
      <c r="AR21" s="71">
        <f t="shared" si="58"/>
        <v>6.3948907064792282</v>
      </c>
      <c r="AT21" s="1" t="s">
        <v>49</v>
      </c>
      <c r="AU21" s="10">
        <v>0.64749999999999996</v>
      </c>
      <c r="AV21" s="10">
        <v>0.77600000000000002</v>
      </c>
      <c r="AW21" s="10">
        <v>0.74566699999999997</v>
      </c>
      <c r="AX21" s="71">
        <f>AVERAGE(AU21:AU23)</f>
        <v>0.63360566666666662</v>
      </c>
      <c r="AY21" s="71">
        <f t="shared" ref="AY21:AZ21" si="59">AVERAGE(AV21:AV23)</f>
        <v>0.67488333333333339</v>
      </c>
      <c r="AZ21" s="71">
        <f t="shared" si="59"/>
        <v>0.66442233333333334</v>
      </c>
      <c r="BB21" s="4">
        <v>24.9</v>
      </c>
      <c r="BC21" s="71">
        <f>AVERAGE(BB21:BB23)</f>
        <v>23.645</v>
      </c>
      <c r="BD21" s="14"/>
      <c r="BE21" s="11">
        <v>18.004086099999999</v>
      </c>
      <c r="BF21" s="71">
        <f>AVERAGE(BE21:BE23)</f>
        <v>15.617572177777779</v>
      </c>
      <c r="BG21" s="14"/>
      <c r="BH21" s="24">
        <v>27.4</v>
      </c>
      <c r="BI21" s="71">
        <f>AVERAGE(BH21:BH23)</f>
        <v>25.7</v>
      </c>
      <c r="BJ21" s="14"/>
      <c r="BK21" s="7">
        <f t="shared" si="36"/>
        <v>6.6236766310366724</v>
      </c>
      <c r="BL21" s="71">
        <f>AVERAGE(BK21:BK23)</f>
        <v>6.4531468408566077</v>
      </c>
      <c r="BM21" s="8"/>
      <c r="BN21" s="18"/>
      <c r="BO21" s="15">
        <f t="shared" si="37"/>
        <v>5.4066324994255725E-2</v>
      </c>
      <c r="BP21" s="15">
        <f t="shared" si="38"/>
        <v>6.4796089877285634E-2</v>
      </c>
      <c r="BQ21" s="15">
        <f t="shared" si="39"/>
        <v>6.2263280864079819E-2</v>
      </c>
      <c r="BR21" s="71">
        <f>AVERAGE(BO21:BO23)</f>
        <v>5.5568501803791248E-2</v>
      </c>
      <c r="BS21" s="71">
        <f t="shared" ref="BS21:BT21" si="60">AVERAGE(BP21:BP23)</f>
        <v>5.9004681458640518E-2</v>
      </c>
      <c r="BT21" s="71">
        <f t="shared" si="60"/>
        <v>5.812449682777885E-2</v>
      </c>
      <c r="BU21" s="14"/>
      <c r="BV21" s="7">
        <v>131.05052970592726</v>
      </c>
      <c r="BW21" s="71">
        <f>AVERAGE(BV21:BV23)</f>
        <v>125.97107571391568</v>
      </c>
      <c r="BX21" s="14"/>
      <c r="BY21" s="11">
        <f t="shared" si="41"/>
        <v>1.5033432746056556</v>
      </c>
      <c r="BZ21" s="71">
        <f>AVERAGE(BY21:BY23)</f>
        <v>1.3655410064269045</v>
      </c>
      <c r="CA21" s="14"/>
      <c r="CB21" s="11">
        <f t="shared" si="42"/>
        <v>10.942734408880352</v>
      </c>
      <c r="CC21" s="71">
        <f>AVERAGE(CB21:CB23)</f>
        <v>11.038474156783968</v>
      </c>
      <c r="CD21" s="14"/>
      <c r="CE21" s="6" t="s">
        <v>49</v>
      </c>
      <c r="CF21" s="17">
        <v>9.9899245296048763E-3</v>
      </c>
      <c r="CG21" s="17">
        <v>9.9970630829380874E-3</v>
      </c>
      <c r="CH21" s="17">
        <v>1.0275888099595639E-2</v>
      </c>
      <c r="CI21" s="66">
        <f>AVERAGE(CF21:CF23)</f>
        <v>9.7275507447937837E-3</v>
      </c>
      <c r="CJ21" s="66">
        <f t="shared" ref="CJ21" si="61">AVERAGE(CG21:CG23)</f>
        <v>9.8299009478204392E-3</v>
      </c>
      <c r="CK21" s="66">
        <f t="shared" ref="CK21" si="62">AVERAGE(CH21:CH23)</f>
        <v>9.3307256215588216E-3</v>
      </c>
      <c r="CL21" s="6"/>
      <c r="CM21"/>
      <c r="CP21" s="1"/>
      <c r="CR21" s="9"/>
      <c r="CS21" s="9"/>
      <c r="CT21" s="9"/>
    </row>
    <row r="22" spans="2:98" x14ac:dyDescent="0.2">
      <c r="B22" t="s">
        <v>34</v>
      </c>
      <c r="C22" s="1" t="s">
        <v>26</v>
      </c>
      <c r="D22" s="6" t="s">
        <v>50</v>
      </c>
      <c r="E22" s="10">
        <v>0.47944999999999999</v>
      </c>
      <c r="F22" s="10">
        <v>0.44107000000000002</v>
      </c>
      <c r="G22" s="10">
        <v>0.25769999999999998</v>
      </c>
      <c r="H22" s="71"/>
      <c r="I22" s="71"/>
      <c r="J22" s="71"/>
      <c r="L22" s="1" t="s">
        <v>50</v>
      </c>
      <c r="M22" s="10">
        <v>0.12461999999999999</v>
      </c>
      <c r="N22" s="10">
        <v>9.9440000000000001E-2</v>
      </c>
      <c r="O22" s="10">
        <v>9.2310000000000003E-2</v>
      </c>
      <c r="P22" s="71"/>
      <c r="Q22" s="71"/>
      <c r="R22" s="71"/>
      <c r="S22" s="1"/>
      <c r="T22" s="1" t="s">
        <v>50</v>
      </c>
      <c r="U22" s="10">
        <v>4.4519999999999997E-2</v>
      </c>
      <c r="V22" s="10">
        <v>4.6769999999999999E-2</v>
      </c>
      <c r="W22" s="10">
        <v>4.8840000000000001E-2</v>
      </c>
      <c r="X22" s="71"/>
      <c r="Y22" s="71"/>
      <c r="Z22" s="71"/>
      <c r="AB22" s="1" t="s">
        <v>50</v>
      </c>
      <c r="AC22" s="12">
        <v>11300375.690548586</v>
      </c>
      <c r="AD22" s="12">
        <v>13149161.437949393</v>
      </c>
      <c r="AE22" s="12">
        <v>8722160.8107673973</v>
      </c>
      <c r="AF22" s="75"/>
      <c r="AG22" s="75"/>
      <c r="AH22" s="75"/>
      <c r="AI22" s="13"/>
      <c r="AJ22" s="76"/>
      <c r="AL22" s="1" t="s">
        <v>50</v>
      </c>
      <c r="AM22" s="7">
        <v>8.8112219976583326</v>
      </c>
      <c r="AN22" s="7">
        <v>8.7442517620776261</v>
      </c>
      <c r="AO22" s="7">
        <v>5.3482713237212325</v>
      </c>
      <c r="AP22" s="71"/>
      <c r="AQ22" s="71"/>
      <c r="AR22" s="71"/>
      <c r="AT22" s="1" t="s">
        <v>50</v>
      </c>
      <c r="AU22" s="10">
        <v>0.66266700000000001</v>
      </c>
      <c r="AV22" s="10">
        <v>0.65800000000000003</v>
      </c>
      <c r="AW22" s="10">
        <v>0.64100000000000001</v>
      </c>
      <c r="AX22" s="71"/>
      <c r="AY22" s="71"/>
      <c r="AZ22" s="71"/>
      <c r="BB22" s="4">
        <v>24.4</v>
      </c>
      <c r="BC22" s="71"/>
      <c r="BD22" s="14"/>
      <c r="BE22" s="11">
        <v>15.9548916</v>
      </c>
      <c r="BF22" s="71"/>
      <c r="BG22" s="14"/>
      <c r="BH22" s="24">
        <v>24.7</v>
      </c>
      <c r="BI22" s="71"/>
      <c r="BJ22" s="14"/>
      <c r="BK22" s="7">
        <f t="shared" si="36"/>
        <v>6.7656736463904741</v>
      </c>
      <c r="BL22" s="71"/>
      <c r="BM22" s="8"/>
      <c r="BN22" s="18"/>
      <c r="BO22" s="15">
        <f t="shared" si="37"/>
        <v>5.9809838380707969E-2</v>
      </c>
      <c r="BP22" s="15">
        <f t="shared" si="38"/>
        <v>5.938861246222589E-2</v>
      </c>
      <c r="BQ22" s="15">
        <f t="shared" si="39"/>
        <v>5.7854256213201817E-2</v>
      </c>
      <c r="BR22" s="71"/>
      <c r="BS22" s="71"/>
      <c r="BT22" s="71"/>
      <c r="BU22" s="14"/>
      <c r="BV22" s="7">
        <v>113.84590921863614</v>
      </c>
      <c r="BW22" s="71"/>
      <c r="BX22" s="14"/>
      <c r="BY22" s="11">
        <f t="shared" si="41"/>
        <v>1.4400286840565701</v>
      </c>
      <c r="BZ22" s="71"/>
      <c r="CA22" s="14"/>
      <c r="CB22" s="11">
        <f t="shared" si="42"/>
        <v>10.275304837378922</v>
      </c>
      <c r="CC22" s="71"/>
      <c r="CD22" s="14"/>
      <c r="CE22" s="6" t="s">
        <v>50</v>
      </c>
      <c r="CF22" s="17">
        <v>9.701922979150901E-3</v>
      </c>
      <c r="CG22" s="17">
        <v>8.9144235902831916E-3</v>
      </c>
      <c r="CH22" s="17">
        <v>8.3497546150193939E-3</v>
      </c>
      <c r="CI22" s="66"/>
      <c r="CJ22" s="66"/>
      <c r="CK22" s="66"/>
      <c r="CL22" s="6"/>
      <c r="CM22"/>
      <c r="CP22" s="1"/>
      <c r="CR22" s="9"/>
      <c r="CS22" s="9"/>
      <c r="CT22" s="9"/>
    </row>
    <row r="23" spans="2:98" x14ac:dyDescent="0.2">
      <c r="B23" t="s">
        <v>34</v>
      </c>
      <c r="C23" s="1" t="s">
        <v>26</v>
      </c>
      <c r="D23" s="6" t="s">
        <v>51</v>
      </c>
      <c r="E23" s="10">
        <v>0.68106999999999995</v>
      </c>
      <c r="F23" s="10">
        <v>0.59421000000000002</v>
      </c>
      <c r="G23" s="10">
        <v>0.33250000000000002</v>
      </c>
      <c r="H23" s="71"/>
      <c r="I23" s="71"/>
      <c r="J23" s="71"/>
      <c r="L23" s="1" t="s">
        <v>51</v>
      </c>
      <c r="M23" s="10">
        <v>0.1031</v>
      </c>
      <c r="N23" s="10">
        <v>9.5140000000000002E-2</v>
      </c>
      <c r="O23" s="10">
        <v>6.8599999999999994E-2</v>
      </c>
      <c r="P23" s="71"/>
      <c r="Q23" s="71"/>
      <c r="R23" s="71"/>
      <c r="S23" s="1"/>
      <c r="T23" s="1" t="s">
        <v>51</v>
      </c>
      <c r="U23" s="10">
        <v>4.7699999999999999E-2</v>
      </c>
      <c r="V23" s="10">
        <v>4.8219999999999999E-2</v>
      </c>
      <c r="W23" s="10">
        <v>4.0489999999999998E-2</v>
      </c>
      <c r="X23" s="71"/>
      <c r="Y23" s="71"/>
      <c r="Z23" s="71"/>
      <c r="AB23" s="1" t="s">
        <v>51</v>
      </c>
      <c r="AC23" s="12">
        <v>17458694.568597738</v>
      </c>
      <c r="AD23" s="12">
        <v>12519654.765246756</v>
      </c>
      <c r="AE23" s="12">
        <v>11126489.182603681</v>
      </c>
      <c r="AF23" s="75"/>
      <c r="AG23" s="75"/>
      <c r="AH23" s="75"/>
      <c r="AI23" s="13"/>
      <c r="AJ23" s="76"/>
      <c r="AL23" s="1" t="s">
        <v>51</v>
      </c>
      <c r="AM23" s="7">
        <v>12.883731416530052</v>
      </c>
      <c r="AN23" s="7">
        <v>11.562475262855999</v>
      </c>
      <c r="AO23" s="7">
        <v>8.271216214209737</v>
      </c>
      <c r="AP23" s="71"/>
      <c r="AQ23" s="71"/>
      <c r="AR23" s="71"/>
      <c r="AT23" s="1" t="s">
        <v>51</v>
      </c>
      <c r="AU23" s="10">
        <v>0.59065000000000001</v>
      </c>
      <c r="AV23" s="10">
        <v>0.59065000000000001</v>
      </c>
      <c r="AW23" s="10">
        <v>0.60660000000000003</v>
      </c>
      <c r="AX23" s="71"/>
      <c r="AY23" s="71"/>
      <c r="AZ23" s="71"/>
      <c r="BB23" s="4">
        <v>21.635000000000002</v>
      </c>
      <c r="BC23" s="71"/>
      <c r="BD23" s="14"/>
      <c r="BE23" s="11">
        <v>12.893738833333334</v>
      </c>
      <c r="BF23" s="71"/>
      <c r="BG23" s="14"/>
      <c r="BH23" s="24">
        <v>25</v>
      </c>
      <c r="BI23" s="71"/>
      <c r="BJ23" s="14"/>
      <c r="BK23" s="7">
        <f t="shared" si="36"/>
        <v>5.9700902451426767</v>
      </c>
      <c r="BL23" s="71"/>
      <c r="BM23" s="8"/>
      <c r="BN23" s="18"/>
      <c r="BO23" s="15">
        <f t="shared" si="37"/>
        <v>5.2829342036410043E-2</v>
      </c>
      <c r="BP23" s="15">
        <f t="shared" si="38"/>
        <v>5.2829342036410043E-2</v>
      </c>
      <c r="BQ23" s="15">
        <f t="shared" si="39"/>
        <v>5.4255953406054915E-2</v>
      </c>
      <c r="BR23" s="71"/>
      <c r="BS23" s="71"/>
      <c r="BT23" s="71"/>
      <c r="BU23" s="14"/>
      <c r="BV23" s="7">
        <v>133.0167882171836</v>
      </c>
      <c r="BW23" s="71"/>
      <c r="BX23" s="14"/>
      <c r="BY23" s="11">
        <f t="shared" si="41"/>
        <v>1.1532510606184869</v>
      </c>
      <c r="BZ23" s="71"/>
      <c r="CA23" s="14"/>
      <c r="CB23" s="11">
        <f t="shared" si="42"/>
        <v>11.897383224092627</v>
      </c>
      <c r="CC23" s="71"/>
      <c r="CD23" s="14"/>
      <c r="CE23" s="6" t="s">
        <v>51</v>
      </c>
      <c r="CF23" s="17">
        <v>9.490804725625572E-3</v>
      </c>
      <c r="CG23" s="17">
        <v>1.0578216170240039E-2</v>
      </c>
      <c r="CH23" s="17">
        <v>9.3665341500614348E-3</v>
      </c>
      <c r="CI23" s="66"/>
      <c r="CJ23" s="66"/>
      <c r="CK23" s="66"/>
      <c r="CL23" s="6"/>
      <c r="CM23"/>
      <c r="CP23" s="1"/>
    </row>
    <row r="24" spans="2:98" x14ac:dyDescent="0.2">
      <c r="B24" t="s">
        <v>25</v>
      </c>
      <c r="C24" s="1" t="s">
        <v>26</v>
      </c>
      <c r="D24" s="6" t="s">
        <v>52</v>
      </c>
      <c r="E24" s="10">
        <v>0.43124856043690385</v>
      </c>
      <c r="F24" s="10">
        <v>0.32492295363131579</v>
      </c>
      <c r="G24" s="10">
        <v>0.26660984556462292</v>
      </c>
      <c r="H24" s="71">
        <f>AVERAGE(E24:E29)</f>
        <v>0.52515601612056861</v>
      </c>
      <c r="I24" s="71">
        <f>AVERAGE(F24:F29)</f>
        <v>0.31786284445611956</v>
      </c>
      <c r="J24" s="71">
        <f>AVERAGE(G24:G29)</f>
        <v>0.26399084009571078</v>
      </c>
      <c r="L24" s="1" t="s">
        <v>52</v>
      </c>
      <c r="M24" s="10">
        <v>8.9552150731060112E-2</v>
      </c>
      <c r="N24" s="10">
        <v>6.2731067722758702E-2</v>
      </c>
      <c r="O24" s="10">
        <v>6.7559053019703691E-2</v>
      </c>
      <c r="P24" s="71">
        <f>AVERAGE(M24:M29)</f>
        <v>8.3387001673224423E-2</v>
      </c>
      <c r="Q24" s="71">
        <f>AVERAGE(N24:N29)</f>
        <v>6.2382384125878258E-2</v>
      </c>
      <c r="R24" s="71">
        <f>AVERAGE(O24:O29)</f>
        <v>6.0480241421472986E-2</v>
      </c>
      <c r="S24" s="1"/>
      <c r="T24" s="1" t="s">
        <v>52</v>
      </c>
      <c r="U24" s="10">
        <v>3.7234763473834691E-2</v>
      </c>
      <c r="V24" s="10">
        <v>3.7309668343698192E-2</v>
      </c>
      <c r="W24" s="10">
        <v>3.384044025408646E-2</v>
      </c>
      <c r="X24" s="71">
        <f>AVERAGE(U24:U29)</f>
        <v>3.618949789942761E-2</v>
      </c>
      <c r="Y24" s="71">
        <f>AVERAGE(V24:V29)</f>
        <v>3.3437997105328111E-2</v>
      </c>
      <c r="Z24" s="71">
        <f>AVERAGE(W24:W29)</f>
        <v>3.3141391587177403E-2</v>
      </c>
      <c r="AB24" s="1" t="s">
        <v>52</v>
      </c>
      <c r="AC24" s="12">
        <v>68664180.546501502</v>
      </c>
      <c r="AD24" s="12">
        <v>36544398.445607372</v>
      </c>
      <c r="AE24" s="12">
        <v>44429643.397793196</v>
      </c>
      <c r="AF24" s="75">
        <f>AVERAGE(AC24:AC29)</f>
        <v>73820077.693374619</v>
      </c>
      <c r="AG24" s="75">
        <f>AVERAGE(AD24:AD29)</f>
        <v>47861659.02875936</v>
      </c>
      <c r="AH24" s="75">
        <f>AVERAGE(AE24:AE29)</f>
        <v>42315042.37614619</v>
      </c>
      <c r="AI24" s="13"/>
      <c r="AJ24" s="76">
        <f>(AF24*(BF24/3))+(AG24*(BF24/3))+(AH24*(BF24/3))</f>
        <v>1547751491.0026217</v>
      </c>
      <c r="AL24" s="1" t="s">
        <v>52</v>
      </c>
      <c r="AM24" s="7">
        <v>10.110921979409966</v>
      </c>
      <c r="AN24" s="7">
        <v>8.7532687977477011</v>
      </c>
      <c r="AO24" s="7">
        <v>7.5633481941288903</v>
      </c>
      <c r="AP24" s="71">
        <f>AVERAGE(AM24:AM29)</f>
        <v>12.74035748252011</v>
      </c>
      <c r="AQ24" s="71">
        <f>AVERAGE(AN24:AN29)</f>
        <v>9.206960630404053</v>
      </c>
      <c r="AR24" s="71">
        <f>AVERAGE(AO24:AO29)</f>
        <v>7.8462801469377199</v>
      </c>
      <c r="AT24" s="1" t="s">
        <v>52</v>
      </c>
      <c r="AU24" s="10">
        <v>0.54</v>
      </c>
      <c r="AV24" s="10">
        <v>0.54500000000000004</v>
      </c>
      <c r="AW24" s="10">
        <v>0.48</v>
      </c>
      <c r="AX24" s="71">
        <f>AVERAGE(AU24:AU29)</f>
        <v>0.62166666666666659</v>
      </c>
      <c r="AY24" s="71">
        <f>AVERAGE(AV24:AV29)</f>
        <v>0.68416666666666659</v>
      </c>
      <c r="AZ24" s="71">
        <f>AVERAGE(AW24:AW29)</f>
        <v>0.47249999999999998</v>
      </c>
      <c r="BB24" s="4">
        <v>46.4</v>
      </c>
      <c r="BC24" s="71">
        <f>AVERAGE(BB24:BB29)</f>
        <v>47.5</v>
      </c>
      <c r="BD24" s="14"/>
      <c r="BE24" s="11">
        <v>24.205333333333336</v>
      </c>
      <c r="BF24" s="71">
        <f>AVERAGE(BE24:BE29)</f>
        <v>28.313083333333335</v>
      </c>
      <c r="BG24" s="14"/>
      <c r="BH24" s="24">
        <v>34</v>
      </c>
      <c r="BI24" s="71">
        <f>AVERAGE(BH24:BH29)</f>
        <v>37.250000000000007</v>
      </c>
      <c r="BJ24" s="14"/>
      <c r="BK24" s="7">
        <f t="shared" si="36"/>
        <v>11.322085071237996</v>
      </c>
      <c r="BL24" s="71">
        <f>AVERAGE(BK24:BK29)</f>
        <v>11.201306319422095</v>
      </c>
      <c r="BM24" s="8"/>
      <c r="BN24" s="18"/>
      <c r="BO24" s="15">
        <f t="shared" si="37"/>
        <v>3.8351695808643116E-2</v>
      </c>
      <c r="BP24" s="15">
        <f t="shared" si="38"/>
        <v>3.870680410316759E-2</v>
      </c>
      <c r="BQ24" s="15">
        <f t="shared" si="39"/>
        <v>3.4090396274349434E-2</v>
      </c>
      <c r="BR24" s="71">
        <f>AVERAGE(BO24:BO29)</f>
        <v>4.1389194354087132E-2</v>
      </c>
      <c r="BS24" s="71">
        <f>AVERAGE(BP24:BP29)</f>
        <v>4.5360286846539595E-2</v>
      </c>
      <c r="BT24" s="71">
        <f>AVERAGE(BQ24:BQ29)</f>
        <v>3.1581673675460213E-2</v>
      </c>
      <c r="BU24" s="14"/>
      <c r="BV24" s="7">
        <v>200.95230998078677</v>
      </c>
      <c r="BW24" s="71">
        <f>AVERAGE(BV24:BV29)</f>
        <v>269.90283341711717</v>
      </c>
      <c r="BX24" s="14"/>
      <c r="BY24" s="11">
        <f t="shared" si="41"/>
        <v>1.7191029276792769</v>
      </c>
      <c r="BZ24" s="71">
        <f>AVERAGE(BY24:BY29)</f>
        <v>1.8778519216116758</v>
      </c>
      <c r="CA24" s="14"/>
      <c r="CB24" s="11">
        <f t="shared" si="42"/>
        <v>14.271966415606094</v>
      </c>
      <c r="CC24" s="71">
        <f>AVERAGE(CB24:CB29)</f>
        <v>17.966748357035453</v>
      </c>
      <c r="CD24" s="14"/>
      <c r="CE24" s="6" t="s">
        <v>52</v>
      </c>
      <c r="CF24" s="17">
        <v>4.2213109254187831E-3</v>
      </c>
      <c r="CG24" s="17">
        <v>5.3275717065210566E-3</v>
      </c>
      <c r="CH24" s="17">
        <v>4.4811834658643164E-3</v>
      </c>
      <c r="CI24" s="66">
        <f>AVERAGE(CF24:CF29)</f>
        <v>4.6366704070171473E-3</v>
      </c>
      <c r="CJ24" s="66">
        <f>AVERAGE(CG24:CG29)</f>
        <v>4.8399775448310584E-3</v>
      </c>
      <c r="CK24" s="66">
        <f>AVERAGE(CH24:CH29)</f>
        <v>4.7093032731503641E-3</v>
      </c>
      <c r="CL24" s="6"/>
      <c r="CM24"/>
      <c r="CP24" s="1"/>
      <c r="CR24" s="9"/>
      <c r="CS24" s="9"/>
      <c r="CT24" s="9"/>
    </row>
    <row r="25" spans="2:98" x14ac:dyDescent="0.2">
      <c r="B25" t="s">
        <v>25</v>
      </c>
      <c r="C25" s="1" t="s">
        <v>26</v>
      </c>
      <c r="D25" s="6" t="s">
        <v>53</v>
      </c>
      <c r="E25" s="10">
        <v>0.50302969735386904</v>
      </c>
      <c r="F25" s="10">
        <v>0.36946041843935185</v>
      </c>
      <c r="G25" s="10">
        <v>0.26646403328936125</v>
      </c>
      <c r="H25" s="71"/>
      <c r="I25" s="71"/>
      <c r="J25" s="71"/>
      <c r="L25" s="1" t="s">
        <v>53</v>
      </c>
      <c r="M25" s="10">
        <v>7.7237104845878715E-2</v>
      </c>
      <c r="N25" s="10">
        <v>5.9538045392160795E-2</v>
      </c>
      <c r="O25" s="10">
        <v>5.5703430014866773E-2</v>
      </c>
      <c r="P25" s="71"/>
      <c r="Q25" s="71"/>
      <c r="R25" s="71"/>
      <c r="S25" s="1"/>
      <c r="T25" s="1" t="s">
        <v>53</v>
      </c>
      <c r="U25" s="10">
        <v>3.6762015711938906E-2</v>
      </c>
      <c r="V25" s="10">
        <v>3.6155638423628442E-2</v>
      </c>
      <c r="W25" s="10">
        <v>3.2343675344971665E-2</v>
      </c>
      <c r="X25" s="71"/>
      <c r="Y25" s="71"/>
      <c r="Z25" s="71"/>
      <c r="AB25" s="1" t="s">
        <v>53</v>
      </c>
      <c r="AC25" s="12">
        <v>73069718.681622818</v>
      </c>
      <c r="AD25" s="12">
        <v>58501709.912543789</v>
      </c>
      <c r="AE25" s="12">
        <v>38824503.68764095</v>
      </c>
      <c r="AF25" s="75"/>
      <c r="AG25" s="75"/>
      <c r="AH25" s="75"/>
      <c r="AI25" s="13"/>
      <c r="AJ25" s="76"/>
      <c r="AL25" s="1" t="s">
        <v>53</v>
      </c>
      <c r="AM25" s="7">
        <v>12.499458703866109</v>
      </c>
      <c r="AN25" s="7">
        <v>10.221408044405988</v>
      </c>
      <c r="AO25" s="7">
        <v>8.2583649933681347</v>
      </c>
      <c r="AP25" s="71"/>
      <c r="AQ25" s="71"/>
      <c r="AR25" s="71"/>
      <c r="AT25" s="1" t="s">
        <v>53</v>
      </c>
      <c r="AU25" s="10">
        <v>0.48499999999999999</v>
      </c>
      <c r="AV25" s="10">
        <v>0.59499999999999997</v>
      </c>
      <c r="AW25" s="10">
        <v>0.45999999999999996</v>
      </c>
      <c r="AX25" s="71"/>
      <c r="AY25" s="71"/>
      <c r="AZ25" s="71"/>
      <c r="BB25" s="4">
        <v>42.2</v>
      </c>
      <c r="BC25" s="71"/>
      <c r="BD25" s="14"/>
      <c r="BE25" s="11">
        <v>21.662666666666667</v>
      </c>
      <c r="BF25" s="71"/>
      <c r="BG25" s="14"/>
      <c r="BH25" s="24">
        <v>35</v>
      </c>
      <c r="BI25" s="71"/>
      <c r="BJ25" s="14"/>
      <c r="BK25" s="7">
        <f t="shared" si="36"/>
        <v>10.178534036159215</v>
      </c>
      <c r="BL25" s="71"/>
      <c r="BM25" s="8"/>
      <c r="BN25" s="18"/>
      <c r="BO25" s="15">
        <f t="shared" si="37"/>
        <v>3.3704718581783623E-2</v>
      </c>
      <c r="BP25" s="15">
        <f t="shared" si="38"/>
        <v>4.134908774466238E-2</v>
      </c>
      <c r="BQ25" s="15">
        <f t="shared" si="39"/>
        <v>3.1967361953856632E-2</v>
      </c>
      <c r="BR25" s="71"/>
      <c r="BS25" s="71"/>
      <c r="BT25" s="71"/>
      <c r="BU25" s="14"/>
      <c r="BV25" s="7">
        <v>211.56121718493083</v>
      </c>
      <c r="BW25" s="71"/>
      <c r="BX25" s="14"/>
      <c r="BY25" s="11">
        <f t="shared" si="41"/>
        <v>1.5054311004762571</v>
      </c>
      <c r="BZ25" s="71"/>
      <c r="CA25" s="14"/>
      <c r="CB25" s="11">
        <f t="shared" si="42"/>
        <v>14.702291315541647</v>
      </c>
      <c r="CC25" s="71"/>
      <c r="CD25" s="14"/>
      <c r="CE25" s="6" t="s">
        <v>53</v>
      </c>
      <c r="CF25" s="17">
        <v>4.5648303532780611E-3</v>
      </c>
      <c r="CG25" s="17">
        <v>4.5729741542006883E-3</v>
      </c>
      <c r="CH25" s="17">
        <v>5.0116101917520358E-3</v>
      </c>
      <c r="CI25" s="66"/>
      <c r="CJ25" s="66"/>
      <c r="CK25" s="66"/>
      <c r="CL25" s="6"/>
      <c r="CM25"/>
      <c r="CP25" s="1"/>
      <c r="CR25" s="9"/>
      <c r="CS25" s="9"/>
      <c r="CT25" s="9"/>
    </row>
    <row r="26" spans="2:98" x14ac:dyDescent="0.2">
      <c r="B26" t="s">
        <v>25</v>
      </c>
      <c r="C26" s="1" t="s">
        <v>26</v>
      </c>
      <c r="D26" s="6" t="s">
        <v>54</v>
      </c>
      <c r="E26" s="10">
        <v>0.41439448882899038</v>
      </c>
      <c r="F26" s="10">
        <v>0.30700403363200102</v>
      </c>
      <c r="G26" s="10">
        <v>0.19251417672219337</v>
      </c>
      <c r="H26" s="71"/>
      <c r="I26" s="71"/>
      <c r="J26" s="71"/>
      <c r="L26" s="1" t="s">
        <v>54</v>
      </c>
      <c r="M26" s="10">
        <v>8.0041897234706394E-2</v>
      </c>
      <c r="N26" s="10">
        <v>7.5884058302067459E-2</v>
      </c>
      <c r="O26" s="10">
        <v>5.7680176193005195E-2</v>
      </c>
      <c r="P26" s="71"/>
      <c r="Q26" s="71"/>
      <c r="R26" s="71"/>
      <c r="S26" s="1"/>
      <c r="T26" s="1" t="s">
        <v>54</v>
      </c>
      <c r="U26" s="10">
        <v>3.6337713412254717E-2</v>
      </c>
      <c r="V26" s="10">
        <v>3.1073528599954704E-2</v>
      </c>
      <c r="W26" s="10">
        <v>3.7470613877293071E-2</v>
      </c>
      <c r="X26" s="71"/>
      <c r="Y26" s="71"/>
      <c r="Z26" s="71"/>
      <c r="AB26" s="1" t="s">
        <v>54</v>
      </c>
      <c r="AC26" s="12">
        <v>55888639.319097526</v>
      </c>
      <c r="AD26" s="12">
        <v>37786977.838955082</v>
      </c>
      <c r="AE26" s="12">
        <v>25811502.427594326</v>
      </c>
      <c r="AF26" s="75"/>
      <c r="AG26" s="75"/>
      <c r="AH26" s="75"/>
      <c r="AI26" s="13"/>
      <c r="AJ26" s="76"/>
      <c r="AL26" s="1" t="s">
        <v>54</v>
      </c>
      <c r="AM26" s="7">
        <v>10.322724902956045</v>
      </c>
      <c r="AN26" s="7">
        <v>8.6423975348053546</v>
      </c>
      <c r="AO26" s="7">
        <v>5.5384900120116729</v>
      </c>
      <c r="AP26" s="71"/>
      <c r="AQ26" s="71"/>
      <c r="AR26" s="71"/>
      <c r="AT26" s="1" t="s">
        <v>54</v>
      </c>
      <c r="AU26" s="10">
        <v>0.745</v>
      </c>
      <c r="AV26" s="10">
        <v>0.86999999999999988</v>
      </c>
      <c r="AW26" s="10">
        <v>0.45499999999999996</v>
      </c>
      <c r="AX26" s="71"/>
      <c r="AY26" s="71"/>
      <c r="AZ26" s="71"/>
      <c r="BB26" s="4">
        <v>51.2</v>
      </c>
      <c r="BC26" s="71"/>
      <c r="BD26" s="14"/>
      <c r="BE26" s="11">
        <v>35.328000000000003</v>
      </c>
      <c r="BF26" s="71"/>
      <c r="BG26" s="14"/>
      <c r="BH26" s="24">
        <v>43</v>
      </c>
      <c r="BI26" s="71"/>
      <c r="BJ26" s="14"/>
      <c r="BK26" s="7">
        <f t="shared" si="36"/>
        <v>11.373197443427902</v>
      </c>
      <c r="BL26" s="71"/>
      <c r="BM26" s="8"/>
      <c r="BN26" s="18"/>
      <c r="BO26" s="15">
        <f t="shared" si="37"/>
        <v>4.4366475663095484E-2</v>
      </c>
      <c r="BP26" s="15">
        <f t="shared" si="38"/>
        <v>5.1810515203883308E-2</v>
      </c>
      <c r="BQ26" s="15">
        <f t="shared" si="39"/>
        <v>2.7096303928467708E-2</v>
      </c>
      <c r="BR26" s="71"/>
      <c r="BS26" s="71"/>
      <c r="BT26" s="71"/>
      <c r="BU26" s="14"/>
      <c r="BV26" s="7">
        <v>283.59430271738512</v>
      </c>
      <c r="BW26" s="71"/>
      <c r="BX26" s="14"/>
      <c r="BY26" s="11">
        <f t="shared" si="41"/>
        <v>2.1038642311756206</v>
      </c>
      <c r="BZ26" s="71"/>
      <c r="CA26" s="14"/>
      <c r="CB26" s="11">
        <f t="shared" si="42"/>
        <v>16.888697623762951</v>
      </c>
      <c r="CC26" s="71"/>
      <c r="CD26" s="14"/>
      <c r="CE26" s="6" t="s">
        <v>54</v>
      </c>
      <c r="CF26" s="17">
        <v>4.7240236100260921E-3</v>
      </c>
      <c r="CG26" s="17">
        <v>5.2390156370161495E-3</v>
      </c>
      <c r="CH26" s="17">
        <v>4.9193832870798645E-3</v>
      </c>
      <c r="CI26" s="66"/>
      <c r="CJ26" s="66"/>
      <c r="CK26" s="66"/>
      <c r="CL26" s="6"/>
      <c r="CM26"/>
      <c r="CP26" s="1"/>
    </row>
    <row r="27" spans="2:98" x14ac:dyDescent="0.2">
      <c r="B27" t="s">
        <v>25</v>
      </c>
      <c r="C27" s="1" t="s">
        <v>26</v>
      </c>
      <c r="D27" s="6" t="s">
        <v>55</v>
      </c>
      <c r="E27" s="10">
        <v>0.63112416314984976</v>
      </c>
      <c r="F27" s="10">
        <v>0.28743282832032258</v>
      </c>
      <c r="G27" s="10">
        <v>0.36777215594679952</v>
      </c>
      <c r="H27" s="71"/>
      <c r="I27" s="71"/>
      <c r="J27" s="71"/>
      <c r="L27" s="1" t="s">
        <v>55</v>
      </c>
      <c r="M27" s="10">
        <v>0.10184682858301305</v>
      </c>
      <c r="N27" s="10">
        <v>5.5629096211355471E-2</v>
      </c>
      <c r="O27" s="10">
        <v>9.0322328884726452E-2</v>
      </c>
      <c r="P27" s="71"/>
      <c r="Q27" s="71"/>
      <c r="R27" s="71"/>
      <c r="S27" s="1"/>
      <c r="T27" s="1" t="s">
        <v>55</v>
      </c>
      <c r="U27" s="10">
        <v>3.1652209170183493E-2</v>
      </c>
      <c r="V27" s="10">
        <v>3.4164520408959655E-2</v>
      </c>
      <c r="W27" s="10">
        <v>3.3162774849476433E-2</v>
      </c>
      <c r="X27" s="71"/>
      <c r="Y27" s="71"/>
      <c r="Z27" s="71"/>
      <c r="AB27" s="1" t="s">
        <v>55</v>
      </c>
      <c r="AC27" s="12">
        <v>85180097.879801124</v>
      </c>
      <c r="AD27" s="12">
        <v>44298323.188112684</v>
      </c>
      <c r="AE27" s="12">
        <v>58534954.096451946</v>
      </c>
      <c r="AF27" s="75"/>
      <c r="AG27" s="75"/>
      <c r="AH27" s="75"/>
      <c r="AI27" s="13"/>
      <c r="AJ27" s="76"/>
      <c r="AL27" s="1" t="s">
        <v>55</v>
      </c>
      <c r="AM27" s="7">
        <v>14.84464690461051</v>
      </c>
      <c r="AN27" s="7">
        <v>8.5486445221058904</v>
      </c>
      <c r="AO27" s="7">
        <v>9.1787354811798476</v>
      </c>
      <c r="AP27" s="71"/>
      <c r="AQ27" s="71"/>
      <c r="AR27" s="71"/>
      <c r="AT27" s="1" t="s">
        <v>55</v>
      </c>
      <c r="AU27" s="10">
        <v>0.65500000000000003</v>
      </c>
      <c r="AV27" s="10">
        <v>0.67</v>
      </c>
      <c r="AW27" s="10">
        <v>0.45</v>
      </c>
      <c r="AX27" s="71"/>
      <c r="AY27" s="71"/>
      <c r="AZ27" s="71"/>
      <c r="BB27" s="4">
        <v>47.5</v>
      </c>
      <c r="BC27" s="71"/>
      <c r="BD27" s="14"/>
      <c r="BE27" s="11">
        <v>28.104166666666668</v>
      </c>
      <c r="BF27" s="71"/>
      <c r="BG27" s="14"/>
      <c r="BH27" s="24">
        <v>30.55</v>
      </c>
      <c r="BI27" s="71"/>
      <c r="BJ27" s="14"/>
      <c r="BK27" s="7">
        <f t="shared" si="36"/>
        <v>12.097318745824516</v>
      </c>
      <c r="BL27" s="71"/>
      <c r="BM27" s="8"/>
      <c r="BN27" s="18"/>
      <c r="BO27" s="15">
        <f t="shared" si="37"/>
        <v>5.0406075901980721E-2</v>
      </c>
      <c r="BP27" s="15">
        <f t="shared" si="38"/>
        <v>5.1560413518056618E-2</v>
      </c>
      <c r="BQ27" s="15">
        <f t="shared" si="39"/>
        <v>3.4630128482276833E-2</v>
      </c>
      <c r="BR27" s="71"/>
      <c r="BS27" s="71"/>
      <c r="BT27" s="71"/>
      <c r="BU27" s="14"/>
      <c r="BV27" s="7">
        <v>295.85209101833527</v>
      </c>
      <c r="BW27" s="71"/>
      <c r="BX27" s="14"/>
      <c r="BY27" s="11">
        <f t="shared" si="41"/>
        <v>2.1627797834533076</v>
      </c>
      <c r="BZ27" s="71"/>
      <c r="CA27" s="14"/>
      <c r="CB27" s="11">
        <f t="shared" si="42"/>
        <v>22.76754649714491</v>
      </c>
      <c r="CC27" s="71"/>
      <c r="CD27" s="14"/>
      <c r="CE27" s="6" t="s">
        <v>55</v>
      </c>
      <c r="CF27" s="17">
        <v>4.6437519252108912E-3</v>
      </c>
      <c r="CG27" s="17">
        <v>4.7749093774625689E-3</v>
      </c>
      <c r="CH27" s="17">
        <v>4.3536130811662735E-3</v>
      </c>
      <c r="CI27" s="66"/>
      <c r="CJ27" s="66"/>
      <c r="CK27" s="66"/>
      <c r="CL27" s="6"/>
      <c r="CM27"/>
      <c r="CP27" s="1"/>
    </row>
    <row r="28" spans="2:98" x14ac:dyDescent="0.2">
      <c r="B28" t="s">
        <v>25</v>
      </c>
      <c r="C28" s="1" t="s">
        <v>26</v>
      </c>
      <c r="D28" s="6" t="s">
        <v>56</v>
      </c>
      <c r="E28" s="10">
        <v>0.49494922744240327</v>
      </c>
      <c r="F28" s="10">
        <v>0.31768497315036376</v>
      </c>
      <c r="G28" s="10">
        <v>0.24009770945286132</v>
      </c>
      <c r="H28" s="71"/>
      <c r="I28" s="71"/>
      <c r="J28" s="71"/>
      <c r="L28" s="1" t="s">
        <v>56</v>
      </c>
      <c r="M28" s="10">
        <v>8.7169495348664569E-2</v>
      </c>
      <c r="N28" s="10">
        <v>5.569752899589403E-2</v>
      </c>
      <c r="O28" s="10">
        <v>4.4107642200280593E-2</v>
      </c>
      <c r="P28" s="71"/>
      <c r="Q28" s="71"/>
      <c r="R28" s="71"/>
      <c r="S28" s="1"/>
      <c r="T28" s="1" t="s">
        <v>56</v>
      </c>
      <c r="U28" s="10">
        <v>3.5496675442052955E-2</v>
      </c>
      <c r="V28" s="10">
        <v>3.0392627152682206E-2</v>
      </c>
      <c r="W28" s="10">
        <v>2.9445799140735494E-2</v>
      </c>
      <c r="X28" s="71"/>
      <c r="Y28" s="71"/>
      <c r="Z28" s="71"/>
      <c r="AB28" s="1" t="s">
        <v>56</v>
      </c>
      <c r="AC28" s="12">
        <v>51529658.335902594</v>
      </c>
      <c r="AD28" s="12">
        <v>52248382.674099743</v>
      </c>
      <c r="AE28" s="12">
        <v>44950719.58368396</v>
      </c>
      <c r="AF28" s="75"/>
      <c r="AG28" s="75"/>
      <c r="AH28" s="75"/>
      <c r="AI28" s="13"/>
      <c r="AJ28" s="76"/>
      <c r="AL28" s="1" t="s">
        <v>56</v>
      </c>
      <c r="AM28" s="7">
        <v>11.964278075394033</v>
      </c>
      <c r="AN28" s="7">
        <v>10.131042358932001</v>
      </c>
      <c r="AO28" s="7">
        <v>8.4702918813504215</v>
      </c>
      <c r="AP28" s="71"/>
      <c r="AQ28" s="71"/>
      <c r="AR28" s="71"/>
      <c r="AT28" s="1" t="s">
        <v>56</v>
      </c>
      <c r="AU28" s="10">
        <v>0.61</v>
      </c>
      <c r="AV28" s="10">
        <v>0.755</v>
      </c>
      <c r="AW28" s="10">
        <v>0.505</v>
      </c>
      <c r="AX28" s="71"/>
      <c r="AY28" s="71"/>
      <c r="AZ28" s="71"/>
      <c r="BB28" s="4">
        <v>49.5</v>
      </c>
      <c r="BC28" s="71"/>
      <c r="BD28" s="14"/>
      <c r="BE28" s="11">
        <v>30.854999999999997</v>
      </c>
      <c r="BF28" s="71"/>
      <c r="BG28" s="14"/>
      <c r="BH28" s="24">
        <v>41.77</v>
      </c>
      <c r="BI28" s="71"/>
      <c r="BJ28" s="14"/>
      <c r="BK28" s="7">
        <f t="shared" si="36"/>
        <v>11.123959751208146</v>
      </c>
      <c r="BL28" s="71"/>
      <c r="BM28" s="8"/>
      <c r="BN28" s="18"/>
      <c r="BO28" s="15">
        <f t="shared" si="37"/>
        <v>3.7126283662231432E-2</v>
      </c>
      <c r="BP28" s="15">
        <f t="shared" si="38"/>
        <v>4.5951383877024153E-2</v>
      </c>
      <c r="BQ28" s="15">
        <f t="shared" si="39"/>
        <v>3.0735693851519464E-2</v>
      </c>
      <c r="BR28" s="71"/>
      <c r="BS28" s="71"/>
      <c r="BT28" s="71"/>
      <c r="BU28" s="14"/>
      <c r="BV28" s="7">
        <v>299.64498930267297</v>
      </c>
      <c r="BW28" s="71"/>
      <c r="BX28" s="14"/>
      <c r="BY28" s="11">
        <f t="shared" si="41"/>
        <v>1.8779204629477881</v>
      </c>
      <c r="BZ28" s="71"/>
      <c r="CA28" s="14"/>
      <c r="CB28" s="11">
        <f t="shared" si="42"/>
        <v>18.237221099700555</v>
      </c>
      <c r="CC28" s="71"/>
      <c r="CD28" s="14"/>
      <c r="CE28" s="6" t="s">
        <v>56</v>
      </c>
      <c r="CF28" s="17">
        <v>5.3234625894200364E-3</v>
      </c>
      <c r="CG28" s="17">
        <v>4.82404593042891E-3</v>
      </c>
      <c r="CH28" s="17">
        <v>4.7093900709219861E-3</v>
      </c>
      <c r="CI28" s="66"/>
      <c r="CJ28" s="66"/>
      <c r="CK28" s="66"/>
      <c r="CL28" s="6"/>
      <c r="CM28"/>
      <c r="CP28" s="1"/>
    </row>
    <row r="29" spans="2:98" x14ac:dyDescent="0.2">
      <c r="B29" t="s">
        <v>25</v>
      </c>
      <c r="C29" s="1" t="s">
        <v>26</v>
      </c>
      <c r="D29" s="6" t="s">
        <v>57</v>
      </c>
      <c r="E29" s="10">
        <v>0.67618995951139571</v>
      </c>
      <c r="F29" s="10">
        <v>0.30067185956336268</v>
      </c>
      <c r="G29" s="10">
        <v>0.25048711959842612</v>
      </c>
      <c r="H29" s="71"/>
      <c r="I29" s="71"/>
      <c r="J29" s="71"/>
      <c r="L29" s="1" t="s">
        <v>57</v>
      </c>
      <c r="M29" s="10">
        <v>6.4474533296023692E-2</v>
      </c>
      <c r="N29" s="10">
        <v>6.481450813103308E-2</v>
      </c>
      <c r="O29" s="10">
        <v>4.7508818216255223E-2</v>
      </c>
      <c r="P29" s="71"/>
      <c r="Q29" s="71"/>
      <c r="R29" s="71"/>
      <c r="S29" s="1"/>
      <c r="T29" s="1" t="s">
        <v>57</v>
      </c>
      <c r="U29" s="10">
        <v>3.965361018630089E-2</v>
      </c>
      <c r="V29" s="10">
        <v>3.1531999703045495E-2</v>
      </c>
      <c r="W29" s="10">
        <v>3.258504605650131E-2</v>
      </c>
      <c r="X29" s="71"/>
      <c r="Y29" s="71"/>
      <c r="Z29" s="71"/>
      <c r="AB29" s="1" t="s">
        <v>57</v>
      </c>
      <c r="AC29" s="12">
        <v>108588171.39732221</v>
      </c>
      <c r="AD29" s="12">
        <v>57790162.113237485</v>
      </c>
      <c r="AE29" s="12">
        <v>41338931.063712753</v>
      </c>
      <c r="AF29" s="75"/>
      <c r="AG29" s="75"/>
      <c r="AH29" s="75"/>
      <c r="AI29" s="13"/>
      <c r="AJ29" s="76"/>
      <c r="AL29" s="1" t="s">
        <v>57</v>
      </c>
      <c r="AM29" s="7">
        <v>16.700114328884002</v>
      </c>
      <c r="AN29" s="7">
        <v>8.9450025244273839</v>
      </c>
      <c r="AO29" s="7">
        <v>8.0684503195873578</v>
      </c>
      <c r="AP29" s="71"/>
      <c r="AQ29" s="71"/>
      <c r="AR29" s="71"/>
      <c r="AT29" s="1" t="s">
        <v>57</v>
      </c>
      <c r="AU29" s="10">
        <v>0.69500000000000006</v>
      </c>
      <c r="AV29" s="10">
        <v>0.67</v>
      </c>
      <c r="AW29" s="10">
        <v>0.48499999999999999</v>
      </c>
      <c r="AX29" s="71"/>
      <c r="AY29" s="71"/>
      <c r="AZ29" s="71"/>
      <c r="BB29" s="4">
        <v>48.2</v>
      </c>
      <c r="BC29" s="71"/>
      <c r="BD29" s="14"/>
      <c r="BE29" s="11">
        <v>29.723333333333336</v>
      </c>
      <c r="BF29" s="71"/>
      <c r="BG29" s="14"/>
      <c r="BH29" s="24">
        <v>39.18</v>
      </c>
      <c r="BI29" s="71"/>
      <c r="BJ29" s="14"/>
      <c r="BK29" s="7">
        <f t="shared" si="36"/>
        <v>11.112742868674797</v>
      </c>
      <c r="BL29" s="71"/>
      <c r="BM29" s="8"/>
      <c r="BN29" s="18"/>
      <c r="BO29" s="15">
        <f t="shared" si="37"/>
        <v>4.4379916506788436E-2</v>
      </c>
      <c r="BP29" s="15">
        <f t="shared" si="38"/>
        <v>4.2783516632443529E-2</v>
      </c>
      <c r="BQ29" s="15">
        <f t="shared" si="39"/>
        <v>3.0970157562291205E-2</v>
      </c>
      <c r="BR29" s="71"/>
      <c r="BS29" s="71"/>
      <c r="BT29" s="71"/>
      <c r="BU29" s="14"/>
      <c r="BV29" s="7">
        <v>327.81209029859212</v>
      </c>
      <c r="BW29" s="71"/>
      <c r="BX29" s="14"/>
      <c r="BY29" s="11">
        <f t="shared" si="41"/>
        <v>1.8980130239378057</v>
      </c>
      <c r="BZ29" s="71"/>
      <c r="CA29" s="14"/>
      <c r="CB29" s="11">
        <f t="shared" si="42"/>
        <v>20.932767190456559</v>
      </c>
      <c r="CC29" s="71"/>
      <c r="CD29" s="14"/>
      <c r="CE29" s="6" t="s">
        <v>57</v>
      </c>
      <c r="CF29" s="17">
        <v>4.3426430387490198E-3</v>
      </c>
      <c r="CG29" s="17">
        <v>4.3013484633569734E-3</v>
      </c>
      <c r="CH29" s="17">
        <v>4.7806395421177064E-3</v>
      </c>
      <c r="CI29" s="66"/>
      <c r="CJ29" s="66"/>
      <c r="CK29" s="66"/>
      <c r="CL29" s="6"/>
      <c r="CM29"/>
      <c r="CP29" s="1"/>
    </row>
    <row r="30" spans="2:98" x14ac:dyDescent="0.2">
      <c r="C30" s="1" t="s">
        <v>26</v>
      </c>
      <c r="D30" s="6" t="s">
        <v>58</v>
      </c>
      <c r="E30" s="10">
        <v>0.65608</v>
      </c>
      <c r="F30" s="10">
        <v>0.56867999999999996</v>
      </c>
      <c r="G30" s="10">
        <v>0.41164000000000001</v>
      </c>
      <c r="H30" s="71">
        <f>AVERAGE(E30:E34)</f>
        <v>0.60193399999999997</v>
      </c>
      <c r="I30" s="71">
        <f>AVERAGE(F30:F34)</f>
        <v>0.58286199999999999</v>
      </c>
      <c r="J30" s="71">
        <f>AVERAGE(G30:G34)</f>
        <v>0.43243600000000004</v>
      </c>
      <c r="L30" s="1" t="s">
        <v>58</v>
      </c>
      <c r="M30" s="10">
        <v>8.4430000000000005E-2</v>
      </c>
      <c r="N30" s="10">
        <v>7.7420000000000003E-2</v>
      </c>
      <c r="O30" s="10">
        <v>6.4049999999999996E-2</v>
      </c>
      <c r="P30" s="71">
        <f>AVERAGE(M30:M34)</f>
        <v>9.3946000000000002E-2</v>
      </c>
      <c r="Q30" s="71">
        <f>AVERAGE(N30:N34)</f>
        <v>8.6242000000000013E-2</v>
      </c>
      <c r="R30" s="71">
        <f>AVERAGE(O30:O34)</f>
        <v>7.6913999999999996E-2</v>
      </c>
      <c r="S30" s="1"/>
      <c r="T30" s="1" t="s">
        <v>58</v>
      </c>
      <c r="U30" s="10">
        <v>3.807E-2</v>
      </c>
      <c r="V30" s="10">
        <v>3.4970000000000001E-2</v>
      </c>
      <c r="W30" s="10">
        <v>3.3320000000000002E-2</v>
      </c>
      <c r="X30" s="71">
        <f>AVERAGE(U30:U34)</f>
        <v>4.2883999999999999E-2</v>
      </c>
      <c r="Y30" s="71">
        <f>AVERAGE(V30:V34)</f>
        <v>3.9143999999999998E-2</v>
      </c>
      <c r="Z30" s="71">
        <f>AVERAGE(W30:W34)</f>
        <v>3.7294000000000008E-2</v>
      </c>
      <c r="AB30" s="1" t="s">
        <v>58</v>
      </c>
      <c r="AC30" s="12">
        <v>24131519.523607947</v>
      </c>
      <c r="AD30" s="12">
        <v>24403144.332275223</v>
      </c>
      <c r="AE30" s="12">
        <v>18786690.677480459</v>
      </c>
      <c r="AF30" s="75">
        <f>AVERAGE(AC30:AC34)</f>
        <v>22141578.86447674</v>
      </c>
      <c r="AG30" s="75">
        <f t="shared" ref="AG30:AH30" si="63">AVERAGE(AD30:AD34)</f>
        <v>24105848.088516895</v>
      </c>
      <c r="AH30" s="75">
        <f t="shared" si="63"/>
        <v>19597335.88888263</v>
      </c>
      <c r="AI30" s="13"/>
      <c r="AJ30" s="75">
        <f>AVERAGE(AF30:AH34)</f>
        <v>21948254.280625422</v>
      </c>
      <c r="AL30" s="1" t="s">
        <v>58</v>
      </c>
      <c r="AM30" s="7">
        <v>15.290239913369428</v>
      </c>
      <c r="AN30" s="7">
        <v>14.467506079497797</v>
      </c>
      <c r="AO30" s="7">
        <v>11.690924366186566</v>
      </c>
      <c r="AP30" s="71">
        <f>AVERAGE(AM30:AM34)</f>
        <v>12.620099268253705</v>
      </c>
      <c r="AQ30" s="71">
        <f>AVERAGE(AN30:AN34)</f>
        <v>13.32243315238755</v>
      </c>
      <c r="AR30" s="71">
        <f>AVERAGE(AO30:AO34)</f>
        <v>10.713544100050376</v>
      </c>
      <c r="AT30" s="1" t="s">
        <v>58</v>
      </c>
      <c r="AU30" s="10">
        <v>0.52432999999999996</v>
      </c>
      <c r="AV30" s="10">
        <v>0.590333</v>
      </c>
      <c r="AW30" s="10">
        <v>0.59433000000000002</v>
      </c>
      <c r="AX30" s="71">
        <f>AVERAGE(AU30:AU34)</f>
        <v>0.63779940000000002</v>
      </c>
      <c r="AY30" s="71">
        <f>AVERAGE(AV30:AV34)</f>
        <v>0.74840020000000007</v>
      </c>
      <c r="AZ30" s="71">
        <f>AVERAGE(AW30:AW34)</f>
        <v>0.71686599999999989</v>
      </c>
      <c r="BB30" s="4">
        <v>24.2</v>
      </c>
      <c r="BC30" s="71">
        <f>AVERAGE(BB30:BB34)</f>
        <v>24.660000000000004</v>
      </c>
      <c r="BD30" s="14"/>
      <c r="BE30" s="29">
        <v>13.785876866666666</v>
      </c>
      <c r="BF30" s="71">
        <f>AVERAGE(BE30:BE34)</f>
        <v>17.214610353333327</v>
      </c>
      <c r="BG30" s="14"/>
      <c r="BH30" s="24">
        <v>36.6</v>
      </c>
      <c r="BI30" s="71">
        <f>AVERAGE(BH30:BH34)</f>
        <v>43.480000000000004</v>
      </c>
      <c r="BJ30" s="14"/>
      <c r="BK30" s="7">
        <f t="shared" si="36"/>
        <v>5.7335411236962415</v>
      </c>
      <c r="BL30" s="71">
        <f>AVERAGE(BK30:BK34)</f>
        <v>5.4667724452046045</v>
      </c>
      <c r="BM30" s="8"/>
      <c r="BN30" s="18"/>
      <c r="BO30" s="15">
        <f t="shared" si="37"/>
        <v>3.5236591601121539E-2</v>
      </c>
      <c r="BP30" s="15">
        <f t="shared" si="38"/>
        <v>3.9672196574037116E-2</v>
      </c>
      <c r="BQ30" s="15">
        <f t="shared" si="39"/>
        <v>3.9940807289864336E-2</v>
      </c>
      <c r="BR30" s="71">
        <f>AVERAGE(BO30:BO34)</f>
        <v>3.8427624769156496E-2</v>
      </c>
      <c r="BS30" s="71">
        <f>AVERAGE(BP30:BP34)</f>
        <v>4.5080114258961676E-2</v>
      </c>
      <c r="BT30" s="71">
        <f>AVERAGE(BQ30:BQ34)</f>
        <v>4.3594490641450677E-2</v>
      </c>
      <c r="BU30" s="14"/>
      <c r="BV30" s="29">
        <v>182.17287509366491</v>
      </c>
      <c r="BW30" s="71">
        <f>AVERAGE(BV30:BV34)</f>
        <v>206.08875839616636</v>
      </c>
      <c r="BX30" s="14"/>
      <c r="BY30" s="11">
        <f t="shared" si="41"/>
        <v>0.92645340341785209</v>
      </c>
      <c r="BZ30" s="71">
        <f>AVERAGE(BY30:BY34)</f>
        <v>1.0233507545036009</v>
      </c>
      <c r="CA30" s="14"/>
      <c r="CB30" s="11">
        <f t="shared" si="42"/>
        <v>12.242578529699992</v>
      </c>
      <c r="CC30" s="71">
        <f>AVERAGE(CB30:CB34)</f>
        <v>12.466868975890355</v>
      </c>
      <c r="CD30" s="14"/>
      <c r="CE30" s="6" t="s">
        <v>58</v>
      </c>
      <c r="CF30" s="17">
        <v>8.8263963496357772E-3</v>
      </c>
      <c r="CG30" s="17">
        <v>8.5289398259325066E-4</v>
      </c>
      <c r="CH30" s="17">
        <v>8.682665984924543E-4</v>
      </c>
      <c r="CI30" s="66">
        <f>AVERAGE(CF30:CF34)</f>
        <v>8.3553152620078237E-3</v>
      </c>
      <c r="CJ30" s="66">
        <f>AVERAGE(CG30:CG34)</f>
        <v>8.2316351632596356E-4</v>
      </c>
      <c r="CK30" s="66">
        <f>AVERAGE(CH30:CH34)</f>
        <v>8.1428015693903112E-4</v>
      </c>
      <c r="CL30" s="6"/>
      <c r="CM30"/>
      <c r="CP30" s="1"/>
    </row>
    <row r="31" spans="2:98" x14ac:dyDescent="0.2">
      <c r="C31" s="1" t="s">
        <v>26</v>
      </c>
      <c r="D31" s="6" t="s">
        <v>59</v>
      </c>
      <c r="E31" s="10">
        <v>0.63993</v>
      </c>
      <c r="F31" s="10">
        <v>0.65324000000000004</v>
      </c>
      <c r="G31" s="10">
        <v>0.43654999999999999</v>
      </c>
      <c r="H31" s="71"/>
      <c r="I31" s="71"/>
      <c r="J31" s="71"/>
      <c r="L31" s="1" t="s">
        <v>59</v>
      </c>
      <c r="M31" s="10">
        <v>0.11453000000000001</v>
      </c>
      <c r="N31" s="10">
        <v>9.3439999999999995E-2</v>
      </c>
      <c r="O31" s="10">
        <v>8.0130000000000007E-2</v>
      </c>
      <c r="P31" s="71"/>
      <c r="Q31" s="71"/>
      <c r="R31" s="71"/>
      <c r="S31" s="1"/>
      <c r="T31" s="1" t="s">
        <v>59</v>
      </c>
      <c r="U31" s="10">
        <v>4.5789999999999997E-2</v>
      </c>
      <c r="V31" s="10">
        <v>4.1270000000000001E-2</v>
      </c>
      <c r="W31" s="10">
        <v>3.7179999999999998E-2</v>
      </c>
      <c r="X31" s="71"/>
      <c r="Y31" s="71"/>
      <c r="Z31" s="71"/>
      <c r="AB31" s="1" t="s">
        <v>59</v>
      </c>
      <c r="AC31" s="12">
        <v>20427516.085665066</v>
      </c>
      <c r="AD31" s="12">
        <v>23588471.253948655</v>
      </c>
      <c r="AE31" s="12">
        <v>22528182.053878292</v>
      </c>
      <c r="AF31" s="75"/>
      <c r="AG31" s="75"/>
      <c r="AH31" s="75"/>
      <c r="AI31" s="13"/>
      <c r="AJ31" s="75"/>
      <c r="AL31" s="1" t="s">
        <v>59</v>
      </c>
      <c r="AM31" s="7">
        <v>11.895733276927928</v>
      </c>
      <c r="AN31" s="7">
        <v>13.973315134112385</v>
      </c>
      <c r="AO31" s="7">
        <v>10.701040496195073</v>
      </c>
      <c r="AP31" s="71"/>
      <c r="AQ31" s="71"/>
      <c r="AR31" s="71"/>
      <c r="AT31" s="1" t="s">
        <v>59</v>
      </c>
      <c r="AU31" s="10">
        <v>0.71666700000000005</v>
      </c>
      <c r="AV31" s="10">
        <v>0.75066699999999997</v>
      </c>
      <c r="AW31" s="10">
        <v>0.61350000000000005</v>
      </c>
      <c r="AX31" s="71"/>
      <c r="AY31" s="71"/>
      <c r="AZ31" s="71"/>
      <c r="BB31" s="4">
        <v>25</v>
      </c>
      <c r="BC31" s="71"/>
      <c r="BD31" s="14"/>
      <c r="BE31" s="29">
        <v>17.340283333333335</v>
      </c>
      <c r="BF31" s="71"/>
      <c r="BG31" s="14"/>
      <c r="BH31" s="24">
        <v>48.8</v>
      </c>
      <c r="BI31" s="71"/>
      <c r="BJ31" s="14"/>
      <c r="BK31" s="7">
        <f t="shared" si="36"/>
        <v>5.2792481921229752</v>
      </c>
      <c r="BL31" s="71"/>
      <c r="BM31" s="8"/>
      <c r="BN31" s="18"/>
      <c r="BO31" s="15">
        <f t="shared" si="37"/>
        <v>3.881526367382223E-2</v>
      </c>
      <c r="BP31" s="15">
        <f t="shared" si="38"/>
        <v>4.0656731140455898E-2</v>
      </c>
      <c r="BQ31" s="15">
        <f t="shared" si="39"/>
        <v>3.3227655611169395E-2</v>
      </c>
      <c r="BR31" s="71"/>
      <c r="BS31" s="71"/>
      <c r="BT31" s="71"/>
      <c r="BU31" s="14"/>
      <c r="BV31" s="29">
        <v>204.26667891124049</v>
      </c>
      <c r="BW31" s="71"/>
      <c r="BX31" s="14"/>
      <c r="BY31" s="11">
        <f t="shared" si="41"/>
        <v>0.93916375354539616</v>
      </c>
      <c r="BZ31" s="71"/>
      <c r="CA31" s="14"/>
      <c r="CB31" s="11">
        <f t="shared" si="42"/>
        <v>11.063248345069303</v>
      </c>
      <c r="CC31" s="71"/>
      <c r="CD31" s="14"/>
      <c r="CE31" s="6" t="s">
        <v>59</v>
      </c>
      <c r="CF31" s="17">
        <v>8.431705627327566E-3</v>
      </c>
      <c r="CG31" s="17">
        <v>8.5219331094040277E-4</v>
      </c>
      <c r="CH31" s="17">
        <v>7.5805639233709186E-4</v>
      </c>
      <c r="CI31" s="66"/>
      <c r="CJ31" s="66"/>
      <c r="CK31" s="66"/>
      <c r="CL31" s="6"/>
      <c r="CM31"/>
      <c r="CP31" s="1"/>
    </row>
    <row r="32" spans="2:98" x14ac:dyDescent="0.2">
      <c r="C32" s="1" t="s">
        <v>26</v>
      </c>
      <c r="D32" s="6" t="s">
        <v>60</v>
      </c>
      <c r="E32" s="10">
        <v>0.60158</v>
      </c>
      <c r="F32" s="10">
        <v>0.49603000000000003</v>
      </c>
      <c r="G32" s="10">
        <v>0.41771000000000003</v>
      </c>
      <c r="H32" s="71"/>
      <c r="I32" s="71"/>
      <c r="J32" s="71"/>
      <c r="L32" s="1" t="s">
        <v>60</v>
      </c>
      <c r="M32" s="10">
        <v>9.4799999999999995E-2</v>
      </c>
      <c r="N32" s="10">
        <v>8.6580000000000004E-2</v>
      </c>
      <c r="O32" s="10">
        <v>8.0360000000000001E-2</v>
      </c>
      <c r="P32" s="71"/>
      <c r="Q32" s="71"/>
      <c r="R32" s="71"/>
      <c r="S32" s="1"/>
      <c r="T32" s="1" t="s">
        <v>60</v>
      </c>
      <c r="U32" s="10">
        <v>4.2860000000000002E-2</v>
      </c>
      <c r="V32" s="10">
        <v>3.7589999999999998E-2</v>
      </c>
      <c r="W32" s="10">
        <v>3.576E-2</v>
      </c>
      <c r="X32" s="71"/>
      <c r="Y32" s="71"/>
      <c r="Z32" s="71"/>
      <c r="AB32" s="1" t="s">
        <v>60</v>
      </c>
      <c r="AC32" s="12">
        <v>24582336.542449087</v>
      </c>
      <c r="AD32" s="12">
        <v>22212556.920295499</v>
      </c>
      <c r="AE32" s="12">
        <v>19923794.463427313</v>
      </c>
      <c r="AF32" s="75"/>
      <c r="AG32" s="75"/>
      <c r="AH32" s="75"/>
      <c r="AI32" s="13"/>
      <c r="AJ32" s="75"/>
      <c r="AL32" s="1" t="s">
        <v>60</v>
      </c>
      <c r="AM32" s="7">
        <v>12.563530822739063</v>
      </c>
      <c r="AN32" s="7">
        <v>11.655532518478873</v>
      </c>
      <c r="AO32" s="7">
        <v>10.478815849568951</v>
      </c>
      <c r="AP32" s="71"/>
      <c r="AQ32" s="71"/>
      <c r="AR32" s="71"/>
      <c r="AT32" s="1" t="s">
        <v>60</v>
      </c>
      <c r="AU32" s="10">
        <v>0.60599999999999998</v>
      </c>
      <c r="AV32" s="10">
        <v>0.81566700000000003</v>
      </c>
      <c r="AW32" s="10">
        <v>0.75800000000000001</v>
      </c>
      <c r="AX32" s="71"/>
      <c r="AY32" s="71"/>
      <c r="AZ32" s="71"/>
      <c r="BB32" s="4">
        <v>28.5</v>
      </c>
      <c r="BC32" s="71"/>
      <c r="BD32" s="14"/>
      <c r="BE32" s="29">
        <v>20.706836500000001</v>
      </c>
      <c r="BF32" s="71"/>
      <c r="BG32" s="14"/>
      <c r="BH32" s="24">
        <v>40</v>
      </c>
      <c r="BI32" s="71"/>
      <c r="BJ32" s="14"/>
      <c r="BK32" s="7">
        <f t="shared" si="36"/>
        <v>6.5165969899644001</v>
      </c>
      <c r="BL32" s="71"/>
      <c r="BM32" s="8"/>
      <c r="BN32" s="18"/>
      <c r="BO32" s="15">
        <f t="shared" si="37"/>
        <v>3.8100232919392941E-2</v>
      </c>
      <c r="BP32" s="15">
        <f t="shared" si="38"/>
        <v>5.1282347664459542E-2</v>
      </c>
      <c r="BQ32" s="15">
        <f t="shared" si="39"/>
        <v>4.7656726984983251E-2</v>
      </c>
      <c r="BR32" s="71"/>
      <c r="BS32" s="71"/>
      <c r="BT32" s="71"/>
      <c r="BU32" s="14"/>
      <c r="BV32" s="29">
        <v>227.34249306437454</v>
      </c>
      <c r="BW32" s="71"/>
      <c r="BX32" s="14"/>
      <c r="BY32" s="11">
        <f t="shared" si="41"/>
        <v>1.3018734219039396</v>
      </c>
      <c r="BZ32" s="71"/>
      <c r="CA32" s="14"/>
      <c r="CB32" s="11">
        <f t="shared" si="42"/>
        <v>14.293402538330271</v>
      </c>
      <c r="CC32" s="71"/>
      <c r="CD32" s="14"/>
      <c r="CE32" s="6" t="s">
        <v>60</v>
      </c>
      <c r="CF32" s="17">
        <v>7.8961715129903728E-3</v>
      </c>
      <c r="CG32" s="17">
        <v>7.9915654292220001E-4</v>
      </c>
      <c r="CH32" s="17">
        <v>7.977180182003452E-4</v>
      </c>
      <c r="CI32" s="66"/>
      <c r="CJ32" s="66"/>
      <c r="CK32" s="66"/>
      <c r="CL32" s="6"/>
      <c r="CM32"/>
      <c r="CP32" s="1"/>
    </row>
    <row r="33" spans="2:94" x14ac:dyDescent="0.2">
      <c r="C33" s="1" t="s">
        <v>26</v>
      </c>
      <c r="D33" s="6" t="s">
        <v>61</v>
      </c>
      <c r="E33" s="10">
        <v>0.67830999999999997</v>
      </c>
      <c r="F33" s="10">
        <v>0.57462999999999997</v>
      </c>
      <c r="G33" s="10">
        <v>0.33981</v>
      </c>
      <c r="H33" s="71"/>
      <c r="I33" s="71"/>
      <c r="J33" s="71"/>
      <c r="L33" s="1" t="s">
        <v>61</v>
      </c>
      <c r="M33" s="10">
        <v>0.10002999999999999</v>
      </c>
      <c r="N33" s="10">
        <v>8.4790000000000004E-2</v>
      </c>
      <c r="O33" s="10">
        <v>7.2300000000000003E-2</v>
      </c>
      <c r="P33" s="71"/>
      <c r="Q33" s="71"/>
      <c r="R33" s="71"/>
      <c r="S33" s="1"/>
      <c r="T33" s="1" t="s">
        <v>61</v>
      </c>
      <c r="U33" s="10">
        <v>4.7480000000000001E-2</v>
      </c>
      <c r="V33" s="10">
        <v>3.9280000000000002E-2</v>
      </c>
      <c r="W33" s="10">
        <v>3.5150000000000001E-2</v>
      </c>
      <c r="X33" s="71"/>
      <c r="Y33" s="71"/>
      <c r="Z33" s="71"/>
      <c r="AB33" s="1" t="s">
        <v>61</v>
      </c>
      <c r="AC33" s="12">
        <v>23685297.170795146</v>
      </c>
      <c r="AD33" s="12">
        <v>22414838.801026218</v>
      </c>
      <c r="AE33" s="12">
        <v>16005071.641462335</v>
      </c>
      <c r="AF33" s="75"/>
      <c r="AG33" s="75"/>
      <c r="AH33" s="75"/>
      <c r="AI33" s="13"/>
      <c r="AJ33" s="75"/>
      <c r="AL33" s="1" t="s">
        <v>61</v>
      </c>
      <c r="AM33" s="7">
        <v>13.01328151304606</v>
      </c>
      <c r="AN33" s="7">
        <v>13.193706049286206</v>
      </c>
      <c r="AO33" s="7">
        <v>9.0590482744254732</v>
      </c>
      <c r="AP33" s="71"/>
      <c r="AQ33" s="71"/>
      <c r="AR33" s="71"/>
      <c r="AT33" s="1" t="s">
        <v>61</v>
      </c>
      <c r="AU33" s="10">
        <v>0.64500000000000002</v>
      </c>
      <c r="AV33" s="10">
        <v>0.79266700000000001</v>
      </c>
      <c r="AW33" s="10">
        <v>0.748</v>
      </c>
      <c r="AX33" s="71"/>
      <c r="AY33" s="71"/>
      <c r="AZ33" s="71"/>
      <c r="BB33" s="4">
        <v>28.1</v>
      </c>
      <c r="BC33" s="71"/>
      <c r="BD33" s="14"/>
      <c r="BE33" s="29">
        <v>20.472414233333335</v>
      </c>
      <c r="BF33" s="71"/>
      <c r="BG33" s="14"/>
      <c r="BH33" s="24">
        <v>57.7</v>
      </c>
      <c r="BI33" s="71"/>
      <c r="BJ33" s="14"/>
      <c r="BK33" s="7">
        <f t="shared" si="36"/>
        <v>5.5492717722057021</v>
      </c>
      <c r="BL33" s="71"/>
      <c r="BM33" s="8"/>
      <c r="BN33" s="18"/>
      <c r="BO33" s="15">
        <f t="shared" si="37"/>
        <v>3.0809017917683992E-2</v>
      </c>
      <c r="BP33" s="15">
        <f t="shared" si="38"/>
        <v>3.7862467915902039E-2</v>
      </c>
      <c r="BQ33" s="15">
        <f t="shared" si="39"/>
        <v>3.5728907600662982E-2</v>
      </c>
      <c r="BR33" s="71"/>
      <c r="BS33" s="71"/>
      <c r="BT33" s="71"/>
      <c r="BU33" s="14"/>
      <c r="BV33" s="29">
        <v>204.59401568976</v>
      </c>
      <c r="BW33" s="71"/>
      <c r="BX33" s="14"/>
      <c r="BY33" s="11">
        <f t="shared" si="41"/>
        <v>0.97788368516746582</v>
      </c>
      <c r="BZ33" s="71"/>
      <c r="CA33" s="14"/>
      <c r="CB33" s="11">
        <f t="shared" si="42"/>
        <v>9.7726212329251716</v>
      </c>
      <c r="CC33" s="71"/>
      <c r="CD33" s="14"/>
      <c r="CE33" s="6" t="s">
        <v>61</v>
      </c>
      <c r="CF33" s="17">
        <v>8.384757829984572E-3</v>
      </c>
      <c r="CG33" s="17">
        <v>8.4804115383569864E-4</v>
      </c>
      <c r="CH33" s="17">
        <v>8.2288102924473687E-4</v>
      </c>
      <c r="CI33" s="66"/>
      <c r="CJ33" s="66"/>
      <c r="CK33" s="66"/>
      <c r="CL33" s="6"/>
      <c r="CM33"/>
      <c r="CN33"/>
      <c r="CO33"/>
    </row>
    <row r="34" spans="2:94" x14ac:dyDescent="0.2">
      <c r="C34" s="1" t="s">
        <v>26</v>
      </c>
      <c r="D34" s="6" t="s">
        <v>62</v>
      </c>
      <c r="E34" s="10">
        <v>0.43376999999999999</v>
      </c>
      <c r="F34" s="10">
        <v>0.62173</v>
      </c>
      <c r="G34" s="10">
        <v>0.55647000000000002</v>
      </c>
      <c r="H34" s="71"/>
      <c r="I34" s="71"/>
      <c r="J34" s="71"/>
      <c r="L34" s="1" t="s">
        <v>62</v>
      </c>
      <c r="M34" s="10">
        <v>7.5939999999999994E-2</v>
      </c>
      <c r="N34" s="10">
        <v>8.8980000000000004E-2</v>
      </c>
      <c r="O34" s="10">
        <v>8.7730000000000002E-2</v>
      </c>
      <c r="P34" s="71"/>
      <c r="Q34" s="71"/>
      <c r="R34" s="71"/>
      <c r="S34" s="1"/>
      <c r="T34" s="1" t="s">
        <v>62</v>
      </c>
      <c r="U34" s="10">
        <v>4.0219999999999999E-2</v>
      </c>
      <c r="V34" s="10">
        <v>4.2610000000000002E-2</v>
      </c>
      <c r="W34" s="10">
        <v>4.5060000000000003E-2</v>
      </c>
      <c r="X34" s="71"/>
      <c r="Y34" s="71"/>
      <c r="Z34" s="71"/>
      <c r="AB34" s="1" t="s">
        <v>62</v>
      </c>
      <c r="AC34" s="12">
        <v>17881224.999866452</v>
      </c>
      <c r="AD34" s="12">
        <v>27910229.135038868</v>
      </c>
      <c r="AE34" s="12">
        <v>20742940.608164761</v>
      </c>
      <c r="AF34" s="75"/>
      <c r="AG34" s="75"/>
      <c r="AH34" s="75"/>
      <c r="AI34" s="13"/>
      <c r="AJ34" s="75"/>
      <c r="AL34" s="1" t="s">
        <v>62</v>
      </c>
      <c r="AM34" s="7">
        <v>10.337710815186048</v>
      </c>
      <c r="AN34" s="7">
        <v>13.322105980562485</v>
      </c>
      <c r="AO34" s="7">
        <v>11.637891513875816</v>
      </c>
      <c r="AP34" s="71"/>
      <c r="AQ34" s="71"/>
      <c r="AR34" s="71"/>
      <c r="AT34" s="1" t="s">
        <v>62</v>
      </c>
      <c r="AU34" s="10">
        <v>0.69699999999999995</v>
      </c>
      <c r="AV34" s="10">
        <v>0.79266700000000001</v>
      </c>
      <c r="AW34" s="10">
        <v>0.87050000000000005</v>
      </c>
      <c r="AX34" s="71"/>
      <c r="AY34" s="71"/>
      <c r="AZ34" s="71"/>
      <c r="BB34" s="4">
        <v>17.5</v>
      </c>
      <c r="BC34" s="71"/>
      <c r="BD34" s="14"/>
      <c r="BE34" s="29">
        <v>13.767640833333299</v>
      </c>
      <c r="BF34" s="71"/>
      <c r="BG34" s="14"/>
      <c r="BH34" s="24">
        <v>34.299999999999997</v>
      </c>
      <c r="BI34" s="71"/>
      <c r="BJ34" s="14"/>
      <c r="BK34" s="7">
        <f t="shared" si="36"/>
        <v>4.2552041480337026</v>
      </c>
      <c r="BL34" s="71"/>
      <c r="BM34" s="8"/>
      <c r="BN34" s="18"/>
      <c r="BO34" s="15">
        <f t="shared" si="37"/>
        <v>4.9177017733761812E-2</v>
      </c>
      <c r="BP34" s="15">
        <f t="shared" si="38"/>
        <v>5.5926827999953771E-2</v>
      </c>
      <c r="BQ34" s="15">
        <f t="shared" si="39"/>
        <v>6.14183557205734E-2</v>
      </c>
      <c r="BR34" s="71"/>
      <c r="BS34" s="71"/>
      <c r="BT34" s="71"/>
      <c r="BU34" s="14"/>
      <c r="BV34" s="29">
        <v>212.06772922179167</v>
      </c>
      <c r="BW34" s="71"/>
      <c r="BX34" s="14"/>
      <c r="BY34" s="11">
        <f t="shared" si="41"/>
        <v>0.97137950848334997</v>
      </c>
      <c r="BZ34" s="71"/>
      <c r="CA34" s="14"/>
      <c r="CB34" s="11">
        <f t="shared" si="42"/>
        <v>14.962494233427041</v>
      </c>
      <c r="CC34" s="71"/>
      <c r="CD34" s="14"/>
      <c r="CE34" s="6" t="s">
        <v>62</v>
      </c>
      <c r="CF34" s="17">
        <v>8.2375449901008358E-3</v>
      </c>
      <c r="CG34" s="17">
        <v>7.6353259133826528E-4</v>
      </c>
      <c r="CH34" s="17">
        <v>8.2447874642052697E-4</v>
      </c>
      <c r="CI34" s="66"/>
      <c r="CJ34" s="66"/>
      <c r="CK34" s="66"/>
      <c r="CL34" s="6"/>
      <c r="CM34"/>
      <c r="CN34"/>
      <c r="CO34"/>
    </row>
    <row r="35" spans="2:94" s="30" customFormat="1" ht="6.75" customHeight="1" x14ac:dyDescent="0.2">
      <c r="C35" s="31"/>
      <c r="D35" s="31"/>
      <c r="E35" s="32"/>
      <c r="F35" s="32"/>
      <c r="G35" s="32"/>
      <c r="H35" s="32"/>
      <c r="I35" s="32"/>
      <c r="J35" s="32"/>
      <c r="L35" s="31"/>
      <c r="M35" s="32"/>
      <c r="N35" s="32"/>
      <c r="O35" s="32"/>
      <c r="P35" s="32"/>
      <c r="Q35" s="32"/>
      <c r="R35" s="32"/>
      <c r="S35" s="31"/>
      <c r="T35" s="31"/>
      <c r="U35" s="32"/>
      <c r="V35" s="32"/>
      <c r="W35" s="32"/>
      <c r="X35" s="32"/>
      <c r="Y35" s="32"/>
      <c r="Z35" s="32"/>
      <c r="AB35" s="31"/>
      <c r="AC35" s="33"/>
      <c r="AD35" s="33"/>
      <c r="AE35" s="33"/>
      <c r="AF35" s="34"/>
      <c r="AG35" s="34"/>
      <c r="AH35" s="34"/>
      <c r="AI35" s="33"/>
      <c r="AJ35" s="34"/>
      <c r="AL35" s="31"/>
      <c r="AM35" s="35"/>
      <c r="AN35" s="35"/>
      <c r="AO35" s="35"/>
      <c r="AP35" s="32"/>
      <c r="AQ35" s="32"/>
      <c r="AR35" s="32"/>
      <c r="AT35" s="31"/>
      <c r="AU35" s="32"/>
      <c r="AV35" s="32"/>
      <c r="AW35" s="32"/>
      <c r="AX35" s="32"/>
      <c r="AY35" s="32"/>
      <c r="AZ35" s="32"/>
      <c r="BB35" s="31"/>
      <c r="BC35" s="32"/>
      <c r="BD35" s="32"/>
      <c r="BE35" s="36"/>
      <c r="BF35" s="32"/>
      <c r="BG35" s="32"/>
      <c r="BH35" s="37"/>
      <c r="BI35" s="32"/>
      <c r="BJ35" s="32"/>
      <c r="BK35" s="37"/>
      <c r="BL35" s="32"/>
      <c r="BM35" s="37"/>
      <c r="BN35" s="37"/>
      <c r="BO35" s="31"/>
      <c r="BP35" s="31"/>
      <c r="BQ35" s="31"/>
      <c r="BR35" s="32"/>
      <c r="BS35" s="32"/>
      <c r="BT35" s="32"/>
      <c r="BU35" s="32"/>
      <c r="BV35" s="35"/>
      <c r="BW35" s="31"/>
      <c r="BX35" s="31"/>
      <c r="BY35" s="36"/>
      <c r="BZ35" s="32"/>
      <c r="CA35" s="32"/>
      <c r="CB35" s="36"/>
      <c r="CC35" s="32"/>
      <c r="CD35" s="32"/>
      <c r="CE35" s="31"/>
      <c r="CF35" s="31"/>
      <c r="CG35" s="31"/>
      <c r="CH35" s="31"/>
      <c r="CI35" s="58"/>
      <c r="CJ35" s="58"/>
      <c r="CK35" s="58"/>
      <c r="CL35" s="31"/>
      <c r="CN35" s="31"/>
      <c r="CO35" s="31"/>
      <c r="CP35" s="31"/>
    </row>
    <row r="36" spans="2:94" x14ac:dyDescent="0.2">
      <c r="B36" t="s">
        <v>34</v>
      </c>
      <c r="C36" s="1" t="s">
        <v>63</v>
      </c>
      <c r="D36" s="6" t="s">
        <v>64</v>
      </c>
      <c r="E36" s="10">
        <v>0.50796363636363651</v>
      </c>
      <c r="F36" s="10">
        <v>0.4992697563874034</v>
      </c>
      <c r="G36" s="10">
        <v>0.57403941761363642</v>
      </c>
      <c r="H36" s="9">
        <f>AVERAGE(E36)</f>
        <v>0.50796363636363651</v>
      </c>
      <c r="I36" s="9">
        <f t="shared" ref="I36:J36" si="64">AVERAGE(F36)</f>
        <v>0.4992697563874034</v>
      </c>
      <c r="J36" s="9">
        <f t="shared" si="64"/>
        <v>0.57403941761363642</v>
      </c>
      <c r="L36" s="1" t="s">
        <v>64</v>
      </c>
      <c r="M36" s="10">
        <v>6.6739999999999994E-2</v>
      </c>
      <c r="N36" s="10">
        <v>6.5701426024955434E-2</v>
      </c>
      <c r="O36" s="10">
        <v>6.1693214312240056E-2</v>
      </c>
      <c r="P36" s="9">
        <f>AVERAGE(M36)</f>
        <v>6.6739999999999994E-2</v>
      </c>
      <c r="Q36" s="9">
        <f t="shared" ref="Q36:R36" si="65">AVERAGE(N36)</f>
        <v>6.5701426024955434E-2</v>
      </c>
      <c r="R36" s="9">
        <f t="shared" si="65"/>
        <v>6.1693214312240056E-2</v>
      </c>
      <c r="S36" s="1"/>
      <c r="T36" s="1" t="s">
        <v>64</v>
      </c>
      <c r="U36" s="10">
        <v>2.7936528685548287E-2</v>
      </c>
      <c r="V36" s="10">
        <v>3.1296078431372547E-2</v>
      </c>
      <c r="W36" s="10">
        <v>3.0888888888888893E-2</v>
      </c>
      <c r="X36" s="9">
        <f>AVERAGE(U36)</f>
        <v>2.7936528685548287E-2</v>
      </c>
      <c r="Y36" s="9">
        <f t="shared" ref="Y36:Z36" si="66">AVERAGE(V36)</f>
        <v>3.1296078431372547E-2</v>
      </c>
      <c r="Z36" s="9">
        <f t="shared" si="66"/>
        <v>3.0888888888888893E-2</v>
      </c>
      <c r="AB36" s="1" t="s">
        <v>64</v>
      </c>
      <c r="AC36" s="12">
        <v>65980788.312441669</v>
      </c>
      <c r="AD36" s="12">
        <v>67862263.283243909</v>
      </c>
      <c r="AE36" s="12">
        <v>48422237.861854054</v>
      </c>
      <c r="AF36" s="38">
        <f>AVERAGE(AC36)</f>
        <v>65980788.312441669</v>
      </c>
      <c r="AG36" s="38">
        <f t="shared" ref="AG36:AH36" si="67">AVERAGE(AD36)</f>
        <v>67862263.283243909</v>
      </c>
      <c r="AH36" s="38">
        <f t="shared" si="67"/>
        <v>48422237.861854054</v>
      </c>
      <c r="AI36" s="13"/>
      <c r="AJ36" s="39">
        <f>(AF36*(BF36/3))+(AG36*(BF36/3))+(AH36*(BF36/3))</f>
        <v>671672906.27456939</v>
      </c>
      <c r="AL36" s="1" t="s">
        <v>64</v>
      </c>
      <c r="AM36" s="7">
        <v>15.631519157149462</v>
      </c>
      <c r="AN36" s="7">
        <v>14.487171008113268</v>
      </c>
      <c r="AO36" s="7">
        <v>17.082618644432188</v>
      </c>
      <c r="AP36" s="9">
        <f>AVERAGE(AM36)</f>
        <v>15.631519157149462</v>
      </c>
      <c r="AQ36" s="9">
        <f t="shared" ref="AQ36:AR36" si="68">AVERAGE(AN36)</f>
        <v>14.487171008113268</v>
      </c>
      <c r="AR36" s="9">
        <f t="shared" si="68"/>
        <v>17.082618644432188</v>
      </c>
      <c r="AT36" s="1" t="s">
        <v>64</v>
      </c>
      <c r="AU36" s="10">
        <v>0.5575</v>
      </c>
      <c r="AV36" s="10">
        <v>0.76250000000000007</v>
      </c>
      <c r="AW36" s="10">
        <v>0.64250000000000007</v>
      </c>
      <c r="AX36" s="9">
        <f>AVERAGE(AU36)</f>
        <v>0.5575</v>
      </c>
      <c r="AY36" s="9">
        <f t="shared" ref="AY36:AZ36" si="69">AVERAGE(AV36)</f>
        <v>0.76250000000000007</v>
      </c>
      <c r="AZ36" s="9">
        <f t="shared" si="69"/>
        <v>0.64250000000000007</v>
      </c>
      <c r="BB36" s="4">
        <v>16.899999999999999</v>
      </c>
      <c r="BC36" s="9">
        <f>AVERAGE(BB36)</f>
        <v>16.899999999999999</v>
      </c>
      <c r="BD36" s="9"/>
      <c r="BE36" s="11">
        <v>11.055416666666668</v>
      </c>
      <c r="BF36" s="9">
        <f>AVERAGE(BE36)</f>
        <v>11.055416666666668</v>
      </c>
      <c r="BG36" s="9"/>
      <c r="BH36" s="24">
        <v>33.58</v>
      </c>
      <c r="BI36" s="9">
        <f>AVERAGE(BH36)</f>
        <v>33.58</v>
      </c>
      <c r="BJ36" s="9"/>
      <c r="BK36" s="7">
        <f t="shared" si="36"/>
        <v>4.1443309377708504</v>
      </c>
      <c r="BL36" s="9">
        <f>AVERAGE(BK36)</f>
        <v>4.1443309377708504</v>
      </c>
      <c r="BM36" s="8"/>
      <c r="BN36" s="18"/>
      <c r="BO36" s="15">
        <f t="shared" ref="BO36:BO64" si="70">(AU36/BH36^0.75)</f>
        <v>3.9965417377426087E-2</v>
      </c>
      <c r="BP36" s="15">
        <f t="shared" ref="BP36:BP64" si="71">(AV36/BH36^0.75)</f>
        <v>5.4661221076748687E-2</v>
      </c>
      <c r="BQ36" s="15">
        <f t="shared" ref="BQ36:BQ64" si="72">(AW36/BH36^0.75)</f>
        <v>4.6058799399096434E-2</v>
      </c>
      <c r="BR36" s="9">
        <f>AVERAGE(BO36)</f>
        <v>3.9965417377426087E-2</v>
      </c>
      <c r="BS36" s="9">
        <f t="shared" ref="BS36:BT36" si="73">AVERAGE(BP36)</f>
        <v>5.4661221076748687E-2</v>
      </c>
      <c r="BT36" s="9">
        <f t="shared" si="73"/>
        <v>4.6058799399096434E-2</v>
      </c>
      <c r="BU36" s="9"/>
      <c r="BV36" s="7">
        <v>167.23276635226244</v>
      </c>
      <c r="BW36" s="9">
        <f>AVERAGE(BV36)</f>
        <v>167.23276635226244</v>
      </c>
      <c r="BX36" s="9"/>
      <c r="BY36" s="11">
        <f t="shared" si="41"/>
        <v>0.79252796657342783</v>
      </c>
      <c r="BZ36" s="9">
        <f>AVERAGE(BY36)</f>
        <v>0.79252796657342783</v>
      </c>
      <c r="CA36" s="9"/>
      <c r="CB36" s="11">
        <f t="shared" si="42"/>
        <v>11.988389787353803</v>
      </c>
      <c r="CC36" s="9">
        <f>AVERAGE(CB36)</f>
        <v>11.988389787353803</v>
      </c>
      <c r="CD36" s="9"/>
      <c r="CE36" s="6" t="s">
        <v>64</v>
      </c>
      <c r="CF36" s="17">
        <v>5.4031048054645862E-3</v>
      </c>
      <c r="CG36" s="17">
        <v>5.1152321871168619E-3</v>
      </c>
      <c r="CH36" s="17">
        <v>6.5921205519244739E-3</v>
      </c>
      <c r="CI36" s="9">
        <f>AVERAGE(CF36)</f>
        <v>5.4031048054645862E-3</v>
      </c>
      <c r="CJ36" s="9">
        <f>AVERAGE(CG36)</f>
        <v>5.1152321871168619E-3</v>
      </c>
      <c r="CK36" s="9">
        <f>AVERAGE(CH36)</f>
        <v>6.5921205519244739E-3</v>
      </c>
      <c r="CL36" s="6"/>
      <c r="CM36"/>
      <c r="CP36" s="1"/>
    </row>
    <row r="37" spans="2:94" x14ac:dyDescent="0.2">
      <c r="B37" t="s">
        <v>34</v>
      </c>
      <c r="C37" s="1" t="s">
        <v>63</v>
      </c>
      <c r="D37" s="6" t="s">
        <v>65</v>
      </c>
      <c r="E37" s="10">
        <v>0.40211000000000002</v>
      </c>
      <c r="F37" s="10">
        <v>0.39645999999999998</v>
      </c>
      <c r="G37" s="10">
        <v>0.35310000000000002</v>
      </c>
      <c r="H37" s="71">
        <f>AVERAGE(E37:E39)</f>
        <v>0.39722333333333332</v>
      </c>
      <c r="I37" s="71">
        <f t="shared" ref="I37:J37" si="74">AVERAGE(F37:F39)</f>
        <v>0.38940999999999998</v>
      </c>
      <c r="J37" s="71">
        <f t="shared" si="74"/>
        <v>0.32182333333333335</v>
      </c>
      <c r="L37" s="1" t="s">
        <v>65</v>
      </c>
      <c r="M37" s="10">
        <v>5.8340000000000003E-2</v>
      </c>
      <c r="N37" s="10">
        <v>5.867E-2</v>
      </c>
      <c r="O37" s="10">
        <v>5.7630000000000001E-2</v>
      </c>
      <c r="P37" s="71">
        <f>AVERAGE(M37:M39)</f>
        <v>6.9576666666666662E-2</v>
      </c>
      <c r="Q37" s="71">
        <f t="shared" ref="Q37:R37" si="75">AVERAGE(N37:N39)</f>
        <v>6.9703333333333339E-2</v>
      </c>
      <c r="R37" s="71">
        <f t="shared" si="75"/>
        <v>6.7056666666666667E-2</v>
      </c>
      <c r="S37" s="1"/>
      <c r="T37" s="1" t="s">
        <v>65</v>
      </c>
      <c r="U37" s="10">
        <v>3.1719999999999998E-2</v>
      </c>
      <c r="V37" s="10">
        <v>3.3079999999999998E-2</v>
      </c>
      <c r="W37" s="10">
        <v>3.5200000000000002E-2</v>
      </c>
      <c r="X37" s="71">
        <f>AVERAGE(U37:U39)</f>
        <v>3.8113333333333332E-2</v>
      </c>
      <c r="Y37" s="71">
        <f t="shared" ref="Y37:Z37" si="76">AVERAGE(V37:V39)</f>
        <v>3.8326666666666669E-2</v>
      </c>
      <c r="Z37" s="71">
        <f t="shared" si="76"/>
        <v>3.7513333333333336E-2</v>
      </c>
      <c r="AB37" s="1" t="s">
        <v>65</v>
      </c>
      <c r="AC37" s="12">
        <v>21112464.006818373</v>
      </c>
      <c r="AD37" s="12">
        <v>24100835.277232446</v>
      </c>
      <c r="AE37" s="12">
        <v>17887185.505456675</v>
      </c>
      <c r="AF37" s="75">
        <f>AVERAGE(AC37:AC39)</f>
        <v>17735584.021151926</v>
      </c>
      <c r="AG37" s="75">
        <f t="shared" ref="AG37:AH37" si="77">AVERAGE(AD37:AD39)</f>
        <v>19469597.573609918</v>
      </c>
      <c r="AH37" s="75">
        <f t="shared" si="77"/>
        <v>14878935.394439429</v>
      </c>
      <c r="AI37" s="13"/>
      <c r="AJ37" s="75">
        <f>(AF37*(BF37/3))+(AG37*(BF37/3))+(AH37*(BF37/3))</f>
        <v>118790271.11070982</v>
      </c>
      <c r="AL37" s="1" t="s">
        <v>65</v>
      </c>
      <c r="AM37" s="40">
        <v>12.149676217039705</v>
      </c>
      <c r="AN37" s="7">
        <v>11.643668171862586</v>
      </c>
      <c r="AO37" s="7">
        <v>10.060193847828206</v>
      </c>
      <c r="AP37" s="71">
        <f>AVERAGE(AM37:AM39)</f>
        <v>10.285174871753519</v>
      </c>
      <c r="AQ37" s="71">
        <f t="shared" ref="AQ37:AR37" si="78">AVERAGE(AN37:AN39)</f>
        <v>10.003436164202551</v>
      </c>
      <c r="AR37" s="71">
        <f t="shared" si="78"/>
        <v>8.5390699036185893</v>
      </c>
      <c r="AT37" s="1" t="s">
        <v>65</v>
      </c>
      <c r="AU37" s="10">
        <v>0.40300000000000002</v>
      </c>
      <c r="AV37" s="10">
        <v>0.47599999999999998</v>
      </c>
      <c r="AW37" s="10">
        <v>0.41699999999999998</v>
      </c>
      <c r="AX37" s="71">
        <f>AVERAGE(AU37:AU39)</f>
        <v>0.45133333333333336</v>
      </c>
      <c r="AY37" s="71">
        <f t="shared" ref="AY37:AZ37" si="79">AVERAGE(AV37:AV39)</f>
        <v>0.55666666666666664</v>
      </c>
      <c r="AZ37" s="71">
        <f t="shared" si="79"/>
        <v>0.42583333333333329</v>
      </c>
      <c r="BB37" s="4">
        <v>11.7</v>
      </c>
      <c r="BC37" s="71">
        <f>AVERAGE(BB37:BB39)</f>
        <v>14.199999999999998</v>
      </c>
      <c r="BD37" s="14"/>
      <c r="BE37" s="11">
        <f>((BB37*1/3)*((AU37/2)*2))+ ((BB37*1/3)*((AV37/2)*2))+((BB37*1/3)*((AW37/2)*2))</f>
        <v>5.0543999999999993</v>
      </c>
      <c r="BF37" s="71">
        <f>AVERAGE(BE37:BE39)</f>
        <v>6.8422166666666664</v>
      </c>
      <c r="BG37" s="14"/>
      <c r="BH37" s="24">
        <v>6.3</v>
      </c>
      <c r="BI37" s="71">
        <f>AVERAGE(BH37:BH39)</f>
        <v>9.2000000000000011</v>
      </c>
      <c r="BJ37" s="14"/>
      <c r="BK37" s="7">
        <f t="shared" si="36"/>
        <v>5.6033744041930449</v>
      </c>
      <c r="BL37" s="71">
        <f>AVERAGE(BK37:BK39)</f>
        <v>5.8757098608332639</v>
      </c>
      <c r="BM37" s="8"/>
      <c r="BN37" s="18"/>
      <c r="BO37" s="15">
        <f t="shared" si="70"/>
        <v>0.10134437158274796</v>
      </c>
      <c r="BP37" s="15">
        <f t="shared" si="71"/>
        <v>0.11970203690667004</v>
      </c>
      <c r="BQ37" s="15">
        <f t="shared" si="72"/>
        <v>0.10486501972706178</v>
      </c>
      <c r="BR37" s="71">
        <f>AVERAGE(BO37:BO39)</f>
        <v>8.8214250352419851E-2</v>
      </c>
      <c r="BS37" s="71">
        <f t="shared" ref="BS37:BT37" si="80">AVERAGE(BP37:BP39)</f>
        <v>0.10782009980326938</v>
      </c>
      <c r="BT37" s="71">
        <f t="shared" si="80"/>
        <v>8.4143077548495648E-2</v>
      </c>
      <c r="BU37" s="14"/>
      <c r="BV37" s="7">
        <v>54.062856953065491</v>
      </c>
      <c r="BW37" s="71">
        <f>AVERAGE(BV37:BV39)</f>
        <v>60.622458721911691</v>
      </c>
      <c r="BX37" s="14"/>
      <c r="BY37" s="11">
        <f t="shared" si="41"/>
        <v>1.271054570044271</v>
      </c>
      <c r="BZ37" s="71">
        <f>AVERAGE(BY37:BY39)</f>
        <v>1.3061384030813112</v>
      </c>
      <c r="CA37" s="14"/>
      <c r="CB37" s="11">
        <f t="shared" si="42"/>
        <v>13.595449786293843</v>
      </c>
      <c r="CC37" s="71">
        <f>AVERAGE(CB37:CB39)</f>
        <v>11.822765171144354</v>
      </c>
      <c r="CD37" s="14"/>
      <c r="CE37" s="6" t="s">
        <v>65</v>
      </c>
      <c r="CF37" s="17">
        <v>8.3529388197141185E-3</v>
      </c>
      <c r="CG37" s="17">
        <v>7.6413601161154929E-3</v>
      </c>
      <c r="CH37" s="17">
        <v>8.199717074027061E-3</v>
      </c>
      <c r="CI37" s="66">
        <f>AVERAGE(CF37:CF39)</f>
        <v>8.3410808887105798E-3</v>
      </c>
      <c r="CJ37" s="66">
        <f t="shared" ref="CJ37" si="81">AVERAGE(CG37:CG39)</f>
        <v>7.8742520031350478E-3</v>
      </c>
      <c r="CK37" s="66">
        <f t="shared" ref="CK37" si="82">AVERAGE(CH37:CH39)</f>
        <v>8.2457334787672549E-3</v>
      </c>
      <c r="CL37" s="6"/>
      <c r="CM37"/>
      <c r="CP37" s="1"/>
    </row>
    <row r="38" spans="2:94" x14ac:dyDescent="0.2">
      <c r="B38" t="s">
        <v>34</v>
      </c>
      <c r="C38" s="1" t="s">
        <v>63</v>
      </c>
      <c r="D38" s="6" t="s">
        <v>65</v>
      </c>
      <c r="E38" s="10">
        <v>0.37612000000000001</v>
      </c>
      <c r="F38" s="10">
        <v>0.38899</v>
      </c>
      <c r="G38" s="10">
        <v>0.33431</v>
      </c>
      <c r="H38" s="71"/>
      <c r="I38" s="71"/>
      <c r="J38" s="71"/>
      <c r="L38" s="1" t="s">
        <v>65</v>
      </c>
      <c r="M38" s="10">
        <v>8.1250000000000003E-2</v>
      </c>
      <c r="N38" s="10">
        <v>7.6840000000000006E-2</v>
      </c>
      <c r="O38" s="10">
        <v>6.8479999999999999E-2</v>
      </c>
      <c r="P38" s="71"/>
      <c r="Q38" s="71"/>
      <c r="R38" s="71"/>
      <c r="S38" s="1"/>
      <c r="T38" s="1" t="s">
        <v>65</v>
      </c>
      <c r="U38" s="10">
        <v>4.1980000000000003E-2</v>
      </c>
      <c r="V38" s="10">
        <v>4.0849999999999997E-2</v>
      </c>
      <c r="W38" s="10">
        <v>3.9579999999999997E-2</v>
      </c>
      <c r="X38" s="71"/>
      <c r="Y38" s="71"/>
      <c r="Z38" s="71"/>
      <c r="AB38" s="1" t="s">
        <v>65</v>
      </c>
      <c r="AC38" s="12">
        <v>16141050.637725499</v>
      </c>
      <c r="AD38" s="12">
        <v>17151427.852764461</v>
      </c>
      <c r="AE38" s="12">
        <v>13920324.545465808</v>
      </c>
      <c r="AF38" s="75"/>
      <c r="AG38" s="75"/>
      <c r="AH38" s="75"/>
      <c r="AI38" s="13"/>
      <c r="AJ38" s="75"/>
      <c r="AL38" s="1" t="s">
        <v>65</v>
      </c>
      <c r="AM38" s="40">
        <v>8.6149238073574139</v>
      </c>
      <c r="AN38" s="7">
        <v>9.2056245137106654</v>
      </c>
      <c r="AO38" s="7">
        <v>8.4406915852679383</v>
      </c>
      <c r="AP38" s="71"/>
      <c r="AQ38" s="71"/>
      <c r="AR38" s="71"/>
      <c r="AT38" s="1" t="s">
        <v>65</v>
      </c>
      <c r="AU38" s="10">
        <v>0.438</v>
      </c>
      <c r="AV38" s="10">
        <v>0.6</v>
      </c>
      <c r="AW38" s="10">
        <v>0.40400000000000003</v>
      </c>
      <c r="AX38" s="71"/>
      <c r="AY38" s="71"/>
      <c r="AZ38" s="71"/>
      <c r="BB38" s="4">
        <v>15.6</v>
      </c>
      <c r="BC38" s="71"/>
      <c r="BD38" s="14"/>
      <c r="BE38" s="11">
        <f t="shared" ref="BE38:BE64" si="83">((BB38*1/3)*((AU38/2)*2))+ ((BB38*1/3)*((AV38/2)*2))+((BB38*1/3)*((AW38/2)*2))</f>
        <v>7.4984000000000002</v>
      </c>
      <c r="BF38" s="71"/>
      <c r="BG38" s="14"/>
      <c r="BH38" s="24">
        <v>11.7</v>
      </c>
      <c r="BI38" s="71"/>
      <c r="BJ38" s="14"/>
      <c r="BK38" s="7">
        <f t="shared" si="36"/>
        <v>5.8324396492216479</v>
      </c>
      <c r="BL38" s="71"/>
      <c r="BM38" s="8"/>
      <c r="BN38" s="18"/>
      <c r="BO38" s="15">
        <f t="shared" si="70"/>
        <v>6.9236437604717635E-2</v>
      </c>
      <c r="BP38" s="15">
        <f t="shared" si="71"/>
        <v>9.4844435074955658E-2</v>
      </c>
      <c r="BQ38" s="15">
        <f t="shared" si="72"/>
        <v>6.3861919617136817E-2</v>
      </c>
      <c r="BR38" s="71"/>
      <c r="BS38" s="71"/>
      <c r="BT38" s="71"/>
      <c r="BU38" s="14"/>
      <c r="BV38" s="7">
        <v>61.740516056105662</v>
      </c>
      <c r="BW38" s="71"/>
      <c r="BX38" s="14"/>
      <c r="BY38" s="11">
        <f t="shared" si="41"/>
        <v>1.1853025199434126</v>
      </c>
      <c r="BZ38" s="71"/>
      <c r="CA38" s="14"/>
      <c r="CB38" s="11">
        <f t="shared" si="42"/>
        <v>9.7595739442959513</v>
      </c>
      <c r="CC38" s="71"/>
      <c r="CD38" s="14"/>
      <c r="CE38" s="6" t="s">
        <v>65</v>
      </c>
      <c r="CF38" s="17">
        <v>7.9685188633130608E-3</v>
      </c>
      <c r="CG38" s="17">
        <v>8.0049430809789185E-3</v>
      </c>
      <c r="CH38" s="17">
        <v>8.4693868644947021E-3</v>
      </c>
      <c r="CI38" s="66"/>
      <c r="CJ38" s="66"/>
      <c r="CK38" s="66"/>
      <c r="CL38" s="6"/>
      <c r="CM38"/>
      <c r="CP38" s="1"/>
    </row>
    <row r="39" spans="2:94" x14ac:dyDescent="0.2">
      <c r="B39" t="s">
        <v>34</v>
      </c>
      <c r="C39" s="1" t="s">
        <v>63</v>
      </c>
      <c r="D39" s="6" t="s">
        <v>65</v>
      </c>
      <c r="E39" s="10">
        <v>0.41343999999999997</v>
      </c>
      <c r="F39" s="10">
        <v>0.38278000000000001</v>
      </c>
      <c r="G39" s="10">
        <v>0.27805999999999997</v>
      </c>
      <c r="H39" s="71"/>
      <c r="I39" s="71"/>
      <c r="J39" s="71"/>
      <c r="L39" s="1" t="s">
        <v>65</v>
      </c>
      <c r="M39" s="10">
        <v>6.9139999999999993E-2</v>
      </c>
      <c r="N39" s="10">
        <v>7.3599999999999999E-2</v>
      </c>
      <c r="O39" s="10">
        <v>7.5060000000000002E-2</v>
      </c>
      <c r="P39" s="71"/>
      <c r="Q39" s="71"/>
      <c r="R39" s="71"/>
      <c r="S39" s="1"/>
      <c r="T39" s="1" t="s">
        <v>65</v>
      </c>
      <c r="U39" s="10">
        <v>4.0640000000000003E-2</v>
      </c>
      <c r="V39" s="10">
        <v>4.1050000000000003E-2</v>
      </c>
      <c r="W39" s="10">
        <v>3.7760000000000002E-2</v>
      </c>
      <c r="X39" s="71"/>
      <c r="Y39" s="71"/>
      <c r="Z39" s="71"/>
      <c r="AB39" s="1" t="s">
        <v>65</v>
      </c>
      <c r="AC39" s="12">
        <v>15953237.418911902</v>
      </c>
      <c r="AD39" s="12">
        <v>17156529.590832844</v>
      </c>
      <c r="AE39" s="12">
        <v>12829296.1323958</v>
      </c>
      <c r="AF39" s="75"/>
      <c r="AG39" s="75"/>
      <c r="AH39" s="75"/>
      <c r="AI39" s="13"/>
      <c r="AJ39" s="75"/>
      <c r="AL39" s="1" t="s">
        <v>65</v>
      </c>
      <c r="AM39" s="40">
        <v>10.090924590863438</v>
      </c>
      <c r="AN39" s="7">
        <v>9.1610158070343992</v>
      </c>
      <c r="AO39" s="7">
        <v>7.1163242777596247</v>
      </c>
      <c r="AP39" s="71"/>
      <c r="AQ39" s="71"/>
      <c r="AR39" s="71"/>
      <c r="AT39" s="1" t="s">
        <v>65</v>
      </c>
      <c r="AU39" s="10">
        <v>0.51300000000000001</v>
      </c>
      <c r="AV39" s="10">
        <v>0.59399999999999997</v>
      </c>
      <c r="AW39" s="10">
        <v>0.45650000000000002</v>
      </c>
      <c r="AX39" s="71"/>
      <c r="AY39" s="71"/>
      <c r="AZ39" s="71"/>
      <c r="BB39" s="4">
        <v>15.3</v>
      </c>
      <c r="BC39" s="71"/>
      <c r="BD39" s="14"/>
      <c r="BE39" s="11">
        <f t="shared" si="83"/>
        <v>7.9738500000000005</v>
      </c>
      <c r="BF39" s="71"/>
      <c r="BG39" s="14"/>
      <c r="BH39" s="24">
        <v>9.6</v>
      </c>
      <c r="BI39" s="71"/>
      <c r="BJ39" s="14"/>
      <c r="BK39" s="7">
        <f t="shared" si="36"/>
        <v>6.1913155290850987</v>
      </c>
      <c r="BL39" s="71"/>
      <c r="BM39" s="8"/>
      <c r="BN39" s="18"/>
      <c r="BO39" s="15">
        <f t="shared" si="70"/>
        <v>9.4061941869793927E-2</v>
      </c>
      <c r="BP39" s="15">
        <f t="shared" si="71"/>
        <v>0.10891382742818244</v>
      </c>
      <c r="BQ39" s="15">
        <f t="shared" si="72"/>
        <v>8.3702293301288366E-2</v>
      </c>
      <c r="BR39" s="71"/>
      <c r="BS39" s="71"/>
      <c r="BT39" s="71"/>
      <c r="BU39" s="14"/>
      <c r="BV39" s="7">
        <v>66.064003156563913</v>
      </c>
      <c r="BW39" s="71"/>
      <c r="BX39" s="14"/>
      <c r="BY39" s="11">
        <f t="shared" si="41"/>
        <v>1.4620581192562503</v>
      </c>
      <c r="BZ39" s="71"/>
      <c r="CA39" s="14"/>
      <c r="CB39" s="11">
        <f t="shared" si="42"/>
        <v>12.11327178284327</v>
      </c>
      <c r="CC39" s="71"/>
      <c r="CD39" s="14"/>
      <c r="CE39" s="6" t="s">
        <v>65</v>
      </c>
      <c r="CF39" s="17">
        <v>8.7017849831045602E-3</v>
      </c>
      <c r="CG39" s="17">
        <v>7.9764528123107362E-3</v>
      </c>
      <c r="CH39" s="17">
        <v>8.0680964977799981E-3</v>
      </c>
      <c r="CI39" s="66"/>
      <c r="CJ39" s="66"/>
      <c r="CK39" s="66"/>
      <c r="CL39" s="6"/>
      <c r="CP39" s="1"/>
    </row>
    <row r="40" spans="2:94" x14ac:dyDescent="0.2">
      <c r="B40" t="s">
        <v>34</v>
      </c>
      <c r="C40" s="1" t="s">
        <v>63</v>
      </c>
      <c r="D40" s="6" t="s">
        <v>66</v>
      </c>
      <c r="E40" s="10">
        <v>0.51855424836601305</v>
      </c>
      <c r="F40" s="10">
        <v>0.35620479302832248</v>
      </c>
      <c r="G40" s="10">
        <v>0.28830718954248369</v>
      </c>
      <c r="H40" s="71">
        <f>AVERAGE(E40:E42)</f>
        <v>0.46478090958605661</v>
      </c>
      <c r="I40" s="71">
        <f t="shared" ref="I40:J40" si="84">AVERAGE(F40:F42)</f>
        <v>0.41676071169208423</v>
      </c>
      <c r="J40" s="71">
        <f t="shared" si="84"/>
        <v>0.35313263132413458</v>
      </c>
      <c r="L40" s="1" t="s">
        <v>66</v>
      </c>
      <c r="M40" s="10">
        <v>6.9807189542483661E-2</v>
      </c>
      <c r="N40" s="10">
        <v>6.2645969498910672E-2</v>
      </c>
      <c r="O40" s="10">
        <v>4.8521241830065363E-2</v>
      </c>
      <c r="P40" s="71">
        <f>AVERAGE(M40:M42)</f>
        <v>5.9135130718954244E-2</v>
      </c>
      <c r="Q40" s="71">
        <f t="shared" ref="Q40:R40" si="85">AVERAGE(N40:N42)</f>
        <v>5.9251216412490919E-2</v>
      </c>
      <c r="R40" s="71">
        <f t="shared" si="85"/>
        <v>4.8976661220043571E-2</v>
      </c>
      <c r="S40" s="1"/>
      <c r="T40" s="1" t="s">
        <v>66</v>
      </c>
      <c r="U40" s="10">
        <v>3.2544860368389786E-2</v>
      </c>
      <c r="V40" s="10">
        <v>3.140261437908496E-2</v>
      </c>
      <c r="W40" s="10">
        <v>3.5456862745098038E-2</v>
      </c>
      <c r="X40" s="71">
        <f>AVERAGE(U40:U42)</f>
        <v>3.0050719614445109E-2</v>
      </c>
      <c r="Y40" s="71">
        <f t="shared" ref="Y40:Z40" si="86">AVERAGE(V40:V42)</f>
        <v>3.2258823529411763E-2</v>
      </c>
      <c r="Z40" s="71">
        <f t="shared" si="86"/>
        <v>3.2599306793424439E-2</v>
      </c>
      <c r="AB40" s="1" t="s">
        <v>66</v>
      </c>
      <c r="AC40" s="12">
        <v>34849517.305102706</v>
      </c>
      <c r="AD40" s="12">
        <v>62957114.408958271</v>
      </c>
      <c r="AE40" s="12">
        <v>25680859.589928113</v>
      </c>
      <c r="AF40" s="75">
        <f>AVERAGE(AC40:AC42)</f>
        <v>51101636.014304258</v>
      </c>
      <c r="AG40" s="75">
        <f t="shared" ref="AG40:AH40" si="87">AVERAGE(AD40:AD42)</f>
        <v>52614478.957497962</v>
      </c>
      <c r="AH40" s="75">
        <f t="shared" si="87"/>
        <v>44175470.545811199</v>
      </c>
      <c r="AI40" s="13"/>
      <c r="AJ40" s="75">
        <f>(AF40*(BF40/3))+(AG40*(BF40/3))+(AH40*(BF40/3))</f>
        <v>285474579.77803618</v>
      </c>
      <c r="AL40" s="1" t="s">
        <v>66</v>
      </c>
      <c r="AM40" s="7">
        <v>14.356528080012993</v>
      </c>
      <c r="AN40" s="7">
        <v>10.647636809006185</v>
      </c>
      <c r="AO40" s="7">
        <v>8.6005860462281394</v>
      </c>
      <c r="AP40" s="71">
        <f>AVERAGE(AM40:AM42)</f>
        <v>14.311998954445107</v>
      </c>
      <c r="AQ40" s="71">
        <f t="shared" ref="AQ40:AR40" si="88">AVERAGE(AN40:AN42)</f>
        <v>12.297615746036925</v>
      </c>
      <c r="AR40" s="71">
        <f t="shared" si="88"/>
        <v>11.097517917100783</v>
      </c>
      <c r="AT40" s="1" t="s">
        <v>52</v>
      </c>
      <c r="AU40" s="10">
        <v>0.54249999999999998</v>
      </c>
      <c r="AV40" s="10">
        <v>0.5625</v>
      </c>
      <c r="AW40" s="10">
        <v>0.53749999999999998</v>
      </c>
      <c r="AX40" s="71">
        <f>AVERAGE(AU40:AU42)</f>
        <v>0.55666666666666664</v>
      </c>
      <c r="AY40" s="71">
        <f t="shared" ref="AY40:AZ40" si="89">AVERAGE(AV40:AV42)</f>
        <v>0.59</v>
      </c>
      <c r="AZ40" s="71">
        <f t="shared" si="89"/>
        <v>0.55500000000000005</v>
      </c>
      <c r="BB40" s="4">
        <v>9.3000000000000007</v>
      </c>
      <c r="BC40" s="71">
        <f>AVERAGE(BB40:BB42)</f>
        <v>10.166666666666668</v>
      </c>
      <c r="BD40" s="14"/>
      <c r="BE40" s="11">
        <f t="shared" si="83"/>
        <v>5.0917500000000002</v>
      </c>
      <c r="BF40" s="71">
        <f>AVERAGE(BE40:BE42)</f>
        <v>5.7908888888888894</v>
      </c>
      <c r="BG40" s="14"/>
      <c r="BH40" s="24">
        <v>10.91</v>
      </c>
      <c r="BI40" s="71">
        <f>AVERAGE(BH40:BH42)</f>
        <v>13.49</v>
      </c>
      <c r="BJ40" s="14"/>
      <c r="BK40" s="7">
        <f t="shared" si="36"/>
        <v>3.5756339182654959</v>
      </c>
      <c r="BL40" s="71">
        <f>AVERAGE(BK40:BK42)</f>
        <v>3.5981506102549794</v>
      </c>
      <c r="BM40" s="8"/>
      <c r="BN40" s="18"/>
      <c r="BO40" s="15">
        <f t="shared" si="70"/>
        <v>9.0371435233126574E-2</v>
      </c>
      <c r="BP40" s="15">
        <f t="shared" si="71"/>
        <v>9.3703101048172727E-2</v>
      </c>
      <c r="BQ40" s="15">
        <f t="shared" si="72"/>
        <v>8.9538518779365042E-2</v>
      </c>
      <c r="BR40" s="71">
        <f>AVERAGE(BO40:BO42)</f>
        <v>7.9982341792191464E-2</v>
      </c>
      <c r="BS40" s="71">
        <f t="shared" ref="BS40:BT40" si="90">AVERAGE(BP40:BP42)</f>
        <v>8.4630531124915878E-2</v>
      </c>
      <c r="BT40" s="71">
        <f t="shared" si="90"/>
        <v>7.9704702974270958E-2</v>
      </c>
      <c r="BU40" s="14"/>
      <c r="BV40" s="7">
        <v>54.062116378234435</v>
      </c>
      <c r="BW40" s="71">
        <f>AVERAGE(BV40:BV42)</f>
        <v>69.576772897651594</v>
      </c>
      <c r="BX40" s="14"/>
      <c r="BY40" s="11">
        <f t="shared" si="41"/>
        <v>0.84820047068805948</v>
      </c>
      <c r="BZ40" s="71">
        <f>AVERAGE(BY40:BY42)</f>
        <v>0.82580085398964009</v>
      </c>
      <c r="CA40" s="14"/>
      <c r="CB40" s="11">
        <f t="shared" si="42"/>
        <v>9.0058452513204887</v>
      </c>
      <c r="CC40" s="71">
        <f>AVERAGE(CB40:CB42)</f>
        <v>9.8414421754661721</v>
      </c>
      <c r="CD40" s="14"/>
      <c r="CE40" s="6" t="s">
        <v>66</v>
      </c>
      <c r="CF40" s="17">
        <v>7.1061979556864474E-3</v>
      </c>
      <c r="CG40" s="17">
        <v>4.5175902150983854E-3</v>
      </c>
      <c r="CH40" s="17">
        <v>6.2720267024188592E-3</v>
      </c>
      <c r="CI40" s="66">
        <f>AVERAGE(CF40:CF42)</f>
        <v>6.0424742752676827E-3</v>
      </c>
      <c r="CJ40" s="66">
        <f t="shared" ref="CJ40" si="91">AVERAGE(CG40:CG42)</f>
        <v>5.4270140590265865E-3</v>
      </c>
      <c r="CK40" s="66">
        <f t="shared" ref="CK40" si="92">AVERAGE(CH40:CH42)</f>
        <v>5.7121341585206062E-3</v>
      </c>
      <c r="CL40" s="6"/>
      <c r="CM40"/>
      <c r="CP40" s="1"/>
    </row>
    <row r="41" spans="2:94" x14ac:dyDescent="0.2">
      <c r="B41" t="s">
        <v>34</v>
      </c>
      <c r="C41" s="1" t="s">
        <v>63</v>
      </c>
      <c r="D41" s="6" t="s">
        <v>66</v>
      </c>
      <c r="E41" s="10">
        <v>0.45746862745098038</v>
      </c>
      <c r="F41" s="10">
        <v>0.53901143790849682</v>
      </c>
      <c r="G41" s="10">
        <v>0.35140261437908499</v>
      </c>
      <c r="H41" s="71"/>
      <c r="I41" s="71"/>
      <c r="J41" s="71"/>
      <c r="L41" s="1" t="s">
        <v>66</v>
      </c>
      <c r="M41" s="10">
        <v>4.6394771241830071E-2</v>
      </c>
      <c r="N41" s="10">
        <v>6.1817647058823519E-2</v>
      </c>
      <c r="O41" s="10">
        <v>4.2137908496732025E-2</v>
      </c>
      <c r="P41" s="71"/>
      <c r="Q41" s="71"/>
      <c r="R41" s="71"/>
      <c r="S41" s="1"/>
      <c r="T41" s="1" t="s">
        <v>66</v>
      </c>
      <c r="U41" s="10">
        <v>3.1505991285403052E-2</v>
      </c>
      <c r="V41" s="10">
        <v>3.435947712418301E-2</v>
      </c>
      <c r="W41" s="10">
        <v>3.4598039215686271E-2</v>
      </c>
      <c r="X41" s="71"/>
      <c r="Y41" s="71"/>
      <c r="Z41" s="71"/>
      <c r="AB41" s="1" t="s">
        <v>66</v>
      </c>
      <c r="AC41" s="12">
        <v>47931083.811071448</v>
      </c>
      <c r="AD41" s="12">
        <v>59990906.096346453</v>
      </c>
      <c r="AE41" s="12">
        <v>36093447.573399715</v>
      </c>
      <c r="AF41" s="75"/>
      <c r="AG41" s="75"/>
      <c r="AH41" s="75"/>
      <c r="AI41" s="13"/>
      <c r="AJ41" s="75"/>
      <c r="AL41" s="1" t="s">
        <v>66</v>
      </c>
      <c r="AM41" s="7">
        <v>14.63495785886926</v>
      </c>
      <c r="AN41" s="7">
        <v>14.995643781031562</v>
      </c>
      <c r="AO41" s="7">
        <v>10.75712012985097</v>
      </c>
      <c r="AP41" s="71"/>
      <c r="AQ41" s="71"/>
      <c r="AR41" s="71"/>
      <c r="AT41" s="1" t="s">
        <v>54</v>
      </c>
      <c r="AU41" s="10">
        <v>0.56999999999999995</v>
      </c>
      <c r="AV41" s="10">
        <v>0.57000000000000006</v>
      </c>
      <c r="AW41" s="10">
        <v>0.55000000000000004</v>
      </c>
      <c r="AX41" s="71"/>
      <c r="AY41" s="71"/>
      <c r="AZ41" s="71"/>
      <c r="BB41" s="4">
        <v>8.9</v>
      </c>
      <c r="BC41" s="71"/>
      <c r="BD41" s="14"/>
      <c r="BE41" s="11">
        <f t="shared" si="83"/>
        <v>5.0136666666666674</v>
      </c>
      <c r="BF41" s="71"/>
      <c r="BG41" s="14"/>
      <c r="BH41" s="24">
        <v>14.78</v>
      </c>
      <c r="BI41" s="71"/>
      <c r="BJ41" s="14"/>
      <c r="BK41" s="7">
        <f t="shared" si="36"/>
        <v>3.0305414821342</v>
      </c>
      <c r="BL41" s="71"/>
      <c r="BM41" s="8"/>
      <c r="BN41" s="18"/>
      <c r="BO41" s="15">
        <f t="shared" si="70"/>
        <v>7.5616928054780708E-2</v>
      </c>
      <c r="BP41" s="15">
        <f t="shared" si="71"/>
        <v>7.5616928054780722E-2</v>
      </c>
      <c r="BQ41" s="15">
        <f t="shared" si="72"/>
        <v>7.2963702508998945E-2</v>
      </c>
      <c r="BR41" s="71"/>
      <c r="BS41" s="71"/>
      <c r="BT41" s="71"/>
      <c r="BU41" s="14"/>
      <c r="BV41" s="7">
        <v>64.434114434970866</v>
      </c>
      <c r="BW41" s="71"/>
      <c r="BX41" s="14"/>
      <c r="BY41" s="11">
        <f t="shared" si="41"/>
        <v>0.66511942390172918</v>
      </c>
      <c r="BZ41" s="71"/>
      <c r="CA41" s="14"/>
      <c r="CB41" s="11">
        <f t="shared" si="42"/>
        <v>8.5479119219345616</v>
      </c>
      <c r="CC41" s="71"/>
      <c r="CD41" s="14"/>
      <c r="CE41" s="6" t="s">
        <v>66</v>
      </c>
      <c r="CF41" s="17">
        <v>6.0960693430002896E-3</v>
      </c>
      <c r="CG41" s="17">
        <v>5.530008299616143E-3</v>
      </c>
      <c r="CH41" s="17">
        <v>5.9567722038310266E-3</v>
      </c>
      <c r="CI41" s="66"/>
      <c r="CJ41" s="66"/>
      <c r="CK41" s="66"/>
      <c r="CL41" s="6"/>
      <c r="CM41"/>
    </row>
    <row r="42" spans="2:94" x14ac:dyDescent="0.2">
      <c r="B42" t="s">
        <v>34</v>
      </c>
      <c r="C42" s="1" t="s">
        <v>63</v>
      </c>
      <c r="D42" s="6" t="s">
        <v>66</v>
      </c>
      <c r="E42" s="10">
        <v>0.41831985294117646</v>
      </c>
      <c r="F42" s="10">
        <v>0.35506590413943356</v>
      </c>
      <c r="G42" s="10">
        <v>0.41968809005083513</v>
      </c>
      <c r="H42" s="71"/>
      <c r="I42" s="71"/>
      <c r="J42" s="71"/>
      <c r="L42" s="1" t="s">
        <v>66</v>
      </c>
      <c r="M42" s="10">
        <v>6.1203431372549015E-2</v>
      </c>
      <c r="N42" s="10">
        <v>5.3290032679738558E-2</v>
      </c>
      <c r="O42" s="10">
        <v>5.6270833333333332E-2</v>
      </c>
      <c r="P42" s="71"/>
      <c r="Q42" s="71"/>
      <c r="R42" s="71"/>
      <c r="S42" s="1"/>
      <c r="T42" s="1" t="s">
        <v>66</v>
      </c>
      <c r="U42" s="10">
        <v>2.6101307189542487E-2</v>
      </c>
      <c r="V42" s="10">
        <v>3.101437908496732E-2</v>
      </c>
      <c r="W42" s="10">
        <v>2.7743018419489007E-2</v>
      </c>
      <c r="X42" s="71"/>
      <c r="Y42" s="71"/>
      <c r="Z42" s="71"/>
      <c r="AB42" s="1" t="s">
        <v>66</v>
      </c>
      <c r="AC42" s="12">
        <v>70524306.92673862</v>
      </c>
      <c r="AD42" s="12">
        <v>34895416.367189169</v>
      </c>
      <c r="AE42" s="12">
        <v>70752104.474105775</v>
      </c>
      <c r="AF42" s="75"/>
      <c r="AG42" s="75"/>
      <c r="AH42" s="75"/>
      <c r="AI42" s="13"/>
      <c r="AJ42" s="75"/>
      <c r="AL42" s="1" t="s">
        <v>66</v>
      </c>
      <c r="AM42" s="7">
        <v>13.944510924453068</v>
      </c>
      <c r="AN42" s="7">
        <v>11.249566648073024</v>
      </c>
      <c r="AO42" s="7">
        <v>13.934847575223243</v>
      </c>
      <c r="AP42" s="71"/>
      <c r="AQ42" s="71"/>
      <c r="AR42" s="71"/>
      <c r="AT42" s="1" t="s">
        <v>55</v>
      </c>
      <c r="AU42" s="10">
        <v>0.5575</v>
      </c>
      <c r="AV42" s="10">
        <v>0.63749999999999996</v>
      </c>
      <c r="AW42" s="10">
        <v>0.57750000000000001</v>
      </c>
      <c r="AX42" s="71"/>
      <c r="AY42" s="71"/>
      <c r="AZ42" s="71"/>
      <c r="BB42" s="4">
        <v>12.3</v>
      </c>
      <c r="BC42" s="71"/>
      <c r="BD42" s="14"/>
      <c r="BE42" s="11">
        <f t="shared" si="83"/>
        <v>7.2672500000000007</v>
      </c>
      <c r="BF42" s="71"/>
      <c r="BG42" s="14"/>
      <c r="BH42" s="24">
        <v>14.78</v>
      </c>
      <c r="BI42" s="71"/>
      <c r="BJ42" s="14"/>
      <c r="BK42" s="7">
        <f t="shared" si="36"/>
        <v>4.1882764303652422</v>
      </c>
      <c r="BL42" s="71"/>
      <c r="BM42" s="8"/>
      <c r="BN42" s="18"/>
      <c r="BO42" s="15">
        <f t="shared" si="70"/>
        <v>7.395866208866711E-2</v>
      </c>
      <c r="BP42" s="15">
        <f t="shared" si="71"/>
        <v>8.4571564271794214E-2</v>
      </c>
      <c r="BQ42" s="15">
        <f t="shared" si="72"/>
        <v>7.6611887634448886E-2</v>
      </c>
      <c r="BR42" s="71"/>
      <c r="BS42" s="71"/>
      <c r="BT42" s="71"/>
      <c r="BU42" s="14"/>
      <c r="BV42" s="7">
        <v>90.234087879749467</v>
      </c>
      <c r="BW42" s="71"/>
      <c r="BX42" s="14"/>
      <c r="BY42" s="11">
        <f t="shared" si="41"/>
        <v>0.96408266737913195</v>
      </c>
      <c r="BZ42" s="71"/>
      <c r="CA42" s="14"/>
      <c r="CB42" s="11">
        <f t="shared" si="42"/>
        <v>11.970569353143468</v>
      </c>
      <c r="CC42" s="71"/>
      <c r="CD42" s="14"/>
      <c r="CE42" s="6" t="s">
        <v>66</v>
      </c>
      <c r="CF42" s="17">
        <v>4.925155527116312E-3</v>
      </c>
      <c r="CG42" s="17">
        <v>6.2334436623652303E-3</v>
      </c>
      <c r="CH42" s="17">
        <v>4.9076035693119309E-3</v>
      </c>
      <c r="CI42" s="66"/>
      <c r="CJ42" s="66"/>
      <c r="CK42" s="66"/>
      <c r="CL42" s="6"/>
      <c r="CM42"/>
    </row>
    <row r="43" spans="2:94" x14ac:dyDescent="0.2">
      <c r="B43" t="s">
        <v>34</v>
      </c>
      <c r="C43" s="1" t="s">
        <v>63</v>
      </c>
      <c r="D43" s="6" t="s">
        <v>67</v>
      </c>
      <c r="E43" s="10">
        <v>0.48307983660130721</v>
      </c>
      <c r="F43" s="10">
        <v>0.485688888888889</v>
      </c>
      <c r="G43" s="10">
        <v>0.39392745098039217</v>
      </c>
      <c r="H43" s="9">
        <f>AVERAGE(E43)</f>
        <v>0.48307983660130721</v>
      </c>
      <c r="I43" s="9">
        <f t="shared" ref="I43:J43" si="93">AVERAGE(F43)</f>
        <v>0.485688888888889</v>
      </c>
      <c r="J43" s="9">
        <f t="shared" si="93"/>
        <v>0.39392745098039217</v>
      </c>
      <c r="L43" s="1" t="s">
        <v>67</v>
      </c>
      <c r="M43" s="10">
        <v>5.0362745098039216E-2</v>
      </c>
      <c r="N43" s="10">
        <v>6.0911437908496721E-2</v>
      </c>
      <c r="O43" s="10">
        <v>4.5774976657329595E-2</v>
      </c>
      <c r="P43" s="9">
        <f>AVERAGE(M43)</f>
        <v>5.0362745098039216E-2</v>
      </c>
      <c r="Q43" s="9">
        <f t="shared" ref="Q43:R43" si="94">AVERAGE(N43)</f>
        <v>6.0911437908496721E-2</v>
      </c>
      <c r="R43" s="9">
        <f t="shared" si="94"/>
        <v>4.5774976657329595E-2</v>
      </c>
      <c r="S43" s="1"/>
      <c r="T43" s="1" t="s">
        <v>67</v>
      </c>
      <c r="U43" s="10">
        <v>1.6808823529411765E-2</v>
      </c>
      <c r="V43" s="10">
        <v>2.4799927378358746E-2</v>
      </c>
      <c r="W43" s="10">
        <v>3.3360130718954252E-2</v>
      </c>
      <c r="X43" s="9">
        <f>AVERAGE(U43)</f>
        <v>1.6808823529411765E-2</v>
      </c>
      <c r="Y43" s="9">
        <f t="shared" ref="Y43:Z43" si="95">AVERAGE(V43)</f>
        <v>2.4799927378358746E-2</v>
      </c>
      <c r="Z43" s="9">
        <f t="shared" si="95"/>
        <v>3.3360130718954252E-2</v>
      </c>
      <c r="AB43" s="1" t="s">
        <v>67</v>
      </c>
      <c r="AC43" s="12">
        <v>70331189.082250431</v>
      </c>
      <c r="AD43" s="12">
        <v>54809791.876699194</v>
      </c>
      <c r="AE43" s="12">
        <v>26926322.763284732</v>
      </c>
      <c r="AF43" s="39">
        <f>AVERAGE(AC43)</f>
        <v>70331189.082250431</v>
      </c>
      <c r="AG43" s="39">
        <f t="shared" ref="AG43:AH43" si="96">AVERAGE(AD43)</f>
        <v>54809791.876699194</v>
      </c>
      <c r="AH43" s="39">
        <f t="shared" si="96"/>
        <v>26926322.763284732</v>
      </c>
      <c r="AI43" s="13"/>
      <c r="AJ43" s="39">
        <f>(AF43*(BF43/3))+(AG43*(BF43/3))+(AH43*(BF43/3))</f>
        <v>421530565.91803372</v>
      </c>
      <c r="AL43" s="1" t="s">
        <v>67</v>
      </c>
      <c r="AM43" s="7">
        <v>22.006225222888723</v>
      </c>
      <c r="AN43" s="7">
        <v>16.602912452465969</v>
      </c>
      <c r="AO43" s="7">
        <v>12.183111899586724</v>
      </c>
      <c r="AP43" s="9">
        <f>AVERAGE(AM43)</f>
        <v>22.006225222888723</v>
      </c>
      <c r="AQ43" s="9">
        <f t="shared" ref="AQ43:AR43" si="97">AVERAGE(AN43)</f>
        <v>16.602912452465969</v>
      </c>
      <c r="AR43" s="9">
        <f t="shared" si="97"/>
        <v>12.183111899586724</v>
      </c>
      <c r="AT43" s="1" t="s">
        <v>67</v>
      </c>
      <c r="AU43" s="10">
        <v>0.76500000000000012</v>
      </c>
      <c r="AV43" s="10">
        <v>0.85</v>
      </c>
      <c r="AW43" s="10">
        <v>0.69500000000000006</v>
      </c>
      <c r="AX43" s="9">
        <f>AVERAGE(AU43)</f>
        <v>0.76500000000000012</v>
      </c>
      <c r="AY43" s="9">
        <f t="shared" ref="AY43:AZ43" si="98">AVERAGE(AV43)</f>
        <v>0.85</v>
      </c>
      <c r="AZ43" s="9">
        <f t="shared" si="98"/>
        <v>0.69500000000000006</v>
      </c>
      <c r="BB43" s="4">
        <v>10.8</v>
      </c>
      <c r="BC43" s="9">
        <f>AVERAGE(BB43)</f>
        <v>10.8</v>
      </c>
      <c r="BD43" s="9"/>
      <c r="BE43" s="11">
        <f t="shared" si="83"/>
        <v>8.3160000000000007</v>
      </c>
      <c r="BF43" s="9">
        <f>AVERAGE(BE43)</f>
        <v>8.3160000000000007</v>
      </c>
      <c r="BG43" s="9"/>
      <c r="BH43" s="24">
        <v>34.14</v>
      </c>
      <c r="BI43" s="9">
        <f>AVERAGE(BH43)</f>
        <v>34.14</v>
      </c>
      <c r="BJ43" s="9"/>
      <c r="BK43" s="7">
        <f t="shared" si="36"/>
        <v>2.6309848589687594</v>
      </c>
      <c r="BL43" s="9">
        <f>AVERAGE(BK43)</f>
        <v>2.6309848589687594</v>
      </c>
      <c r="BM43" s="8"/>
      <c r="BN43" s="18"/>
      <c r="BO43" s="15">
        <f t="shared" si="70"/>
        <v>5.4164382652746208E-2</v>
      </c>
      <c r="BP43" s="15">
        <f t="shared" si="71"/>
        <v>6.0182647391940222E-2</v>
      </c>
      <c r="BQ43" s="15">
        <f t="shared" si="72"/>
        <v>4.920816463223348E-2</v>
      </c>
      <c r="BR43" s="9">
        <f>AVERAGE(BO43)</f>
        <v>5.4164382652746208E-2</v>
      </c>
      <c r="BS43" s="9">
        <f t="shared" ref="BS43:BT43" si="99">AVERAGE(BP43)</f>
        <v>6.0182647391940222E-2</v>
      </c>
      <c r="BT43" s="9">
        <f t="shared" si="99"/>
        <v>4.920816463223348E-2</v>
      </c>
      <c r="BU43" s="9"/>
      <c r="BV43" s="7">
        <v>137.50690634975325</v>
      </c>
      <c r="BW43" s="9">
        <f>AVERAGE(BV43)</f>
        <v>137.50690634975325</v>
      </c>
      <c r="BX43" s="9"/>
      <c r="BY43" s="11">
        <f t="shared" si="41"/>
        <v>0.58879870083691166</v>
      </c>
      <c r="BZ43" s="9">
        <f>AVERAGE(BY43)</f>
        <v>0.58879870083691166</v>
      </c>
      <c r="CA43" s="9"/>
      <c r="CB43" s="11">
        <f t="shared" si="42"/>
        <v>9.735917245651466</v>
      </c>
      <c r="CC43" s="9">
        <f>AVERAGE(CB43)</f>
        <v>9.735917245651466</v>
      </c>
      <c r="CD43" s="9"/>
      <c r="CE43" s="6" t="s">
        <v>67</v>
      </c>
      <c r="CF43" s="17">
        <v>6.2487008964805966E-3</v>
      </c>
      <c r="CG43" s="17">
        <v>6.1171069762573022E-3</v>
      </c>
      <c r="CH43" s="17">
        <v>7.3798838053740004E-3</v>
      </c>
      <c r="CI43" s="59">
        <f>AVERAGE(CF43)</f>
        <v>6.2487008964805966E-3</v>
      </c>
      <c r="CJ43" s="59">
        <f t="shared" ref="CJ43" si="100">AVERAGE(CG43)</f>
        <v>6.1171069762573022E-3</v>
      </c>
      <c r="CK43" s="59">
        <f t="shared" ref="CK43" si="101">AVERAGE(CH43)</f>
        <v>7.3798838053740004E-3</v>
      </c>
      <c r="CL43" s="6"/>
      <c r="CM43"/>
    </row>
    <row r="44" spans="2:94" x14ac:dyDescent="0.2">
      <c r="B44" t="s">
        <v>34</v>
      </c>
      <c r="C44" s="1" t="s">
        <v>63</v>
      </c>
      <c r="D44" s="6" t="s">
        <v>68</v>
      </c>
      <c r="E44" s="10">
        <v>0.47890392156862738</v>
      </c>
      <c r="F44" s="19" t="s">
        <v>120</v>
      </c>
      <c r="G44" s="10">
        <v>0.52298801742919387</v>
      </c>
      <c r="H44" s="71">
        <f>AVERAGE(E44:E46)</f>
        <v>0.4931459694989106</v>
      </c>
      <c r="I44" s="71">
        <f>AVERAGE(F44:F46)</f>
        <v>0.50602287581699346</v>
      </c>
      <c r="J44" s="71">
        <f>AVERAGE(G44:G46)</f>
        <v>0.46705198931424419</v>
      </c>
      <c r="L44" s="1" t="s">
        <v>68</v>
      </c>
      <c r="M44" s="10">
        <v>6.6734068627450988E-2</v>
      </c>
      <c r="N44" s="10">
        <v>5.4716775599128541E-2</v>
      </c>
      <c r="O44" s="10">
        <v>5.7283950617283946E-2</v>
      </c>
      <c r="P44" s="71">
        <f>AVERAGE(M44:M46)</f>
        <v>7.5842583514887429E-2</v>
      </c>
      <c r="Q44" s="71">
        <f t="shared" ref="Q44:R44" si="102">AVERAGE(N44:N46)</f>
        <v>7.2246096586782868E-2</v>
      </c>
      <c r="R44" s="71">
        <f t="shared" si="102"/>
        <v>6.1186770757685784E-2</v>
      </c>
      <c r="S44" s="1"/>
      <c r="T44" s="1" t="s">
        <v>68</v>
      </c>
      <c r="U44" s="10">
        <v>3.5326797385620917E-2</v>
      </c>
      <c r="V44" s="10">
        <v>3.972549019607844E-2</v>
      </c>
      <c r="W44" s="10">
        <v>3.8199999999999998E-2</v>
      </c>
      <c r="X44" s="71">
        <f>AVERAGE(U44:U46)</f>
        <v>3.7793851367707576E-2</v>
      </c>
      <c r="Y44" s="71">
        <f t="shared" ref="Y44:Z44" si="103">AVERAGE(V44:V46)</f>
        <v>3.6830921257391853E-2</v>
      </c>
      <c r="Z44" s="71">
        <f t="shared" si="103"/>
        <v>3.8186087768440707E-2</v>
      </c>
      <c r="AB44" s="1" t="s">
        <v>68</v>
      </c>
      <c r="AC44" s="12">
        <v>47844275.162045047</v>
      </c>
      <c r="AD44" s="12">
        <v>41730957.8985039</v>
      </c>
      <c r="AE44" s="12">
        <v>34720731.622255176</v>
      </c>
      <c r="AF44" s="75">
        <f>AVERAGE(AC44:AC46)</f>
        <v>38753426.22176902</v>
      </c>
      <c r="AG44" s="75">
        <f t="shared" ref="AG44:AH44" si="104">AVERAGE(AD44:AD46)</f>
        <v>43061007.376932479</v>
      </c>
      <c r="AH44" s="75">
        <f t="shared" si="104"/>
        <v>34375018.193006188</v>
      </c>
      <c r="AI44" s="13"/>
      <c r="AJ44" s="75">
        <f>(AF44*(BF44/3))+(AG44*(BF44/3))+(AH44*(BF44/3))</f>
        <v>403867003.63017458</v>
      </c>
      <c r="AL44" s="1" t="s">
        <v>68</v>
      </c>
      <c r="AM44" s="7">
        <v>12.845085773956731</v>
      </c>
      <c r="AN44" s="7">
        <v>13.081366569099812</v>
      </c>
      <c r="AO44" s="7">
        <v>13.783971180585441</v>
      </c>
      <c r="AP44" s="71">
        <f>AVERAGE(AM44:AM46)</f>
        <v>12.191498720790486</v>
      </c>
      <c r="AQ44" s="71">
        <f t="shared" ref="AQ44:AR44" si="105">AVERAGE(AN44:AN46)</f>
        <v>12.757021976322255</v>
      </c>
      <c r="AR44" s="71">
        <f t="shared" si="105"/>
        <v>12.193410789988286</v>
      </c>
      <c r="AT44" s="1" t="s">
        <v>68</v>
      </c>
      <c r="AU44" s="10">
        <v>0.6825</v>
      </c>
      <c r="AV44" s="10">
        <v>0.55999999999999994</v>
      </c>
      <c r="AW44" s="10">
        <v>0.51249999999999996</v>
      </c>
      <c r="AX44" s="71">
        <f>AVERAGE(AU44:AU46)</f>
        <v>0.63583333333333336</v>
      </c>
      <c r="AY44" s="71">
        <f t="shared" ref="AY44:AZ44" si="106">AVERAGE(AV44:AV46)</f>
        <v>0.55166666666666664</v>
      </c>
      <c r="AZ44" s="71">
        <f t="shared" si="106"/>
        <v>0.5033333333333333</v>
      </c>
      <c r="BB44" s="4">
        <v>19.2</v>
      </c>
      <c r="BC44" s="71">
        <f>AVERAGE(BB44:BB46)</f>
        <v>18.433333333333334</v>
      </c>
      <c r="BD44" s="14"/>
      <c r="BE44" s="11">
        <f t="shared" si="83"/>
        <v>11.231999999999998</v>
      </c>
      <c r="BF44" s="71">
        <f>AVERAGE(BE44:BE46)</f>
        <v>10.427805555555555</v>
      </c>
      <c r="BG44" s="14"/>
      <c r="BH44" s="24">
        <v>34</v>
      </c>
      <c r="BI44" s="71">
        <f>AVERAGE(BH44:BH46)</f>
        <v>38.5</v>
      </c>
      <c r="BJ44" s="14"/>
      <c r="BK44" s="7">
        <f t="shared" si="36"/>
        <v>4.6850007191329643</v>
      </c>
      <c r="BL44" s="71">
        <f>AVERAGE(BK44:BK46)</f>
        <v>4.2980860056618804</v>
      </c>
      <c r="BM44" s="8"/>
      <c r="BN44" s="18"/>
      <c r="BO44" s="15">
        <f t="shared" si="70"/>
        <v>4.8472282202590602E-2</v>
      </c>
      <c r="BP44" s="15">
        <f t="shared" si="71"/>
        <v>3.9772128986740998E-2</v>
      </c>
      <c r="BQ44" s="15">
        <f t="shared" si="72"/>
        <v>3.6398600188758505E-2</v>
      </c>
      <c r="BR44" s="71">
        <f>AVERAGE(BO44:BO46)</f>
        <v>4.179751322302893E-2</v>
      </c>
      <c r="BS44" s="71">
        <f t="shared" ref="BS44:BT44" si="107">AVERAGE(BP44:BP46)</f>
        <v>3.6144912797237846E-2</v>
      </c>
      <c r="BT44" s="71">
        <f t="shared" si="107"/>
        <v>3.3012422189579047E-2</v>
      </c>
      <c r="BU44" s="14"/>
      <c r="BV44" s="7">
        <v>141.22143711496483</v>
      </c>
      <c r="BW44" s="71">
        <f>AVERAGE(BV44:BV46)</f>
        <v>122.90080115149051</v>
      </c>
      <c r="BX44" s="14"/>
      <c r="BY44" s="11">
        <f t="shared" si="41"/>
        <v>0.79771527281977661</v>
      </c>
      <c r="BZ44" s="71">
        <f>AVERAGE(BY44:BY46)</f>
        <v>0.68591634523408762</v>
      </c>
      <c r="CA44" s="14"/>
      <c r="CB44" s="11">
        <f t="shared" si="42"/>
        <v>10.029780736838061</v>
      </c>
      <c r="CC44" s="71">
        <f>AVERAGE(CB44:CB46)</f>
        <v>8.102491685855485</v>
      </c>
      <c r="CD44" s="14"/>
      <c r="CE44" s="6" t="s">
        <v>68</v>
      </c>
      <c r="CF44" s="17">
        <v>5.7149023577042152E-3</v>
      </c>
      <c r="CG44" s="17">
        <v>6.1550956184943106E-3</v>
      </c>
      <c r="CH44" s="17">
        <v>6.9426071564607549E-3</v>
      </c>
      <c r="CI44" s="66">
        <f>AVERAGE(CF44:CF46)</f>
        <v>6.2317763967576637E-3</v>
      </c>
      <c r="CJ44" s="66">
        <f t="shared" ref="CJ44" si="108">AVERAGE(CG44:CG46)</f>
        <v>6.0057786470368163E-3</v>
      </c>
      <c r="CK44" s="66">
        <f t="shared" ref="CK44" si="109">AVERAGE(CH44:CH46)</f>
        <v>6.5379119547847231E-3</v>
      </c>
      <c r="CL44" s="6"/>
      <c r="CM44"/>
    </row>
    <row r="45" spans="2:94" x14ac:dyDescent="0.2">
      <c r="B45" t="s">
        <v>34</v>
      </c>
      <c r="C45" s="1" t="s">
        <v>63</v>
      </c>
      <c r="D45" s="6" t="s">
        <v>69</v>
      </c>
      <c r="E45" s="10">
        <v>0.52866372549019602</v>
      </c>
      <c r="F45" s="10">
        <v>0.45379820261437909</v>
      </c>
      <c r="G45" s="10">
        <v>0.38847140522875817</v>
      </c>
      <c r="H45" s="71"/>
      <c r="I45" s="71"/>
      <c r="J45" s="71"/>
      <c r="L45" s="1" t="s">
        <v>69</v>
      </c>
      <c r="M45" s="10">
        <v>7.8258823529411756E-2</v>
      </c>
      <c r="N45" s="10">
        <v>7.4762527233115481E-2</v>
      </c>
      <c r="O45" s="10">
        <v>5.083300653594771E-2</v>
      </c>
      <c r="P45" s="71"/>
      <c r="Q45" s="71"/>
      <c r="R45" s="71"/>
      <c r="S45" s="1"/>
      <c r="T45" s="1" t="s">
        <v>69</v>
      </c>
      <c r="U45" s="10">
        <v>3.741031227305737E-2</v>
      </c>
      <c r="V45" s="10">
        <v>3.2622549019607851E-2</v>
      </c>
      <c r="W45" s="10">
        <v>3.4834733893557415E-2</v>
      </c>
      <c r="X45" s="71"/>
      <c r="Y45" s="71"/>
      <c r="Z45" s="71"/>
      <c r="AB45" s="1" t="s">
        <v>69</v>
      </c>
      <c r="AC45" s="12">
        <v>37353877.370448895</v>
      </c>
      <c r="AD45" s="12">
        <v>42388446.070766374</v>
      </c>
      <c r="AE45" s="12">
        <v>34016408.649287149</v>
      </c>
      <c r="AF45" s="75"/>
      <c r="AG45" s="75"/>
      <c r="AH45" s="75"/>
      <c r="AI45" s="13"/>
      <c r="AJ45" s="75"/>
      <c r="AL45" s="1" t="s">
        <v>69</v>
      </c>
      <c r="AM45" s="7">
        <v>12.911339005242549</v>
      </c>
      <c r="AN45" s="7">
        <v>12.283731547050586</v>
      </c>
      <c r="AO45" s="7">
        <v>11.410830028854233</v>
      </c>
      <c r="AP45" s="71"/>
      <c r="AQ45" s="71"/>
      <c r="AR45" s="71"/>
      <c r="AT45" s="1" t="s">
        <v>69</v>
      </c>
      <c r="AU45" s="10">
        <v>0.495</v>
      </c>
      <c r="AV45" s="10">
        <v>0.45749999999999996</v>
      </c>
      <c r="AW45" s="10">
        <v>0.40249999999999997</v>
      </c>
      <c r="AX45" s="71"/>
      <c r="AY45" s="71"/>
      <c r="AZ45" s="71"/>
      <c r="BB45" s="4">
        <v>17.600000000000001</v>
      </c>
      <c r="BC45" s="71"/>
      <c r="BD45" s="14"/>
      <c r="BE45" s="11">
        <f t="shared" si="83"/>
        <v>7.9493333333333345</v>
      </c>
      <c r="BF45" s="71"/>
      <c r="BG45" s="14"/>
      <c r="BH45" s="24">
        <v>43.5</v>
      </c>
      <c r="BI45" s="71"/>
      <c r="BJ45" s="14"/>
      <c r="BK45" s="7">
        <f t="shared" si="36"/>
        <v>3.8914993749821294</v>
      </c>
      <c r="BL45" s="71"/>
      <c r="BM45" s="8"/>
      <c r="BN45" s="18"/>
      <c r="BO45" s="15">
        <f t="shared" si="70"/>
        <v>2.9223905592158726E-2</v>
      </c>
      <c r="BP45" s="15">
        <f t="shared" si="71"/>
        <v>2.7009973350328519E-2</v>
      </c>
      <c r="BQ45" s="15">
        <f t="shared" si="72"/>
        <v>2.3762872728977549E-2</v>
      </c>
      <c r="BR45" s="71"/>
      <c r="BS45" s="71"/>
      <c r="BT45" s="71"/>
      <c r="BU45" s="14"/>
      <c r="BV45" s="7">
        <v>92.921184106596002</v>
      </c>
      <c r="BW45" s="71"/>
      <c r="BX45" s="14"/>
      <c r="BY45" s="11">
        <f t="shared" si="41"/>
        <v>0.46931427647259355</v>
      </c>
      <c r="BZ45" s="71"/>
      <c r="CA45" s="14"/>
      <c r="CB45" s="11">
        <f t="shared" si="42"/>
        <v>5.4858988118035583</v>
      </c>
      <c r="CC45" s="71"/>
      <c r="CD45" s="14"/>
      <c r="CE45" s="6" t="s">
        <v>69</v>
      </c>
      <c r="CF45" s="17">
        <v>6.4931604284225774E-3</v>
      </c>
      <c r="CG45" s="17">
        <v>5.9455323936533086E-3</v>
      </c>
      <c r="CH45" s="17">
        <v>6.3471087509077706E-3</v>
      </c>
      <c r="CI45" s="66"/>
      <c r="CJ45" s="66"/>
      <c r="CK45" s="66"/>
      <c r="CL45" s="6"/>
      <c r="CM45"/>
    </row>
    <row r="46" spans="2:94" x14ac:dyDescent="0.2">
      <c r="B46" t="s">
        <v>34</v>
      </c>
      <c r="C46" s="1" t="s">
        <v>63</v>
      </c>
      <c r="D46" s="6" t="s">
        <v>70</v>
      </c>
      <c r="E46" s="10">
        <v>0.4718702614379085</v>
      </c>
      <c r="F46" s="10">
        <v>0.55824754901960782</v>
      </c>
      <c r="G46" s="10">
        <v>0.48969654528478052</v>
      </c>
      <c r="H46" s="71"/>
      <c r="I46" s="71"/>
      <c r="J46" s="71"/>
      <c r="L46" s="1" t="s">
        <v>70</v>
      </c>
      <c r="M46" s="10">
        <v>8.2534858387799559E-2</v>
      </c>
      <c r="N46" s="10">
        <v>8.7258986928104562E-2</v>
      </c>
      <c r="O46" s="10">
        <v>7.5443355119825709E-2</v>
      </c>
      <c r="P46" s="71"/>
      <c r="Q46" s="71"/>
      <c r="R46" s="71"/>
      <c r="S46" s="1"/>
      <c r="T46" s="1" t="s">
        <v>70</v>
      </c>
      <c r="U46" s="10">
        <v>4.0644444444444448E-2</v>
      </c>
      <c r="V46" s="10">
        <v>3.8144724556489262E-2</v>
      </c>
      <c r="W46" s="10">
        <v>4.1523529411764709E-2</v>
      </c>
      <c r="X46" s="71"/>
      <c r="Y46" s="71"/>
      <c r="Z46" s="71"/>
      <c r="AB46" s="1" t="s">
        <v>70</v>
      </c>
      <c r="AC46" s="12">
        <v>31062126.132813111</v>
      </c>
      <c r="AD46" s="12">
        <v>45063618.161527157</v>
      </c>
      <c r="AE46" s="12">
        <v>34387914.307476245</v>
      </c>
      <c r="AF46" s="75"/>
      <c r="AG46" s="75"/>
      <c r="AH46" s="75"/>
      <c r="AI46" s="13"/>
      <c r="AJ46" s="75"/>
      <c r="AL46" s="1" t="s">
        <v>70</v>
      </c>
      <c r="AM46" s="7">
        <v>10.81807138317218</v>
      </c>
      <c r="AN46" s="7">
        <v>12.905967812816362</v>
      </c>
      <c r="AO46" s="7">
        <v>11.385431160525183</v>
      </c>
      <c r="AP46" s="71"/>
      <c r="AQ46" s="71"/>
      <c r="AR46" s="71"/>
      <c r="AT46" s="1" t="s">
        <v>70</v>
      </c>
      <c r="AU46" s="10">
        <v>0.73</v>
      </c>
      <c r="AV46" s="10">
        <v>0.63749999999999996</v>
      </c>
      <c r="AW46" s="10">
        <v>0.59499999999999997</v>
      </c>
      <c r="AX46" s="71"/>
      <c r="AY46" s="71"/>
      <c r="AZ46" s="71"/>
      <c r="BB46" s="4">
        <v>18.5</v>
      </c>
      <c r="BC46" s="71"/>
      <c r="BD46" s="14"/>
      <c r="BE46" s="11">
        <f t="shared" si="83"/>
        <v>12.102083333333333</v>
      </c>
      <c r="BF46" s="71"/>
      <c r="BG46" s="14"/>
      <c r="BH46" s="24">
        <v>38</v>
      </c>
      <c r="BI46" s="71"/>
      <c r="BJ46" s="14"/>
      <c r="BK46" s="7">
        <f t="shared" si="36"/>
        <v>4.3177579228705465</v>
      </c>
      <c r="BL46" s="71"/>
      <c r="BM46" s="8"/>
      <c r="BN46" s="18"/>
      <c r="BO46" s="15">
        <f t="shared" si="70"/>
        <v>4.7696351874337461E-2</v>
      </c>
      <c r="BP46" s="15">
        <f t="shared" si="71"/>
        <v>4.1652636054644018E-2</v>
      </c>
      <c r="BQ46" s="15">
        <f t="shared" si="72"/>
        <v>3.8875793651001085E-2</v>
      </c>
      <c r="BR46" s="71"/>
      <c r="BS46" s="71"/>
      <c r="BT46" s="71"/>
      <c r="BU46" s="14"/>
      <c r="BV46" s="7">
        <v>134.55978223291072</v>
      </c>
      <c r="BW46" s="71"/>
      <c r="BX46" s="14"/>
      <c r="BY46" s="11">
        <f t="shared" si="41"/>
        <v>0.79071948640989254</v>
      </c>
      <c r="BZ46" s="71"/>
      <c r="CA46" s="14"/>
      <c r="CB46" s="11">
        <f t="shared" si="42"/>
        <v>8.7917955089248387</v>
      </c>
      <c r="CC46" s="71"/>
      <c r="CD46" s="14"/>
      <c r="CE46" s="6" t="s">
        <v>70</v>
      </c>
      <c r="CF46" s="17">
        <v>6.4872664041461985E-3</v>
      </c>
      <c r="CG46" s="17">
        <v>5.9167079289628314E-3</v>
      </c>
      <c r="CH46" s="17">
        <v>6.3240199569856428E-3</v>
      </c>
      <c r="CI46" s="66"/>
      <c r="CJ46" s="66"/>
      <c r="CK46" s="66"/>
      <c r="CL46" s="6"/>
      <c r="CM46"/>
    </row>
    <row r="47" spans="2:94" x14ac:dyDescent="0.2">
      <c r="B47" t="s">
        <v>40</v>
      </c>
      <c r="C47" s="1" t="s">
        <v>63</v>
      </c>
      <c r="D47" s="6" t="s">
        <v>71</v>
      </c>
      <c r="E47" s="10">
        <v>0.81446673768939393</v>
      </c>
      <c r="F47" s="10">
        <v>0.71657374526515139</v>
      </c>
      <c r="G47" s="10">
        <v>0.55487058823529412</v>
      </c>
      <c r="H47" s="71">
        <f>AVERAGE(E47:E51)</f>
        <v>0.73883924172993054</v>
      </c>
      <c r="I47" s="71">
        <f t="shared" ref="I47:J47" si="110">AVERAGE(F47:F51)</f>
        <v>0.65131394027715883</v>
      </c>
      <c r="J47" s="71">
        <f t="shared" si="110"/>
        <v>0.4818055408496732</v>
      </c>
      <c r="L47" s="1" t="s">
        <v>71</v>
      </c>
      <c r="M47" s="10">
        <v>7.8377828839869282E-2</v>
      </c>
      <c r="N47" s="10">
        <v>7.64545083184789E-2</v>
      </c>
      <c r="O47" s="10">
        <v>6.7844919786096247E-2</v>
      </c>
      <c r="P47" s="71">
        <f>AVERAGE(M47:M51)</f>
        <v>7.5974598447712413E-2</v>
      </c>
      <c r="Q47" s="71">
        <f t="shared" ref="Q47:R47" si="111">AVERAGE(N47:N51)</f>
        <v>7.3172074616673272E-2</v>
      </c>
      <c r="R47" s="71">
        <f t="shared" si="111"/>
        <v>7.6393519904931664E-2</v>
      </c>
      <c r="S47" s="1"/>
      <c r="T47" s="1" t="s">
        <v>71</v>
      </c>
      <c r="U47" s="10">
        <v>3.0354166666666665E-2</v>
      </c>
      <c r="V47" s="10">
        <v>2.6905882352941179E-2</v>
      </c>
      <c r="W47" s="10">
        <v>3.0936928104575163E-2</v>
      </c>
      <c r="X47" s="71">
        <f>AVERAGE(U47:U51)</f>
        <v>2.8404293187880642E-2</v>
      </c>
      <c r="Y47" s="71">
        <f t="shared" ref="Y47:Z47" si="112">AVERAGE(V47:V51)</f>
        <v>3.136133493338885E-2</v>
      </c>
      <c r="Z47" s="71">
        <f t="shared" si="112"/>
        <v>2.7432544506811728E-2</v>
      </c>
      <c r="AB47" s="1" t="s">
        <v>71</v>
      </c>
      <c r="AC47" s="12">
        <v>82207254.13750805</v>
      </c>
      <c r="AD47" s="12">
        <v>76353963.907356083</v>
      </c>
      <c r="AE47" s="12">
        <v>70517644.218702719</v>
      </c>
      <c r="AF47" s="75">
        <f>AVERAGE(AC47:AC51)</f>
        <v>72636876.946119323</v>
      </c>
      <c r="AG47" s="75">
        <f t="shared" ref="AG47:AH47" si="113">AVERAGE(AD47:AD51)</f>
        <v>65257784.924646363</v>
      </c>
      <c r="AH47" s="75">
        <f t="shared" si="113"/>
        <v>52411255.063878529</v>
      </c>
      <c r="AI47" s="13"/>
      <c r="AJ47" s="75">
        <f>(AF47*(BF47/3))+(AG47*(BF47/3))+(AH47*(BF47/3))</f>
        <v>410853294.26661801</v>
      </c>
      <c r="AL47" s="1" t="s">
        <v>71</v>
      </c>
      <c r="AM47" s="7">
        <v>22.078313293493991</v>
      </c>
      <c r="AN47" s="7">
        <v>20.96522393664462</v>
      </c>
      <c r="AO47" s="7">
        <v>15.960018560397597</v>
      </c>
      <c r="AP47" s="71">
        <f>AVERAGE(AM47:AM51)</f>
        <v>20.836858533321227</v>
      </c>
      <c r="AQ47" s="71">
        <f t="shared" ref="AQ47:AR47" si="114">AVERAGE(AN47:AN51)</f>
        <v>18.834151756191186</v>
      </c>
      <c r="AR47" s="71">
        <f t="shared" si="114"/>
        <v>13.292601393567457</v>
      </c>
      <c r="AT47" s="1" t="s">
        <v>71</v>
      </c>
      <c r="AU47" s="10">
        <v>0.78750000000000009</v>
      </c>
      <c r="AV47" s="10">
        <v>0.77249999999999996</v>
      </c>
      <c r="AW47" s="10">
        <v>0.73</v>
      </c>
      <c r="AX47" s="71">
        <f>AVERAGE(AU47:AU51)</f>
        <v>0.76400000000000001</v>
      </c>
      <c r="AY47" s="71">
        <f t="shared" ref="AY47:AZ47" si="115">AVERAGE(AV47:AV51)</f>
        <v>0.71460000000000012</v>
      </c>
      <c r="AZ47" s="71">
        <f t="shared" si="115"/>
        <v>0.67380000000000007</v>
      </c>
      <c r="BB47" s="4">
        <v>7.7</v>
      </c>
      <c r="BC47" s="71">
        <f>AVERAGE(AZ47:AZ51)</f>
        <v>0.63790000000000002</v>
      </c>
      <c r="BD47" s="14"/>
      <c r="BE47" s="11">
        <f t="shared" si="83"/>
        <v>5.8776666666666673</v>
      </c>
      <c r="BF47" s="71">
        <f>AVERAGE(BE47:BE50)</f>
        <v>6.4767291666666669</v>
      </c>
      <c r="BG47" s="14"/>
      <c r="BH47" s="24">
        <v>16.100000000000001</v>
      </c>
      <c r="BI47" s="71">
        <f>AVERAGE(BH47:BH50)</f>
        <v>17.875</v>
      </c>
      <c r="BJ47" s="14"/>
      <c r="BK47" s="7">
        <f t="shared" si="36"/>
        <v>2.5337302400687269</v>
      </c>
      <c r="BL47" s="71">
        <f>AVERAGE(BK47:BK50)</f>
        <v>2.7553169225877068</v>
      </c>
      <c r="BM47" s="8"/>
      <c r="BN47" s="18"/>
      <c r="BO47" s="15">
        <f t="shared" si="70"/>
        <v>9.7978583268094305E-2</v>
      </c>
      <c r="BP47" s="15">
        <f t="shared" si="71"/>
        <v>9.6112324539178201E-2</v>
      </c>
      <c r="BQ47" s="15">
        <f t="shared" si="72"/>
        <v>9.0824591473915972E-2</v>
      </c>
      <c r="BR47" s="71">
        <f>AVERAGE(BO47:BO51)</f>
        <v>8.1210105187994958E-2</v>
      </c>
      <c r="BS47" s="71">
        <f t="shared" ref="BS47:BT47" si="116">AVERAGE(BP47:BP51)</f>
        <v>7.7317705306572851E-2</v>
      </c>
      <c r="BT47" s="71">
        <f t="shared" si="116"/>
        <v>7.1455002802728124E-2</v>
      </c>
      <c r="BU47" s="14"/>
      <c r="BV47" s="7">
        <v>113.2396029274928</v>
      </c>
      <c r="BW47" s="71">
        <f>AVERAGE(BV47:BV50)</f>
        <v>112.6531616130837</v>
      </c>
      <c r="BX47" s="14"/>
      <c r="BY47" s="11">
        <f t="shared" si="41"/>
        <v>0.73128311482171715</v>
      </c>
      <c r="BZ47" s="71">
        <f>AVERAGE(BY47:BY50)</f>
        <v>0.77950591634508082</v>
      </c>
      <c r="CA47" s="14"/>
      <c r="CB47" s="11">
        <f t="shared" si="42"/>
        <v>14.088959828161634</v>
      </c>
      <c r="CC47" s="71">
        <f>AVERAGE(CB47:CB50)</f>
        <v>13.496559825278853</v>
      </c>
      <c r="CD47" s="14"/>
      <c r="CE47" s="6" t="s">
        <v>71</v>
      </c>
      <c r="CF47" s="17">
        <v>5.7837021047792972E-3</v>
      </c>
      <c r="CG47" s="17">
        <v>5.8485352855739241E-3</v>
      </c>
      <c r="CH47" s="17">
        <v>5.2785365160556985E-3</v>
      </c>
      <c r="CI47" s="66">
        <f>AVERAGE(CF47:CF51)</f>
        <v>6.063649477254302E-3</v>
      </c>
      <c r="CJ47" s="66">
        <f t="shared" ref="CJ47" si="117">AVERAGE(CG47:CG51)</f>
        <v>6.0935313156862195E-3</v>
      </c>
      <c r="CK47" s="66">
        <f t="shared" ref="CK47" si="118">AVERAGE(CH47:CH51)</f>
        <v>5.8979533891683252E-3</v>
      </c>
      <c r="CL47" s="6"/>
      <c r="CM47"/>
    </row>
    <row r="48" spans="2:94" x14ac:dyDescent="0.2">
      <c r="B48" t="s">
        <v>40</v>
      </c>
      <c r="C48" s="1" t="s">
        <v>63</v>
      </c>
      <c r="D48" s="6" t="s">
        <v>72</v>
      </c>
      <c r="E48" s="10">
        <v>0.58742647058823527</v>
      </c>
      <c r="F48" s="10">
        <v>0.51105610021786496</v>
      </c>
      <c r="G48" s="10">
        <v>0.52087704248366018</v>
      </c>
      <c r="H48" s="71"/>
      <c r="I48" s="71"/>
      <c r="J48" s="71"/>
      <c r="L48" s="1" t="s">
        <v>72</v>
      </c>
      <c r="M48" s="10">
        <v>6.5702614379084964E-2</v>
      </c>
      <c r="N48" s="10">
        <v>6.8005083514887432E-2</v>
      </c>
      <c r="O48" s="10">
        <v>7.4507761437908493E-2</v>
      </c>
      <c r="P48" s="71"/>
      <c r="Q48" s="71"/>
      <c r="R48" s="71"/>
      <c r="S48" s="1"/>
      <c r="T48" s="1" t="s">
        <v>72</v>
      </c>
      <c r="U48" s="10">
        <v>2.3910130718954248E-2</v>
      </c>
      <c r="V48" s="10">
        <v>2.9426879084967321E-2</v>
      </c>
      <c r="W48" s="10">
        <v>2.5185049019607844E-2</v>
      </c>
      <c r="X48" s="71"/>
      <c r="Y48" s="71"/>
      <c r="Z48" s="71"/>
      <c r="AB48" s="1" t="s">
        <v>72</v>
      </c>
      <c r="AC48" s="12">
        <v>73087921.670934677</v>
      </c>
      <c r="AD48" s="12">
        <v>49210901.144243188</v>
      </c>
      <c r="AE48" s="12">
        <v>64030413.55826427</v>
      </c>
      <c r="AF48" s="75"/>
      <c r="AG48" s="75"/>
      <c r="AH48" s="75"/>
      <c r="AI48" s="13"/>
      <c r="AJ48" s="75"/>
      <c r="AL48" s="1" t="s">
        <v>72</v>
      </c>
      <c r="AM48" s="7">
        <v>19.687009633145117</v>
      </c>
      <c r="AN48" s="7">
        <v>15.157077742015986</v>
      </c>
      <c r="AO48" s="7">
        <v>16.061001838003868</v>
      </c>
      <c r="AP48" s="71"/>
      <c r="AQ48" s="71"/>
      <c r="AR48" s="71"/>
      <c r="AT48" s="1" t="s">
        <v>72</v>
      </c>
      <c r="AU48" s="10">
        <v>0.76249999999999996</v>
      </c>
      <c r="AV48" s="10">
        <v>0.72749999999999992</v>
      </c>
      <c r="AW48" s="10">
        <v>0.65250000000000008</v>
      </c>
      <c r="AX48" s="71"/>
      <c r="AY48" s="71"/>
      <c r="AZ48" s="71"/>
      <c r="BB48" s="4">
        <v>9.1999999999999993</v>
      </c>
      <c r="BC48" s="71"/>
      <c r="BD48" s="14"/>
      <c r="BE48" s="11">
        <f t="shared" si="83"/>
        <v>6.5703333333333322</v>
      </c>
      <c r="BF48" s="71"/>
      <c r="BG48" s="14"/>
      <c r="BH48" s="24">
        <v>13.7</v>
      </c>
      <c r="BI48" s="71"/>
      <c r="BJ48" s="14"/>
      <c r="BK48" s="7">
        <f t="shared" si="36"/>
        <v>3.2292346249036497</v>
      </c>
      <c r="BL48" s="71"/>
      <c r="BM48" s="8"/>
      <c r="BN48" s="18"/>
      <c r="BO48" s="15">
        <f t="shared" si="70"/>
        <v>0.1070777958027154</v>
      </c>
      <c r="BP48" s="15">
        <f t="shared" si="71"/>
        <v>0.10216274943800058</v>
      </c>
      <c r="BQ48" s="15">
        <f t="shared" si="72"/>
        <v>9.1630507227897451E-2</v>
      </c>
      <c r="BR48" s="71"/>
      <c r="BS48" s="71"/>
      <c r="BT48" s="71"/>
      <c r="BU48" s="14"/>
      <c r="BV48" s="7">
        <v>108.87952095402443</v>
      </c>
      <c r="BW48" s="71"/>
      <c r="BX48" s="14"/>
      <c r="BY48" s="11">
        <f t="shared" si="41"/>
        <v>0.92267122757041442</v>
      </c>
      <c r="BZ48" s="71"/>
      <c r="CA48" s="14"/>
      <c r="CB48" s="11">
        <f t="shared" si="42"/>
        <v>15.289939818770492</v>
      </c>
      <c r="CC48" s="71"/>
      <c r="CD48" s="14"/>
      <c r="CE48" s="6" t="s">
        <v>72</v>
      </c>
      <c r="CF48" s="17">
        <v>5.7870941694471113E-3</v>
      </c>
      <c r="CG48" s="17">
        <v>6.1554232804232794E-3</v>
      </c>
      <c r="CH48" s="17">
        <v>5.5730947668343545E-3</v>
      </c>
      <c r="CI48" s="66"/>
      <c r="CJ48" s="66"/>
      <c r="CK48" s="66"/>
      <c r="CL48" s="6"/>
      <c r="CM48"/>
      <c r="CP48" s="1"/>
    </row>
    <row r="49" spans="2:94" x14ac:dyDescent="0.2">
      <c r="B49" t="s">
        <v>40</v>
      </c>
      <c r="C49" s="1" t="s">
        <v>63</v>
      </c>
      <c r="D49" s="6" t="s">
        <v>73</v>
      </c>
      <c r="E49" s="10">
        <v>0.70343191964285723</v>
      </c>
      <c r="F49" s="10">
        <v>0.61568793402777777</v>
      </c>
      <c r="G49" s="10">
        <v>0.51404313725490192</v>
      </c>
      <c r="H49" s="71"/>
      <c r="I49" s="71"/>
      <c r="J49" s="71"/>
      <c r="L49" s="1" t="s">
        <v>73</v>
      </c>
      <c r="M49" s="10">
        <v>6.2616421568627456E-2</v>
      </c>
      <c r="N49" s="10">
        <v>7.2350260416666673E-2</v>
      </c>
      <c r="O49" s="10">
        <v>7.5676470588235303E-2</v>
      </c>
      <c r="P49" s="71"/>
      <c r="Q49" s="71"/>
      <c r="R49" s="71"/>
      <c r="S49" s="1"/>
      <c r="T49" s="9" t="s">
        <v>73</v>
      </c>
      <c r="U49" s="10">
        <v>3.4082026143790849E-2</v>
      </c>
      <c r="V49" s="10">
        <v>3.3791666666666664E-2</v>
      </c>
      <c r="W49" s="10">
        <v>3.2123716153127917E-2</v>
      </c>
      <c r="X49" s="71"/>
      <c r="Y49" s="71"/>
      <c r="Z49" s="71"/>
      <c r="AB49" s="9" t="s">
        <v>73</v>
      </c>
      <c r="AC49" s="12">
        <v>64815925.207007527</v>
      </c>
      <c r="AD49" s="12">
        <v>85301002.701632515</v>
      </c>
      <c r="AE49" s="12">
        <v>51799804.696508832</v>
      </c>
      <c r="AF49" s="75"/>
      <c r="AG49" s="75"/>
      <c r="AH49" s="75"/>
      <c r="AI49" s="13"/>
      <c r="AJ49" s="75"/>
      <c r="AL49" s="9" t="s">
        <v>73</v>
      </c>
      <c r="AM49" s="7">
        <v>19.422874505207471</v>
      </c>
      <c r="AN49" s="7">
        <v>16.351011968995163</v>
      </c>
      <c r="AO49" s="7">
        <v>13.897211730717236</v>
      </c>
      <c r="AP49" s="71"/>
      <c r="AQ49" s="71"/>
      <c r="AR49" s="71"/>
      <c r="AT49" s="1" t="s">
        <v>73</v>
      </c>
      <c r="AU49" s="10">
        <v>0.85</v>
      </c>
      <c r="AV49" s="10">
        <v>0.8175</v>
      </c>
      <c r="AW49" s="10">
        <v>0.74250000000000005</v>
      </c>
      <c r="AX49" s="71"/>
      <c r="AY49" s="71"/>
      <c r="AZ49" s="71"/>
      <c r="BB49" s="4">
        <v>9.1999999999999993</v>
      </c>
      <c r="BC49" s="71"/>
      <c r="BD49" s="14"/>
      <c r="BE49" s="11">
        <f t="shared" si="83"/>
        <v>7.3906666666666663</v>
      </c>
      <c r="BF49" s="71"/>
      <c r="BG49" s="14"/>
      <c r="BH49" s="24">
        <v>15.7</v>
      </c>
      <c r="BI49" s="71"/>
      <c r="BJ49" s="14"/>
      <c r="BK49" s="7">
        <f t="shared" si="36"/>
        <v>3.0579330048663103</v>
      </c>
      <c r="BL49" s="71"/>
      <c r="BM49" s="8"/>
      <c r="BN49" s="18"/>
      <c r="BO49" s="15">
        <f t="shared" si="70"/>
        <v>0.10776908273139527</v>
      </c>
      <c r="BP49" s="15">
        <f t="shared" si="71"/>
        <v>0.10364850015637132</v>
      </c>
      <c r="BQ49" s="15">
        <f t="shared" si="72"/>
        <v>9.4139463444777638E-2</v>
      </c>
      <c r="BR49" s="71"/>
      <c r="BS49" s="71"/>
      <c r="BT49" s="71"/>
      <c r="BU49" s="14"/>
      <c r="BV49" s="7">
        <v>119.25419949488469</v>
      </c>
      <c r="BW49" s="71"/>
      <c r="BX49" s="14"/>
      <c r="BY49" s="11">
        <f t="shared" si="41"/>
        <v>0.93704160875313558</v>
      </c>
      <c r="BZ49" s="71"/>
      <c r="CA49" s="14"/>
      <c r="CB49" s="11">
        <f t="shared" si="42"/>
        <v>15.119900813447698</v>
      </c>
      <c r="CC49" s="71"/>
      <c r="CD49" s="14"/>
      <c r="CE49" s="6" t="s">
        <v>73</v>
      </c>
      <c r="CF49" s="17">
        <v>6.0838689179375455E-3</v>
      </c>
      <c r="CG49" s="17">
        <v>4.8587145969498915E-3</v>
      </c>
      <c r="CH49" s="17">
        <v>5.736958363592351E-3</v>
      </c>
      <c r="CI49" s="66"/>
      <c r="CJ49" s="66"/>
      <c r="CK49" s="66"/>
      <c r="CL49" s="6"/>
      <c r="CM49"/>
      <c r="CP49" s="1"/>
    </row>
    <row r="50" spans="2:94" x14ac:dyDescent="0.2">
      <c r="B50" t="s">
        <v>40</v>
      </c>
      <c r="C50" s="1" t="s">
        <v>63</v>
      </c>
      <c r="D50" s="6" t="s">
        <v>74</v>
      </c>
      <c r="E50" s="10">
        <v>0.66794108072916658</v>
      </c>
      <c r="F50" s="10">
        <v>0.68254492187500004</v>
      </c>
      <c r="G50" s="10">
        <v>0.30446568627450976</v>
      </c>
      <c r="H50" s="71"/>
      <c r="I50" s="71"/>
      <c r="J50" s="71"/>
      <c r="L50" s="1" t="s">
        <v>74</v>
      </c>
      <c r="M50" s="10">
        <v>6.4190849673202613E-2</v>
      </c>
      <c r="N50" s="10">
        <v>6.4804687500000013E-2</v>
      </c>
      <c r="O50" s="10">
        <v>7.7663725490196095E-2</v>
      </c>
      <c r="P50" s="71"/>
      <c r="Q50" s="71"/>
      <c r="R50" s="71"/>
      <c r="S50" s="1"/>
      <c r="T50" s="9" t="s">
        <v>74</v>
      </c>
      <c r="U50" s="10">
        <v>3.0121323529411766E-2</v>
      </c>
      <c r="V50" s="10">
        <v>2.3159150326797384E-2</v>
      </c>
      <c r="W50" s="10">
        <v>3.327404295051354E-2</v>
      </c>
      <c r="X50" s="71"/>
      <c r="Y50" s="71"/>
      <c r="Z50" s="71"/>
      <c r="AB50" s="9" t="s">
        <v>74</v>
      </c>
      <c r="AC50" s="12">
        <v>90866291.47119391</v>
      </c>
      <c r="AD50" s="12">
        <v>82832301.181058258</v>
      </c>
      <c r="AE50" s="12">
        <v>42578777.298416086</v>
      </c>
      <c r="AF50" s="75"/>
      <c r="AG50" s="75"/>
      <c r="AH50" s="75"/>
      <c r="AI50" s="13"/>
      <c r="AJ50" s="75"/>
      <c r="AL50" s="9" t="s">
        <v>74</v>
      </c>
      <c r="AM50" s="7">
        <v>19.818030761570562</v>
      </c>
      <c r="AN50" s="7">
        <v>23.323197532576504</v>
      </c>
      <c r="AO50" s="7">
        <v>8.1951529712330231</v>
      </c>
      <c r="AP50" s="71"/>
      <c r="AQ50" s="71"/>
      <c r="AR50" s="71"/>
      <c r="AT50" s="1" t="s">
        <v>74</v>
      </c>
      <c r="AU50" s="10">
        <v>0.80499999999999994</v>
      </c>
      <c r="AV50" s="10">
        <v>0.75750000000000006</v>
      </c>
      <c r="AW50" s="10">
        <v>0.68499999999999994</v>
      </c>
      <c r="AX50" s="71"/>
      <c r="AY50" s="71"/>
      <c r="AZ50" s="71"/>
      <c r="BB50" s="4">
        <v>8.1</v>
      </c>
      <c r="BC50" s="71"/>
      <c r="BD50" s="14"/>
      <c r="BE50" s="11">
        <f t="shared" si="83"/>
        <v>6.0682499999999999</v>
      </c>
      <c r="BF50" s="71"/>
      <c r="BG50" s="14"/>
      <c r="BH50" s="24">
        <v>26</v>
      </c>
      <c r="BI50" s="71"/>
      <c r="BJ50" s="14"/>
      <c r="BK50" s="7">
        <f t="shared" si="36"/>
        <v>2.2003698205121403</v>
      </c>
      <c r="BL50" s="71"/>
      <c r="BM50" s="8"/>
      <c r="BN50" s="18"/>
      <c r="BO50" s="15">
        <f t="shared" si="70"/>
        <v>6.9914276761705627E-2</v>
      </c>
      <c r="BP50" s="15">
        <f t="shared" si="71"/>
        <v>6.5788900182598781E-2</v>
      </c>
      <c r="BQ50" s="15">
        <f t="shared" si="72"/>
        <v>5.9492272772383045E-2</v>
      </c>
      <c r="BR50" s="71"/>
      <c r="BS50" s="71"/>
      <c r="BT50" s="71"/>
      <c r="BU50" s="14"/>
      <c r="BV50" s="7">
        <v>109.23932307593287</v>
      </c>
      <c r="BW50" s="71"/>
      <c r="BX50" s="14"/>
      <c r="BY50" s="11">
        <f t="shared" si="41"/>
        <v>0.52702771423505612</v>
      </c>
      <c r="BZ50" s="71"/>
      <c r="CA50" s="14"/>
      <c r="CB50" s="11">
        <f t="shared" si="42"/>
        <v>9.4874388407355852</v>
      </c>
      <c r="CC50" s="71"/>
      <c r="CD50" s="14"/>
      <c r="CE50" s="6" t="s">
        <v>74</v>
      </c>
      <c r="CF50" s="17">
        <v>5.1978236470990096E-3</v>
      </c>
      <c r="CG50" s="17">
        <v>5.928568643744297E-3</v>
      </c>
      <c r="CH50" s="17">
        <v>4.7938818170637429E-3</v>
      </c>
      <c r="CI50" s="66"/>
      <c r="CJ50" s="66"/>
      <c r="CK50" s="66"/>
      <c r="CL50" s="6"/>
      <c r="CM50"/>
      <c r="CP50" s="1"/>
    </row>
    <row r="51" spans="2:94" x14ac:dyDescent="0.2">
      <c r="B51" t="s">
        <v>40</v>
      </c>
      <c r="C51" s="1" t="s">
        <v>63</v>
      </c>
      <c r="D51" s="6" t="s">
        <v>75</v>
      </c>
      <c r="E51" s="10">
        <v>0.92093000000000003</v>
      </c>
      <c r="F51" s="10">
        <v>0.73070700000000011</v>
      </c>
      <c r="G51" s="10">
        <v>0.51477125000000001</v>
      </c>
      <c r="H51" s="71">
        <f>AVERAGE(E51:E53)</f>
        <v>0.88650708333333339</v>
      </c>
      <c r="I51" s="71">
        <f t="shared" ref="I51:J51" si="119">AVERAGE(F51:F53)</f>
        <v>0.75374927777777778</v>
      </c>
      <c r="J51" s="71">
        <f t="shared" si="119"/>
        <v>0.53511996315192745</v>
      </c>
      <c r="L51" s="1" t="s">
        <v>75</v>
      </c>
      <c r="M51" s="10">
        <v>0.10898527777777778</v>
      </c>
      <c r="N51" s="10">
        <v>8.4245833333333339E-2</v>
      </c>
      <c r="O51" s="10">
        <v>8.6274722222222225E-2</v>
      </c>
      <c r="P51" s="71">
        <f>AVERAGE(M51:M53)</f>
        <v>0.11106527777777776</v>
      </c>
      <c r="Q51" s="71">
        <f t="shared" ref="Q51:R51" si="120">AVERAGE(N51:N53)</f>
        <v>8.3949351851851858E-2</v>
      </c>
      <c r="R51" s="71">
        <f t="shared" si="120"/>
        <v>8.7417870370370368E-2</v>
      </c>
      <c r="S51" s="1"/>
      <c r="T51" s="9" t="s">
        <v>75</v>
      </c>
      <c r="U51" s="10">
        <v>2.3553818880579676E-2</v>
      </c>
      <c r="V51" s="10">
        <v>4.3523096235571698E-2</v>
      </c>
      <c r="W51" s="10">
        <v>1.5642986306234185E-2</v>
      </c>
      <c r="X51" s="71">
        <f>AVERAGE(U51:U53)</f>
        <v>3.0200902589822855E-2</v>
      </c>
      <c r="Y51" s="71">
        <f t="shared" ref="Y51:Z51" si="121">AVERAGE(V51:V53)</f>
        <v>3.747325430074612E-2</v>
      </c>
      <c r="Z51" s="71">
        <f t="shared" si="121"/>
        <v>2.9338773213189173E-2</v>
      </c>
      <c r="AB51" s="9" t="s">
        <v>75</v>
      </c>
      <c r="AC51" s="12">
        <v>52206992.243952431</v>
      </c>
      <c r="AD51" s="12">
        <v>32590755.688941773</v>
      </c>
      <c r="AE51" s="12">
        <v>33129635.547500752</v>
      </c>
      <c r="AF51" s="75">
        <f>AVERAGE(AC51:AC53)</f>
        <v>37780276.80471348</v>
      </c>
      <c r="AG51" s="75">
        <f t="shared" ref="AG51:AH51" si="122">AVERAGE(AD51:AD53)</f>
        <v>35515805.561451085</v>
      </c>
      <c r="AH51" s="75">
        <f t="shared" si="122"/>
        <v>29415240.960404053</v>
      </c>
      <c r="AI51" s="13"/>
      <c r="AJ51" s="75">
        <f>(AF51*(BF51/3))+(AG51*(BF51/3))+(AH51*(BF51/3))</f>
        <v>965440789.79271102</v>
      </c>
      <c r="AL51" s="9" t="s">
        <v>75</v>
      </c>
      <c r="AM51" s="7">
        <v>23.178064473188989</v>
      </c>
      <c r="AN51" s="7">
        <v>18.374247600723663</v>
      </c>
      <c r="AO51" s="7">
        <v>12.34962186748556</v>
      </c>
      <c r="AP51" s="71">
        <f>AVERAGE(AM51:AM53)</f>
        <v>20.250628902663792</v>
      </c>
      <c r="AQ51" s="71">
        <f t="shared" ref="AQ51:AR51" si="123">AVERAGE(AN51:AN53)</f>
        <v>18.589140624788261</v>
      </c>
      <c r="AR51" s="71">
        <f t="shared" si="123"/>
        <v>12.70665766136556</v>
      </c>
      <c r="AT51" s="1" t="s">
        <v>75</v>
      </c>
      <c r="AU51" s="10">
        <v>0.61499999999999999</v>
      </c>
      <c r="AV51" s="10">
        <v>0.498</v>
      </c>
      <c r="AW51" s="10">
        <v>0.55900000000000005</v>
      </c>
      <c r="AX51" s="71">
        <f>AVERAGE(AU51:AU53)</f>
        <v>0.65800000000000003</v>
      </c>
      <c r="AY51" s="71">
        <f t="shared" ref="AY51:AZ51" si="124">AVERAGE(AV51:AV53)</f>
        <v>0.50233333333333341</v>
      </c>
      <c r="AZ51" s="71">
        <f t="shared" si="124"/>
        <v>0.60199999999999998</v>
      </c>
      <c r="BB51" s="4">
        <v>44.7</v>
      </c>
      <c r="BC51" s="71">
        <f>AVERAGE(BB51:BB53)</f>
        <v>47.866666666666667</v>
      </c>
      <c r="BD51" s="14"/>
      <c r="BE51" s="11">
        <f t="shared" si="83"/>
        <v>24.912800000000001</v>
      </c>
      <c r="BF51" s="71">
        <f>AVERAGE(BE51:BE53)</f>
        <v>28.198666666666668</v>
      </c>
      <c r="BG51" s="14"/>
      <c r="BH51" s="24">
        <v>78.540000000000006</v>
      </c>
      <c r="BI51" s="71">
        <f>AVERAGE(BH51:BH53)</f>
        <v>69.583333333333329</v>
      </c>
      <c r="BJ51" s="14"/>
      <c r="BK51" s="7">
        <f t="shared" si="36"/>
        <v>7.8031717211446221</v>
      </c>
      <c r="BL51" s="71">
        <f>AVERAGE(BK51:BK53)</f>
        <v>8.8050980167852781</v>
      </c>
      <c r="BM51" s="8"/>
      <c r="BN51" s="18"/>
      <c r="BO51" s="15">
        <f t="shared" si="70"/>
        <v>2.3310787376064228E-2</v>
      </c>
      <c r="BP51" s="15">
        <f t="shared" si="71"/>
        <v>1.8876052216715424E-2</v>
      </c>
      <c r="BQ51" s="15">
        <f t="shared" si="72"/>
        <v>2.1188179094666512E-2</v>
      </c>
      <c r="BR51" s="71">
        <f>AVERAGE(BO51:BO53)</f>
        <v>2.7500315877438137E-2</v>
      </c>
      <c r="BS51" s="71">
        <f t="shared" ref="BS51:BT51" si="125">AVERAGE(BP51:BP53)</f>
        <v>2.0935346828232976E-2</v>
      </c>
      <c r="BT51" s="71">
        <f t="shared" si="125"/>
        <v>2.5188552797903482E-2</v>
      </c>
      <c r="BU51" s="14"/>
      <c r="BV51" s="7">
        <v>463.79508819626341</v>
      </c>
      <c r="BW51" s="71">
        <f>AVERAGE(BV51:BV53)</f>
        <v>480.0993842059716</v>
      </c>
      <c r="BX51" s="14"/>
      <c r="BY51" s="11">
        <f t="shared" si="41"/>
        <v>0.94428777844294776</v>
      </c>
      <c r="BZ51" s="71">
        <f>AVERAGE(BY51:BY53)</f>
        <v>1.1810537544980479</v>
      </c>
      <c r="CA51" s="14"/>
      <c r="CB51" s="11">
        <f t="shared" si="42"/>
        <v>17.579558840660248</v>
      </c>
      <c r="CC51" s="71">
        <f>AVERAGE(CB51:CB53)</f>
        <v>20.023560352828767</v>
      </c>
      <c r="CD51" s="14"/>
      <c r="CE51" s="6" t="s">
        <v>75</v>
      </c>
      <c r="CF51" s="17">
        <v>7.4657585470085464E-3</v>
      </c>
      <c r="CG51" s="17">
        <v>7.6764147717397063E-3</v>
      </c>
      <c r="CH51" s="17">
        <v>8.1072954822954835E-3</v>
      </c>
      <c r="CI51" s="66">
        <f>AVERAGE(CF51:CF53)</f>
        <v>8.3351769904726897E-3</v>
      </c>
      <c r="CJ51" s="66">
        <f t="shared" ref="CJ51" si="126">AVERAGE(CG51:CG53)</f>
        <v>7.8561599705785478E-3</v>
      </c>
      <c r="CK51" s="66">
        <f t="shared" ref="CK51" si="127">AVERAGE(CH51:CH53)</f>
        <v>7.7942007444378137E-3</v>
      </c>
      <c r="CL51" s="6"/>
      <c r="CM51"/>
      <c r="CP51" s="1"/>
    </row>
    <row r="52" spans="2:94" x14ac:dyDescent="0.2">
      <c r="B52" t="s">
        <v>40</v>
      </c>
      <c r="C52" s="1" t="s">
        <v>63</v>
      </c>
      <c r="D52" s="6" t="s">
        <v>76</v>
      </c>
      <c r="E52" s="10">
        <v>0.87564833333333336</v>
      </c>
      <c r="F52" s="10">
        <v>0.72387750000000006</v>
      </c>
      <c r="G52" s="10">
        <v>0.54040333333333346</v>
      </c>
      <c r="H52" s="71"/>
      <c r="I52" s="71"/>
      <c r="J52" s="71"/>
      <c r="L52" s="1" t="s">
        <v>76</v>
      </c>
      <c r="M52" s="10">
        <v>0.1136561111111111</v>
      </c>
      <c r="N52" s="10">
        <v>8.5069999999999993E-2</v>
      </c>
      <c r="O52" s="10">
        <v>9.3145555555555565E-2</v>
      </c>
      <c r="P52" s="71"/>
      <c r="Q52" s="71"/>
      <c r="R52" s="71"/>
      <c r="S52" s="1"/>
      <c r="T52" s="9" t="s">
        <v>76</v>
      </c>
      <c r="U52" s="10">
        <v>3.3055277777777774E-2</v>
      </c>
      <c r="V52" s="10">
        <v>3.3140555555555555E-2</v>
      </c>
      <c r="W52" s="10">
        <v>3.6996666666666671E-2</v>
      </c>
      <c r="X52" s="71"/>
      <c r="Y52" s="71"/>
      <c r="Z52" s="71"/>
      <c r="AB52" s="9" t="s">
        <v>76</v>
      </c>
      <c r="AC52" s="12">
        <v>33023252.011618163</v>
      </c>
      <c r="AD52" s="12">
        <v>37786819.936311819</v>
      </c>
      <c r="AE52" s="12">
        <v>30802182.172937527</v>
      </c>
      <c r="AF52" s="75"/>
      <c r="AG52" s="75"/>
      <c r="AH52" s="75"/>
      <c r="AI52" s="13"/>
      <c r="AJ52" s="75"/>
      <c r="AL52" s="9" t="s">
        <v>76</v>
      </c>
      <c r="AM52" s="7">
        <v>18.894874581533028</v>
      </c>
      <c r="AN52" s="7">
        <v>18.028644875738589</v>
      </c>
      <c r="AO52" s="7">
        <v>12.314181066023023</v>
      </c>
      <c r="AP52" s="71"/>
      <c r="AQ52" s="71"/>
      <c r="AR52" s="71"/>
      <c r="AT52" s="1" t="s">
        <v>76</v>
      </c>
      <c r="AU52" s="10">
        <v>0.61499999999999999</v>
      </c>
      <c r="AV52" s="10">
        <v>0.45</v>
      </c>
      <c r="AW52" s="10">
        <v>0.59099999999999997</v>
      </c>
      <c r="AX52" s="71"/>
      <c r="AY52" s="71"/>
      <c r="AZ52" s="71"/>
      <c r="BB52" s="4">
        <v>48.5</v>
      </c>
      <c r="BC52" s="71"/>
      <c r="BD52" s="14"/>
      <c r="BE52" s="11">
        <f t="shared" si="83"/>
        <v>26.772000000000002</v>
      </c>
      <c r="BF52" s="71"/>
      <c r="BG52" s="14"/>
      <c r="BH52" s="24">
        <v>62.67</v>
      </c>
      <c r="BI52" s="71"/>
      <c r="BJ52" s="14"/>
      <c r="BK52" s="7">
        <f t="shared" si="36"/>
        <v>9.2665454615009892</v>
      </c>
      <c r="BL52" s="71"/>
      <c r="BM52" s="8"/>
      <c r="BN52" s="18"/>
      <c r="BO52" s="15">
        <f t="shared" si="70"/>
        <v>2.7610886120917902E-2</v>
      </c>
      <c r="BP52" s="15">
        <f t="shared" si="71"/>
        <v>2.0203087405549686E-2</v>
      </c>
      <c r="BQ52" s="15">
        <f t="shared" si="72"/>
        <v>2.6533388125955251E-2</v>
      </c>
      <c r="BR52" s="71"/>
      <c r="BS52" s="71"/>
      <c r="BT52" s="71"/>
      <c r="BU52" s="14"/>
      <c r="BV52" s="7">
        <v>425.70887138465741</v>
      </c>
      <c r="BW52" s="71"/>
      <c r="BX52" s="14"/>
      <c r="BY52" s="11">
        <f t="shared" si="41"/>
        <v>1.2019490133808359</v>
      </c>
      <c r="BZ52" s="71"/>
      <c r="CA52" s="14"/>
      <c r="CB52" s="11">
        <f t="shared" si="42"/>
        <v>19.112518973115872</v>
      </c>
      <c r="CC52" s="71"/>
      <c r="CD52" s="14"/>
      <c r="CE52" s="6" t="s">
        <v>76</v>
      </c>
      <c r="CF52" s="17">
        <v>8.4444732791103764E-3</v>
      </c>
      <c r="CG52" s="17">
        <v>7.706893894953412E-3</v>
      </c>
      <c r="CH52" s="17">
        <v>7.0099702125564186E-3</v>
      </c>
      <c r="CI52" s="66"/>
      <c r="CJ52" s="66"/>
      <c r="CK52" s="66"/>
      <c r="CL52" s="6"/>
      <c r="CM52"/>
      <c r="CP52" s="1"/>
    </row>
    <row r="53" spans="2:94" x14ac:dyDescent="0.2">
      <c r="B53" t="s">
        <v>40</v>
      </c>
      <c r="C53" s="1" t="s">
        <v>63</v>
      </c>
      <c r="D53" s="6" t="s">
        <v>77</v>
      </c>
      <c r="E53" s="10">
        <v>0.86294291666666667</v>
      </c>
      <c r="F53" s="10">
        <v>0.8066633333333334</v>
      </c>
      <c r="G53" s="10">
        <v>0.55018530612244898</v>
      </c>
      <c r="H53" s="71"/>
      <c r="I53" s="71"/>
      <c r="J53" s="71"/>
      <c r="L53" s="1" t="s">
        <v>77</v>
      </c>
      <c r="M53" s="10">
        <v>0.11055444444444444</v>
      </c>
      <c r="N53" s="10">
        <v>8.2532222222222229E-2</v>
      </c>
      <c r="O53" s="10">
        <v>8.2833333333333342E-2</v>
      </c>
      <c r="P53" s="71"/>
      <c r="Q53" s="71"/>
      <c r="R53" s="71"/>
      <c r="S53" s="1"/>
      <c r="T53" s="9" t="s">
        <v>77</v>
      </c>
      <c r="U53" s="10">
        <v>3.3993611111111113E-2</v>
      </c>
      <c r="V53" s="10">
        <v>3.5756111111111114E-2</v>
      </c>
      <c r="W53" s="10">
        <v>3.5376666666666667E-2</v>
      </c>
      <c r="X53" s="71"/>
      <c r="Y53" s="71"/>
      <c r="Z53" s="71"/>
      <c r="AB53" s="9" t="s">
        <v>77</v>
      </c>
      <c r="AC53" s="12">
        <v>28110586.158569857</v>
      </c>
      <c r="AD53" s="12">
        <v>36169841.059099667</v>
      </c>
      <c r="AE53" s="12">
        <v>24313905.160773877</v>
      </c>
      <c r="AF53" s="75"/>
      <c r="AG53" s="75"/>
      <c r="AH53" s="75"/>
      <c r="AI53" s="13"/>
      <c r="AJ53" s="75"/>
      <c r="AL53" s="9" t="s">
        <v>77</v>
      </c>
      <c r="AM53" s="7">
        <v>18.678947653269361</v>
      </c>
      <c r="AN53" s="7">
        <v>19.364529397902523</v>
      </c>
      <c r="AO53" s="7">
        <v>13.456170050588089</v>
      </c>
      <c r="AP53" s="71"/>
      <c r="AQ53" s="71"/>
      <c r="AR53" s="71"/>
      <c r="AT53" s="1" t="s">
        <v>77</v>
      </c>
      <c r="AU53" s="10">
        <v>0.74399999999999999</v>
      </c>
      <c r="AV53" s="10">
        <v>0.55900000000000005</v>
      </c>
      <c r="AW53" s="10">
        <v>0.65600000000000003</v>
      </c>
      <c r="AX53" s="71"/>
      <c r="AY53" s="71"/>
      <c r="AZ53" s="71"/>
      <c r="BB53" s="4">
        <v>50.4</v>
      </c>
      <c r="BC53" s="71"/>
      <c r="BD53" s="14"/>
      <c r="BE53" s="11">
        <f t="shared" si="83"/>
        <v>32.911200000000001</v>
      </c>
      <c r="BF53" s="71"/>
      <c r="BG53" s="14"/>
      <c r="BH53" s="24">
        <v>67.540000000000006</v>
      </c>
      <c r="BI53" s="71"/>
      <c r="BJ53" s="14"/>
      <c r="BK53" s="7">
        <f t="shared" si="36"/>
        <v>9.3455768677102213</v>
      </c>
      <c r="BL53" s="71"/>
      <c r="BM53" s="8"/>
      <c r="BN53" s="18"/>
      <c r="BO53" s="15">
        <f t="shared" si="70"/>
        <v>3.1579274135332291E-2</v>
      </c>
      <c r="BP53" s="15">
        <f t="shared" si="71"/>
        <v>2.3726900862433807E-2</v>
      </c>
      <c r="BQ53" s="15">
        <f t="shared" si="72"/>
        <v>2.7844091173088687E-2</v>
      </c>
      <c r="BR53" s="71"/>
      <c r="BS53" s="71"/>
      <c r="BT53" s="71"/>
      <c r="BU53" s="14"/>
      <c r="BV53" s="7">
        <v>550.7941930369941</v>
      </c>
      <c r="BW53" s="71"/>
      <c r="BX53" s="14"/>
      <c r="BY53" s="11">
        <f t="shared" si="41"/>
        <v>1.3969244716703604</v>
      </c>
      <c r="BZ53" s="71"/>
      <c r="CA53" s="14"/>
      <c r="CB53" s="11">
        <f t="shared" si="42"/>
        <v>23.378603244710174</v>
      </c>
      <c r="CC53" s="71"/>
      <c r="CD53" s="14"/>
      <c r="CE53" s="6" t="s">
        <v>77</v>
      </c>
      <c r="CF53" s="17">
        <v>9.0952991452991436E-3</v>
      </c>
      <c r="CG53" s="17">
        <v>8.1851712450425242E-3</v>
      </c>
      <c r="CH53" s="17">
        <v>8.2653365384615391E-3</v>
      </c>
      <c r="CI53" s="66"/>
      <c r="CJ53" s="66"/>
      <c r="CK53" s="66"/>
      <c r="CL53" s="6"/>
      <c r="CM53"/>
      <c r="CP53" s="1"/>
    </row>
    <row r="54" spans="2:94" x14ac:dyDescent="0.2">
      <c r="B54" t="s">
        <v>34</v>
      </c>
      <c r="C54" s="1" t="s">
        <v>63</v>
      </c>
      <c r="D54" s="6" t="s">
        <v>78</v>
      </c>
      <c r="E54" s="10">
        <v>0.34310894232800915</v>
      </c>
      <c r="F54" s="10">
        <v>0.42613675516291577</v>
      </c>
      <c r="G54" s="10">
        <v>0.44786820930723947</v>
      </c>
      <c r="H54" s="71">
        <f>AVERAGE(E54:E61)</f>
        <v>0.39844266636590503</v>
      </c>
      <c r="I54" s="71">
        <f t="shared" ref="I54:J54" si="128">AVERAGE(F54:F61)</f>
        <v>0.44566448804853298</v>
      </c>
      <c r="J54" s="71">
        <f t="shared" si="128"/>
        <v>0.34504551160882713</v>
      </c>
      <c r="L54" s="1" t="s">
        <v>78</v>
      </c>
      <c r="M54" s="10">
        <v>4.1422107501337249E-2</v>
      </c>
      <c r="N54" s="10">
        <v>4.5541970521554891E-2</v>
      </c>
      <c r="O54" s="10">
        <v>4.6750346922808966E-2</v>
      </c>
      <c r="P54" s="71">
        <f>AVERAGE(M54:M61)</f>
        <v>3.9892054182775492E-2</v>
      </c>
      <c r="Q54" s="71">
        <f t="shared" ref="Q54:R54" si="129">AVERAGE(N54:N61)</f>
        <v>4.0065872503726209E-2</v>
      </c>
      <c r="R54" s="71">
        <f t="shared" si="129"/>
        <v>4.142434417788337E-2</v>
      </c>
      <c r="S54" s="1"/>
      <c r="T54" s="1" t="s">
        <v>78</v>
      </c>
      <c r="U54" s="10">
        <v>1.2542330293356788E-2</v>
      </c>
      <c r="V54" s="10">
        <v>2.1526822034785557E-2</v>
      </c>
      <c r="W54" s="10">
        <v>2.2195540733211127E-2</v>
      </c>
      <c r="X54" s="71">
        <f>AVERAGE(U54:U61)</f>
        <v>1.7116559877258804E-2</v>
      </c>
      <c r="Y54" s="71">
        <f t="shared" ref="Y54:Z54" si="130">AVERAGE(V54:V61)</f>
        <v>1.8616001659899531E-2</v>
      </c>
      <c r="Z54" s="71">
        <f t="shared" si="130"/>
        <v>2.166579341103643E-2</v>
      </c>
      <c r="AB54" s="1" t="s">
        <v>78</v>
      </c>
      <c r="AC54" s="12">
        <v>69849973.726941824</v>
      </c>
      <c r="AD54" s="12">
        <v>76642935.907496855</v>
      </c>
      <c r="AE54" s="12">
        <v>67379993.042557687</v>
      </c>
      <c r="AF54" s="75">
        <f>AVERAGE(AC54:AC61)</f>
        <v>96463950.48468706</v>
      </c>
      <c r="AG54" s="75">
        <f t="shared" ref="AG54:AH54" si="131">AVERAGE(AD54:AD61)</f>
        <v>138984553.62995028</v>
      </c>
      <c r="AH54" s="75">
        <f t="shared" si="131"/>
        <v>79652906.719399139</v>
      </c>
      <c r="AI54" s="13"/>
      <c r="AJ54" s="75">
        <f>(AF54*(BF54/3))+(AG54*(BF54/3))+(AH54*(BF54/3))</f>
        <v>836839324.63945997</v>
      </c>
      <c r="AL54" s="1" t="s">
        <v>78</v>
      </c>
      <c r="AM54" s="7">
        <v>19.93212620148396</v>
      </c>
      <c r="AN54" s="7">
        <v>17.796490565382967</v>
      </c>
      <c r="AO54" s="7">
        <v>18.159098317099399</v>
      </c>
      <c r="AP54" s="71">
        <f>AVERAGE(AM54:AM61)</f>
        <v>20.123904341544357</v>
      </c>
      <c r="AQ54" s="71">
        <f t="shared" ref="AQ54:AR54" si="132">AVERAGE(AN54:AN61)</f>
        <v>21.294896601390565</v>
      </c>
      <c r="AR54" s="71">
        <f t="shared" si="132"/>
        <v>14.936640303673011</v>
      </c>
      <c r="AT54" s="1" t="s">
        <v>78</v>
      </c>
      <c r="AU54" s="10">
        <v>0.27999999999999997</v>
      </c>
      <c r="AV54" s="10">
        <v>0.375</v>
      </c>
      <c r="AW54" s="10">
        <v>0.36499999999999999</v>
      </c>
      <c r="AX54" s="71">
        <f>AVERAGE(AU54:AU61)</f>
        <v>0.45687500000000003</v>
      </c>
      <c r="AY54" s="71">
        <f t="shared" ref="AY54:AZ54" si="133">AVERAGE(AV54:AV61)</f>
        <v>0.57062500000000005</v>
      </c>
      <c r="AZ54" s="71">
        <f t="shared" si="133"/>
        <v>0.41125</v>
      </c>
      <c r="BB54" s="4">
        <v>17.899999999999999</v>
      </c>
      <c r="BC54" s="71">
        <f>AVERAGE(BB54:BB61)</f>
        <v>16.712499999999999</v>
      </c>
      <c r="BD54" s="14"/>
      <c r="BE54" s="11">
        <f t="shared" si="83"/>
        <v>6.0859999999999994</v>
      </c>
      <c r="BF54" s="71">
        <f>AVERAGE(BE54:BE61)</f>
        <v>7.9673333333333334</v>
      </c>
      <c r="BG54" s="14"/>
      <c r="BH54" s="24">
        <v>16</v>
      </c>
      <c r="BI54" s="71">
        <f>AVERAGE(BH54:BH61)</f>
        <v>13.996400000000001</v>
      </c>
      <c r="BJ54" s="14"/>
      <c r="BK54" s="7">
        <f t="shared" si="36"/>
        <v>5.9047979007087017</v>
      </c>
      <c r="BL54" s="71">
        <f>AVERAGE(BK54:BK61)</f>
        <v>5.8340268690533899</v>
      </c>
      <c r="BM54" s="8"/>
      <c r="BN54" s="18"/>
      <c r="BO54" s="15">
        <f t="shared" si="70"/>
        <v>3.5000000000000003E-2</v>
      </c>
      <c r="BP54" s="15">
        <f t="shared" si="71"/>
        <v>4.6875000000000014E-2</v>
      </c>
      <c r="BQ54" s="15">
        <f t="shared" si="72"/>
        <v>4.5625000000000006E-2</v>
      </c>
      <c r="BR54" s="71">
        <f>AVERAGE(BO54:BO61)</f>
        <v>6.351187314338598E-2</v>
      </c>
      <c r="BS54" s="71">
        <f t="shared" ref="BS54:BT54" si="134">AVERAGE(BP54:BP61)</f>
        <v>7.9174515559302563E-2</v>
      </c>
      <c r="BT54" s="71">
        <f t="shared" si="134"/>
        <v>5.6908354155110558E-2</v>
      </c>
      <c r="BU54" s="14"/>
      <c r="BV54" s="7">
        <v>109.59841437939899</v>
      </c>
      <c r="BW54" s="71">
        <f>AVERAGE(BV54:BV61)</f>
        <v>147.81419340542314</v>
      </c>
      <c r="BX54" s="14"/>
      <c r="BY54" s="11">
        <f t="shared" si="41"/>
        <v>0.76075000000000015</v>
      </c>
      <c r="BZ54" s="71">
        <f>AVERAGE(BY54:BY61)</f>
        <v>1.1056900307472688</v>
      </c>
      <c r="CA54" s="14"/>
      <c r="CB54" s="11">
        <f t="shared" si="42"/>
        <v>13.699801797424877</v>
      </c>
      <c r="CC54" s="71">
        <f>AVERAGE(CB54:CB61)</f>
        <v>20.49779409239466</v>
      </c>
      <c r="CD54" s="14"/>
      <c r="CE54" s="6" t="s">
        <v>78</v>
      </c>
      <c r="CF54" s="17">
        <v>5.9652189492359411E-3</v>
      </c>
      <c r="CG54" s="17">
        <v>5.3543765149474815E-3</v>
      </c>
      <c r="CH54" s="17">
        <v>5.7700389375608405E-3</v>
      </c>
      <c r="CI54" s="66">
        <f>AVERAGE(CF54:CF61)</f>
        <v>5.1427207139367282E-3</v>
      </c>
      <c r="CJ54" s="66">
        <f t="shared" ref="CJ54" si="135">AVERAGE(CG54:CG61)</f>
        <v>4.4720831391669132E-3</v>
      </c>
      <c r="CK54" s="66">
        <f t="shared" ref="CK54" si="136">AVERAGE(CH54:CH61)</f>
        <v>4.8649310016612591E-3</v>
      </c>
      <c r="CL54" s="6"/>
      <c r="CM54"/>
      <c r="CP54" s="1"/>
    </row>
    <row r="55" spans="2:94" x14ac:dyDescent="0.2">
      <c r="B55" t="s">
        <v>34</v>
      </c>
      <c r="C55" s="1" t="s">
        <v>63</v>
      </c>
      <c r="D55" s="6" t="s">
        <v>79</v>
      </c>
      <c r="E55" s="10">
        <v>0.40857817803183888</v>
      </c>
      <c r="F55" s="10">
        <v>0.35680492183053414</v>
      </c>
      <c r="G55" s="10">
        <v>0.29270634054970851</v>
      </c>
      <c r="H55" s="71"/>
      <c r="I55" s="71"/>
      <c r="J55" s="71"/>
      <c r="L55" s="1" t="s">
        <v>79</v>
      </c>
      <c r="M55" s="10">
        <v>3.8270963369900615E-2</v>
      </c>
      <c r="N55" s="10">
        <v>3.788920551345528E-2</v>
      </c>
      <c r="O55" s="10">
        <v>3.8542315064920722E-2</v>
      </c>
      <c r="P55" s="71"/>
      <c r="Q55" s="71"/>
      <c r="R55" s="71"/>
      <c r="S55" s="1"/>
      <c r="T55" s="1" t="s">
        <v>79</v>
      </c>
      <c r="U55" s="10">
        <v>1.9375139197423352E-2</v>
      </c>
      <c r="V55" s="10">
        <v>1.7264573137419505E-2</v>
      </c>
      <c r="W55" s="10">
        <v>1.6764509368343505E-2</v>
      </c>
      <c r="X55" s="71"/>
      <c r="Y55" s="71"/>
      <c r="Z55" s="71"/>
      <c r="AB55" s="1" t="s">
        <v>79</v>
      </c>
      <c r="AC55" s="12">
        <v>74028551.097324863</v>
      </c>
      <c r="AD55" s="12">
        <v>157499059.28435504</v>
      </c>
      <c r="AE55" s="12">
        <v>60764470.530661389</v>
      </c>
      <c r="AF55" s="75"/>
      <c r="AG55" s="75"/>
      <c r="AH55" s="75"/>
      <c r="AI55" s="13"/>
      <c r="AJ55" s="75"/>
      <c r="AL55" s="1" t="s">
        <v>79</v>
      </c>
      <c r="AM55" s="7">
        <v>19.381194968650757</v>
      </c>
      <c r="AN55" s="7">
        <v>18.304956795335773</v>
      </c>
      <c r="AO55" s="7">
        <v>15.267088520836456</v>
      </c>
      <c r="AP55" s="71"/>
      <c r="AQ55" s="71"/>
      <c r="AR55" s="71"/>
      <c r="AT55" s="1" t="s">
        <v>79</v>
      </c>
      <c r="AU55" s="10">
        <v>0.34500000000000003</v>
      </c>
      <c r="AV55" s="10">
        <v>0.57499999999999996</v>
      </c>
      <c r="AW55" s="10">
        <v>0.29500000000000004</v>
      </c>
      <c r="AX55" s="71"/>
      <c r="AY55" s="71"/>
      <c r="AZ55" s="71"/>
      <c r="BB55" s="4">
        <v>17.5</v>
      </c>
      <c r="BC55" s="71"/>
      <c r="BD55" s="14"/>
      <c r="BE55" s="11">
        <f t="shared" si="83"/>
        <v>7.0874999999999995</v>
      </c>
      <c r="BF55" s="71"/>
      <c r="BG55" s="14"/>
      <c r="BH55" s="24">
        <v>13</v>
      </c>
      <c r="BI55" s="71"/>
      <c r="BJ55" s="14"/>
      <c r="BK55" s="7">
        <f t="shared" si="36"/>
        <v>6.272789411587012</v>
      </c>
      <c r="BL55" s="71"/>
      <c r="BM55" s="8"/>
      <c r="BN55" s="18"/>
      <c r="BO55" s="15">
        <f t="shared" si="70"/>
        <v>5.0391998317692303E-2</v>
      </c>
      <c r="BP55" s="15">
        <f t="shared" si="71"/>
        <v>8.3986663862820485E-2</v>
      </c>
      <c r="BQ55" s="15">
        <f t="shared" si="72"/>
        <v>4.308881015570791E-2</v>
      </c>
      <c r="BR55" s="71"/>
      <c r="BS55" s="71"/>
      <c r="BT55" s="71"/>
      <c r="BU55" s="14"/>
      <c r="BV55" s="7">
        <v>122.89282335557351</v>
      </c>
      <c r="BW55" s="71"/>
      <c r="BX55" s="14"/>
      <c r="BY55" s="11">
        <f t="shared" si="41"/>
        <v>1.0352269219612873</v>
      </c>
      <c r="BZ55" s="71"/>
      <c r="CA55" s="14"/>
      <c r="CB55" s="11">
        <f>BV55/(BH55^0.75)</f>
        <v>17.950188254465267</v>
      </c>
      <c r="CC55" s="71"/>
      <c r="CD55" s="14"/>
      <c r="CE55" s="6" t="s">
        <v>79</v>
      </c>
      <c r="CF55" s="17">
        <v>5.6896789489416042E-3</v>
      </c>
      <c r="CG55" s="17">
        <v>3.7909143185738937E-3</v>
      </c>
      <c r="CH55" s="17">
        <v>5.5598930356935252E-3</v>
      </c>
      <c r="CI55" s="66"/>
      <c r="CJ55" s="66"/>
      <c r="CK55" s="66"/>
      <c r="CL55" s="6"/>
      <c r="CM55"/>
      <c r="CP55" s="1"/>
    </row>
    <row r="56" spans="2:94" x14ac:dyDescent="0.2">
      <c r="B56" t="s">
        <v>34</v>
      </c>
      <c r="C56" s="1" t="s">
        <v>63</v>
      </c>
      <c r="D56" s="6" t="s">
        <v>80</v>
      </c>
      <c r="E56" s="10">
        <v>0.39547487022517147</v>
      </c>
      <c r="F56" s="10">
        <v>0.4403209963965713</v>
      </c>
      <c r="G56" s="10">
        <v>0.44801859011331857</v>
      </c>
      <c r="H56" s="71"/>
      <c r="I56" s="71"/>
      <c r="J56" s="71"/>
      <c r="L56" s="1" t="s">
        <v>80</v>
      </c>
      <c r="M56" s="10">
        <v>3.7965347693748541E-2</v>
      </c>
      <c r="N56" s="10">
        <v>4.1051770971935894E-2</v>
      </c>
      <c r="O56" s="10">
        <v>5.1004886424420318E-2</v>
      </c>
      <c r="P56" s="71"/>
      <c r="Q56" s="71"/>
      <c r="R56" s="71"/>
      <c r="S56" s="1"/>
      <c r="T56" s="1" t="s">
        <v>80</v>
      </c>
      <c r="U56" s="10">
        <v>1.5455434933651606E-2</v>
      </c>
      <c r="V56" s="10">
        <v>1.9528280157538169E-2</v>
      </c>
      <c r="W56" s="10">
        <v>1.8939130037519059E-2</v>
      </c>
      <c r="X56" s="71"/>
      <c r="Y56" s="71"/>
      <c r="Z56" s="71"/>
      <c r="AB56" s="1" t="s">
        <v>80</v>
      </c>
      <c r="AC56" s="12">
        <v>92088667.387403667</v>
      </c>
      <c r="AD56" s="12">
        <v>106541992.77547918</v>
      </c>
      <c r="AE56" s="12">
        <v>112469439.20998362</v>
      </c>
      <c r="AF56" s="75"/>
      <c r="AG56" s="75"/>
      <c r="AH56" s="75"/>
      <c r="AI56" s="13"/>
      <c r="AJ56" s="75"/>
      <c r="AL56" s="1" t="s">
        <v>80</v>
      </c>
      <c r="AM56" s="7">
        <v>21.539773859249742</v>
      </c>
      <c r="AN56" s="7">
        <v>20.242420574098009</v>
      </c>
      <c r="AO56" s="7">
        <v>19.152094791205659</v>
      </c>
      <c r="AP56" s="71"/>
      <c r="AQ56" s="71"/>
      <c r="AR56" s="71"/>
      <c r="AT56" s="1" t="s">
        <v>80</v>
      </c>
      <c r="AU56" s="10">
        <v>0.55499999999999994</v>
      </c>
      <c r="AV56" s="10">
        <v>0.55000000000000004</v>
      </c>
      <c r="AW56" s="10">
        <v>0.4</v>
      </c>
      <c r="AX56" s="71"/>
      <c r="AY56" s="71"/>
      <c r="AZ56" s="71"/>
      <c r="BB56" s="4">
        <v>15.8</v>
      </c>
      <c r="BC56" s="71"/>
      <c r="BD56" s="14"/>
      <c r="BE56" s="11">
        <f t="shared" si="83"/>
        <v>7.9263333333333339</v>
      </c>
      <c r="BF56" s="71"/>
      <c r="BG56" s="14"/>
      <c r="BH56" s="24">
        <v>12</v>
      </c>
      <c r="BI56" s="71"/>
      <c r="BJ56" s="14"/>
      <c r="BK56" s="7">
        <f t="shared" si="36"/>
        <v>5.8476933252970227</v>
      </c>
      <c r="BL56" s="71"/>
      <c r="BM56" s="8"/>
      <c r="BN56" s="18"/>
      <c r="BO56" s="15">
        <f t="shared" si="70"/>
        <v>8.6080949466944195E-2</v>
      </c>
      <c r="BP56" s="15">
        <f t="shared" si="71"/>
        <v>8.5305445417692458E-2</v>
      </c>
      <c r="BQ56" s="15">
        <f t="shared" si="72"/>
        <v>6.2040323940139967E-2</v>
      </c>
      <c r="BR56" s="71"/>
      <c r="BS56" s="71"/>
      <c r="BT56" s="71"/>
      <c r="BU56" s="14"/>
      <c r="BV56" s="7">
        <v>157.94379501822462</v>
      </c>
      <c r="BW56" s="71"/>
      <c r="BX56" s="14"/>
      <c r="BY56" s="11">
        <f t="shared" si="41"/>
        <v>1.2293807191438235</v>
      </c>
      <c r="BZ56" s="71"/>
      <c r="CA56" s="14"/>
      <c r="CB56" s="11">
        <f t="shared" si="42"/>
        <v>24.497210518164302</v>
      </c>
      <c r="CC56" s="71"/>
      <c r="CD56" s="14"/>
      <c r="CE56" s="6" t="s">
        <v>80</v>
      </c>
      <c r="CF56" s="17">
        <v>5.3941727586833965E-3</v>
      </c>
      <c r="CG56" s="17">
        <v>4.8522778097246184E-3</v>
      </c>
      <c r="CH56" s="17">
        <v>4.5990817829855753E-3</v>
      </c>
      <c r="CI56" s="66"/>
      <c r="CJ56" s="66"/>
      <c r="CK56" s="66"/>
      <c r="CL56" s="6"/>
      <c r="CM56"/>
      <c r="CP56" s="1"/>
    </row>
    <row r="57" spans="2:94" x14ac:dyDescent="0.2">
      <c r="B57" t="s">
        <v>34</v>
      </c>
      <c r="C57" s="1" t="s">
        <v>63</v>
      </c>
      <c r="D57" s="6" t="s">
        <v>81</v>
      </c>
      <c r="E57" s="10">
        <v>0.46630394435529471</v>
      </c>
      <c r="F57" s="10">
        <v>0.48774187039458783</v>
      </c>
      <c r="G57" s="10">
        <v>0.32499624047984804</v>
      </c>
      <c r="H57" s="71"/>
      <c r="I57" s="71"/>
      <c r="J57" s="71"/>
      <c r="L57" s="1" t="s">
        <v>81</v>
      </c>
      <c r="M57" s="10">
        <v>3.9048375030694811E-2</v>
      </c>
      <c r="N57" s="10">
        <v>4.9183470294080142E-2</v>
      </c>
      <c r="O57" s="10">
        <v>4.6841907894611616E-2</v>
      </c>
      <c r="P57" s="71"/>
      <c r="Q57" s="71"/>
      <c r="R57" s="71"/>
      <c r="S57" s="1"/>
      <c r="T57" s="1" t="s">
        <v>81</v>
      </c>
      <c r="U57" s="10">
        <v>1.9694174932852117E-2</v>
      </c>
      <c r="V57" s="10">
        <v>1.8264129609219297E-2</v>
      </c>
      <c r="W57" s="10">
        <v>2.8082663758035382E-2</v>
      </c>
      <c r="X57" s="71"/>
      <c r="Y57" s="71"/>
      <c r="Z57" s="71"/>
      <c r="AA57" s="9"/>
      <c r="AB57" s="1" t="s">
        <v>81</v>
      </c>
      <c r="AC57" s="12">
        <v>96408412.375969693</v>
      </c>
      <c r="AD57" s="12">
        <v>183815895.10817429</v>
      </c>
      <c r="AE57" s="12">
        <v>64640463.393594287</v>
      </c>
      <c r="AF57" s="75"/>
      <c r="AG57" s="75"/>
      <c r="AH57" s="75"/>
      <c r="AI57" s="13"/>
      <c r="AJ57" s="75"/>
      <c r="AL57" s="1" t="s">
        <v>81</v>
      </c>
      <c r="AM57" s="7">
        <v>21.665121454298713</v>
      </c>
      <c r="AN57" s="7">
        <v>21.56114804900654</v>
      </c>
      <c r="AO57" s="7">
        <v>11.456508372553587</v>
      </c>
      <c r="AP57" s="71"/>
      <c r="AQ57" s="71"/>
      <c r="AR57" s="71"/>
      <c r="AT57" s="1" t="s">
        <v>81</v>
      </c>
      <c r="AU57" s="10">
        <v>0.35499999999999998</v>
      </c>
      <c r="AV57" s="10">
        <v>0.45499999999999996</v>
      </c>
      <c r="AW57" s="10">
        <v>0.36499999999999999</v>
      </c>
      <c r="AX57" s="71"/>
      <c r="AY57" s="71"/>
      <c r="AZ57" s="71"/>
      <c r="BB57" s="4">
        <v>17.399999999999999</v>
      </c>
      <c r="BC57" s="71"/>
      <c r="BD57" s="14"/>
      <c r="BE57" s="11">
        <f t="shared" si="83"/>
        <v>6.8149999999999995</v>
      </c>
      <c r="BF57" s="71"/>
      <c r="BG57" s="14"/>
      <c r="BH57" s="24">
        <v>12</v>
      </c>
      <c r="BI57" s="71"/>
      <c r="BJ57" s="14"/>
      <c r="BK57" s="7">
        <f t="shared" si="36"/>
        <v>6.4398648012764674</v>
      </c>
      <c r="BL57" s="71"/>
      <c r="BM57" s="8"/>
      <c r="BN57" s="18"/>
      <c r="BO57" s="15">
        <f t="shared" si="70"/>
        <v>5.5060787496874215E-2</v>
      </c>
      <c r="BP57" s="15">
        <f t="shared" si="71"/>
        <v>7.0570868481909202E-2</v>
      </c>
      <c r="BQ57" s="15">
        <f t="shared" si="72"/>
        <v>5.6611795595377719E-2</v>
      </c>
      <c r="BR57" s="71"/>
      <c r="BS57" s="71"/>
      <c r="BT57" s="71"/>
      <c r="BU57" s="14"/>
      <c r="BV57" s="7">
        <v>122.08733624871923</v>
      </c>
      <c r="BW57" s="71"/>
      <c r="BX57" s="14"/>
      <c r="BY57" s="11">
        <f t="shared" si="41"/>
        <v>1.0570120191301347</v>
      </c>
      <c r="BZ57" s="71"/>
      <c r="CA57" s="14"/>
      <c r="CB57" s="11">
        <f t="shared" si="42"/>
        <v>18.935844724648334</v>
      </c>
      <c r="CC57" s="71"/>
      <c r="CD57" s="14"/>
      <c r="CE57" s="6" t="s">
        <v>81</v>
      </c>
      <c r="CF57" s="17">
        <v>5.2797191579914172E-3</v>
      </c>
      <c r="CG57" s="17">
        <v>3.8223603474380427E-3</v>
      </c>
      <c r="CH57" s="17">
        <v>4.622373259784607E-3</v>
      </c>
      <c r="CI57" s="66"/>
      <c r="CJ57" s="66"/>
      <c r="CK57" s="66"/>
      <c r="CL57" s="6"/>
      <c r="CM57"/>
      <c r="CP57" s="1"/>
    </row>
    <row r="58" spans="2:94" x14ac:dyDescent="0.2">
      <c r="B58" t="s">
        <v>34</v>
      </c>
      <c r="C58" s="1" t="s">
        <v>63</v>
      </c>
      <c r="D58" s="6" t="s">
        <v>82</v>
      </c>
      <c r="E58" s="10">
        <v>0.342409957112917</v>
      </c>
      <c r="F58" s="10">
        <v>0.41429988216997593</v>
      </c>
      <c r="G58" s="10">
        <v>0.33026394686798655</v>
      </c>
      <c r="H58" s="71"/>
      <c r="I58" s="71"/>
      <c r="J58" s="71"/>
      <c r="L58" s="1" t="s">
        <v>82</v>
      </c>
      <c r="M58" s="10">
        <v>4.0346313671518835E-2</v>
      </c>
      <c r="N58" s="10">
        <v>4.2188097835087458E-2</v>
      </c>
      <c r="O58" s="10">
        <v>3.3668263748898322E-2</v>
      </c>
      <c r="P58" s="71"/>
      <c r="Q58" s="71"/>
      <c r="R58" s="71"/>
      <c r="S58" s="1"/>
      <c r="T58" s="1" t="s">
        <v>82</v>
      </c>
      <c r="U58" s="10">
        <v>1.7883894596379821E-2</v>
      </c>
      <c r="V58" s="10">
        <v>1.5226151793243525E-2</v>
      </c>
      <c r="W58" s="10">
        <v>2.4732598180582602E-2</v>
      </c>
      <c r="X58" s="71"/>
      <c r="Y58" s="71"/>
      <c r="Z58" s="71"/>
      <c r="AA58" s="9"/>
      <c r="AB58" s="1" t="s">
        <v>82</v>
      </c>
      <c r="AC58" s="12">
        <v>114177658.21856543</v>
      </c>
      <c r="AD58" s="12">
        <v>160064834.1232051</v>
      </c>
      <c r="AE58" s="12">
        <v>95496731.344447181</v>
      </c>
      <c r="AF58" s="75"/>
      <c r="AG58" s="75"/>
      <c r="AH58" s="75"/>
      <c r="AI58" s="13"/>
      <c r="AJ58" s="75"/>
      <c r="AL58" s="1" t="s">
        <v>82</v>
      </c>
      <c r="AM58" s="7">
        <v>16.817143681602261</v>
      </c>
      <c r="AN58" s="7">
        <v>21.669318553099583</v>
      </c>
      <c r="AO58" s="7">
        <v>13.708418349798537</v>
      </c>
      <c r="AP58" s="71"/>
      <c r="AQ58" s="71"/>
      <c r="AR58" s="71"/>
      <c r="AT58" s="1" t="s">
        <v>82</v>
      </c>
      <c r="AU58" s="10">
        <v>0.46500000000000002</v>
      </c>
      <c r="AV58" s="10">
        <v>0.68499999999999994</v>
      </c>
      <c r="AW58" s="10">
        <v>0.505</v>
      </c>
      <c r="AX58" s="71"/>
      <c r="AY58" s="71"/>
      <c r="AZ58" s="71"/>
      <c r="BB58" s="4">
        <v>17.7</v>
      </c>
      <c r="BC58" s="71"/>
      <c r="BD58" s="14"/>
      <c r="BE58" s="11">
        <f t="shared" si="83"/>
        <v>9.7644999999999982</v>
      </c>
      <c r="BF58" s="71"/>
      <c r="BG58" s="14"/>
      <c r="BH58" s="24">
        <v>14.279199999999999</v>
      </c>
      <c r="BI58" s="71"/>
      <c r="BJ58" s="14"/>
      <c r="BK58" s="7">
        <f t="shared" si="36"/>
        <v>6.110710592910392</v>
      </c>
      <c r="BL58" s="71"/>
      <c r="BM58" s="8"/>
      <c r="BN58" s="18"/>
      <c r="BO58" s="15">
        <f t="shared" si="70"/>
        <v>6.3303109798861099E-2</v>
      </c>
      <c r="BP58" s="15">
        <f t="shared" si="71"/>
        <v>9.3252968198322253E-2</v>
      </c>
      <c r="BQ58" s="15">
        <f t="shared" si="72"/>
        <v>6.8748538598763134E-2</v>
      </c>
      <c r="BR58" s="71"/>
      <c r="BS58" s="71"/>
      <c r="BT58" s="71"/>
      <c r="BU58" s="14"/>
      <c r="BV58" s="7">
        <v>169.28360448562097</v>
      </c>
      <c r="BW58" s="71"/>
      <c r="BX58" s="14"/>
      <c r="BY58" s="11">
        <f t="shared" si="41"/>
        <v>1.3292972379160841</v>
      </c>
      <c r="BZ58" s="71"/>
      <c r="CA58" s="14"/>
      <c r="CB58" s="11">
        <f t="shared" si="42"/>
        <v>23.045545380430625</v>
      </c>
      <c r="CC58" s="71"/>
      <c r="CD58" s="14"/>
      <c r="CE58" s="6" t="s">
        <v>82</v>
      </c>
      <c r="CF58" s="17">
        <v>4.2630582691988569E-3</v>
      </c>
      <c r="CG58" s="17">
        <v>4.1074262514133016E-3</v>
      </c>
      <c r="CH58" s="17">
        <v>4.1697737250928736E-3</v>
      </c>
      <c r="CI58" s="66"/>
      <c r="CJ58" s="66"/>
      <c r="CK58" s="66"/>
      <c r="CL58" s="6"/>
      <c r="CM58"/>
      <c r="CP58" s="1"/>
    </row>
    <row r="59" spans="2:94" x14ac:dyDescent="0.2">
      <c r="B59" t="s">
        <v>34</v>
      </c>
      <c r="C59" s="1" t="s">
        <v>63</v>
      </c>
      <c r="D59" s="6" t="s">
        <v>83</v>
      </c>
      <c r="E59" s="10">
        <v>0.37120835736570901</v>
      </c>
      <c r="F59" s="10">
        <v>0.40326373938054527</v>
      </c>
      <c r="G59" s="10">
        <v>0.25491402596067636</v>
      </c>
      <c r="H59" s="71"/>
      <c r="I59" s="71"/>
      <c r="J59" s="71"/>
      <c r="L59" s="1" t="s">
        <v>83</v>
      </c>
      <c r="M59" s="10">
        <v>4.3400757233983019E-2</v>
      </c>
      <c r="N59" s="10">
        <v>3.2947673190147971E-2</v>
      </c>
      <c r="O59" s="10">
        <v>4.0839143933466972E-2</v>
      </c>
      <c r="P59" s="71"/>
      <c r="Q59" s="71"/>
      <c r="R59" s="71"/>
      <c r="S59" s="1"/>
      <c r="T59" s="1" t="s">
        <v>83</v>
      </c>
      <c r="U59" s="10">
        <v>1.9628692657799908E-2</v>
      </c>
      <c r="V59" s="10">
        <v>1.9516097408691251E-2</v>
      </c>
      <c r="W59" s="10">
        <v>2.0154454412724881E-2</v>
      </c>
      <c r="X59" s="71"/>
      <c r="Y59" s="71"/>
      <c r="Z59" s="71"/>
      <c r="AA59" s="9"/>
      <c r="AB59" s="1" t="s">
        <v>83</v>
      </c>
      <c r="AC59" s="12">
        <v>95137731.964492112</v>
      </c>
      <c r="AD59" s="12">
        <v>95438483.440057129</v>
      </c>
      <c r="AE59" s="12">
        <v>50566505.523755372</v>
      </c>
      <c r="AF59" s="75"/>
      <c r="AG59" s="75"/>
      <c r="AH59" s="75"/>
      <c r="AI59" s="13"/>
      <c r="AJ59" s="75"/>
      <c r="AL59" s="1" t="s">
        <v>83</v>
      </c>
      <c r="AM59" s="7">
        <v>16.747246844258989</v>
      </c>
      <c r="AN59" s="7">
        <v>19.914389321698057</v>
      </c>
      <c r="AO59" s="7">
        <v>11.745078794787821</v>
      </c>
      <c r="AP59" s="71"/>
      <c r="AQ59" s="71"/>
      <c r="AR59" s="71"/>
      <c r="AT59" s="1" t="s">
        <v>83</v>
      </c>
      <c r="AU59" s="10">
        <v>0.58499999999999996</v>
      </c>
      <c r="AV59" s="10">
        <v>0.63</v>
      </c>
      <c r="AW59" s="10">
        <v>0.44000000000000006</v>
      </c>
      <c r="AX59" s="71"/>
      <c r="AY59" s="71"/>
      <c r="AZ59" s="71"/>
      <c r="BB59" s="4">
        <v>16.399999999999999</v>
      </c>
      <c r="BC59" s="71"/>
      <c r="BD59" s="14"/>
      <c r="BE59" s="11">
        <f t="shared" si="83"/>
        <v>9.0473333333333326</v>
      </c>
      <c r="BF59" s="71"/>
      <c r="BG59" s="14"/>
      <c r="BH59" s="24">
        <v>14.395899999999999</v>
      </c>
      <c r="BI59" s="71"/>
      <c r="BJ59" s="14"/>
      <c r="BK59" s="7">
        <f t="shared" si="36"/>
        <v>5.6434972735645355</v>
      </c>
      <c r="BL59" s="71"/>
      <c r="BM59" s="8"/>
      <c r="BN59" s="18"/>
      <c r="BO59" s="15">
        <f t="shared" si="70"/>
        <v>7.9154707826936982E-2</v>
      </c>
      <c r="BP59" s="15">
        <f t="shared" si="71"/>
        <v>8.5243531505932127E-2</v>
      </c>
      <c r="BQ59" s="15">
        <f t="shared" si="72"/>
        <v>5.953516486128594E-2</v>
      </c>
      <c r="BR59" s="71"/>
      <c r="BS59" s="71"/>
      <c r="BT59" s="71"/>
      <c r="BU59" s="14"/>
      <c r="BV59" s="7">
        <v>145.29929582907752</v>
      </c>
      <c r="BW59" s="71"/>
      <c r="BX59" s="14"/>
      <c r="BY59" s="11">
        <f t="shared" si="41"/>
        <v>1.2241692762613807</v>
      </c>
      <c r="BZ59" s="71"/>
      <c r="CA59" s="14"/>
      <c r="CB59" s="11">
        <f t="shared" si="42"/>
        <v>19.660039844120195</v>
      </c>
      <c r="CC59" s="71"/>
      <c r="CD59" s="14"/>
      <c r="CE59" s="6" t="s">
        <v>83</v>
      </c>
      <c r="CF59" s="17">
        <v>4.6593213824711027E-3</v>
      </c>
      <c r="CG59" s="17">
        <v>5.0754055596315319E-3</v>
      </c>
      <c r="CH59" s="17">
        <v>5.3088995653168616E-3</v>
      </c>
      <c r="CI59" s="66"/>
      <c r="CJ59" s="66"/>
      <c r="CK59" s="66"/>
      <c r="CL59" s="6"/>
      <c r="CM59"/>
      <c r="CP59" s="1"/>
    </row>
    <row r="60" spans="2:94" x14ac:dyDescent="0.2">
      <c r="B60" t="s">
        <v>34</v>
      </c>
      <c r="C60" s="1" t="s">
        <v>63</v>
      </c>
      <c r="D60" s="6" t="s">
        <v>84</v>
      </c>
      <c r="E60" s="10">
        <v>0.41569195158118755</v>
      </c>
      <c r="F60" s="10">
        <v>0.54667706007427674</v>
      </c>
      <c r="G60" s="10">
        <v>0.3637893488511097</v>
      </c>
      <c r="H60" s="71"/>
      <c r="I60" s="71"/>
      <c r="J60" s="71"/>
      <c r="L60" s="1" t="s">
        <v>84</v>
      </c>
      <c r="M60" s="10">
        <v>4.0057163741855167E-2</v>
      </c>
      <c r="N60" s="10">
        <v>3.7474706519483834E-2</v>
      </c>
      <c r="O60" s="10">
        <v>4.152109233571849E-2</v>
      </c>
      <c r="P60" s="71"/>
      <c r="Q60" s="71"/>
      <c r="R60" s="71"/>
      <c r="S60" s="1"/>
      <c r="T60" s="1" t="s">
        <v>84</v>
      </c>
      <c r="U60" s="10">
        <v>1.4592934386379687E-2</v>
      </c>
      <c r="V60" s="10">
        <v>1.8823393923473302E-2</v>
      </c>
      <c r="W60" s="10">
        <v>2.2022222095318587E-2</v>
      </c>
      <c r="X60" s="71"/>
      <c r="Y60" s="71"/>
      <c r="Z60" s="71"/>
      <c r="AA60" s="9"/>
      <c r="AB60" s="1" t="s">
        <v>84</v>
      </c>
      <c r="AC60" s="12">
        <v>105230744.06156071</v>
      </c>
      <c r="AD60" s="12">
        <v>149806759.81338468</v>
      </c>
      <c r="AE60" s="12">
        <v>89558787.391683668</v>
      </c>
      <c r="AF60" s="75"/>
      <c r="AG60" s="75"/>
      <c r="AH60" s="75"/>
      <c r="AI60" s="13"/>
      <c r="AJ60" s="75"/>
      <c r="AL60" s="1" t="s">
        <v>84</v>
      </c>
      <c r="AM60" s="7">
        <v>22.764033615587035</v>
      </c>
      <c r="AN60" s="7">
        <v>26.411737787663053</v>
      </c>
      <c r="AO60" s="7">
        <v>15.53673026732344</v>
      </c>
      <c r="AP60" s="71"/>
      <c r="AQ60" s="71"/>
      <c r="AR60" s="71"/>
      <c r="AT60" s="1" t="s">
        <v>84</v>
      </c>
      <c r="AU60" s="10">
        <v>0.48</v>
      </c>
      <c r="AV60" s="10">
        <v>0.55000000000000004</v>
      </c>
      <c r="AW60" s="10">
        <v>0.41500000000000004</v>
      </c>
      <c r="AX60" s="71"/>
      <c r="AY60" s="71"/>
      <c r="AZ60" s="71"/>
      <c r="BB60" s="4">
        <v>15.2</v>
      </c>
      <c r="BC60" s="71"/>
      <c r="BD60" s="14"/>
      <c r="BE60" s="11">
        <f t="shared" si="83"/>
        <v>7.3213333333333335</v>
      </c>
      <c r="BF60" s="71"/>
      <c r="BG60" s="14"/>
      <c r="BH60" s="24">
        <v>14.665900000000001</v>
      </c>
      <c r="BI60" s="71"/>
      <c r="BJ60" s="14"/>
      <c r="BK60" s="7">
        <f t="shared" si="36"/>
        <v>5.1918256555039024</v>
      </c>
      <c r="BL60" s="71"/>
      <c r="BM60" s="8"/>
      <c r="BN60" s="18"/>
      <c r="BO60" s="15">
        <f t="shared" si="70"/>
        <v>6.4048608348999378E-2</v>
      </c>
      <c r="BP60" s="15">
        <f t="shared" si="71"/>
        <v>7.3389030399895125E-2</v>
      </c>
      <c r="BQ60" s="15">
        <f t="shared" si="72"/>
        <v>5.5375359301739049E-2</v>
      </c>
      <c r="BR60" s="71"/>
      <c r="BS60" s="71"/>
      <c r="BT60" s="71"/>
      <c r="BU60" s="14"/>
      <c r="BV60" s="7">
        <v>157.74918106971327</v>
      </c>
      <c r="BW60" s="71"/>
      <c r="BX60" s="14"/>
      <c r="BY60" s="11">
        <f t="shared" si="41"/>
        <v>0.97691919012320994</v>
      </c>
      <c r="BZ60" s="71"/>
      <c r="CA60" s="14"/>
      <c r="CB60" s="11">
        <f t="shared" si="42"/>
        <v>21.04919899106136</v>
      </c>
      <c r="CC60" s="71"/>
      <c r="CD60" s="14"/>
      <c r="CE60" s="6" t="s">
        <v>84</v>
      </c>
      <c r="CF60" s="17">
        <v>5.1945591288464054E-3</v>
      </c>
      <c r="CG60" s="17">
        <v>4.6877037037037043E-3</v>
      </c>
      <c r="CH60" s="17">
        <v>4.6123309692671401E-3</v>
      </c>
      <c r="CI60" s="66"/>
      <c r="CJ60" s="66"/>
      <c r="CK60" s="66"/>
      <c r="CL60" s="6"/>
      <c r="CM60"/>
      <c r="CP60" s="1"/>
    </row>
    <row r="61" spans="2:94" x14ac:dyDescent="0.2">
      <c r="B61" t="s">
        <v>34</v>
      </c>
      <c r="C61" s="1" t="s">
        <v>63</v>
      </c>
      <c r="D61" s="6" t="s">
        <v>85</v>
      </c>
      <c r="E61" s="10">
        <v>0.44476512992711292</v>
      </c>
      <c r="F61" s="10">
        <v>0.4900706789788572</v>
      </c>
      <c r="G61" s="10">
        <v>0.2978073907407302</v>
      </c>
      <c r="H61" s="71"/>
      <c r="I61" s="71"/>
      <c r="J61" s="71"/>
      <c r="L61" s="1" t="s">
        <v>85</v>
      </c>
      <c r="M61" s="10">
        <v>3.8625405219165757E-2</v>
      </c>
      <c r="N61" s="10">
        <v>3.4250085184064208E-2</v>
      </c>
      <c r="O61" s="10">
        <v>3.2226797098221516E-2</v>
      </c>
      <c r="P61" s="71"/>
      <c r="Q61" s="71"/>
      <c r="R61" s="71"/>
      <c r="S61" s="1"/>
      <c r="T61" s="1" t="s">
        <v>85</v>
      </c>
      <c r="U61" s="10">
        <v>1.775987802022717E-2</v>
      </c>
      <c r="V61" s="10">
        <v>1.8778565214825644E-2</v>
      </c>
      <c r="W61" s="10">
        <v>2.0435228702556284E-2</v>
      </c>
      <c r="X61" s="71"/>
      <c r="Y61" s="71"/>
      <c r="Z61" s="71"/>
      <c r="AA61" s="9"/>
      <c r="AB61" s="1" t="s">
        <v>85</v>
      </c>
      <c r="AC61" s="12">
        <v>124789865.04523814</v>
      </c>
      <c r="AD61" s="12">
        <v>182066468.58744997</v>
      </c>
      <c r="AE61" s="12">
        <v>96346863.318509966</v>
      </c>
      <c r="AF61" s="75"/>
      <c r="AG61" s="75"/>
      <c r="AH61" s="75"/>
      <c r="AI61" s="13"/>
      <c r="AJ61" s="75"/>
      <c r="AL61" s="1" t="s">
        <v>85</v>
      </c>
      <c r="AM61" s="7">
        <v>22.144594107223373</v>
      </c>
      <c r="AN61" s="7">
        <v>24.458711164840533</v>
      </c>
      <c r="AO61" s="7">
        <v>14.468105015779196</v>
      </c>
      <c r="AP61" s="71"/>
      <c r="AQ61" s="71"/>
      <c r="AR61" s="71"/>
      <c r="AT61" s="1" t="s">
        <v>85</v>
      </c>
      <c r="AU61" s="10">
        <v>0.59000000000000008</v>
      </c>
      <c r="AV61" s="10">
        <v>0.745</v>
      </c>
      <c r="AW61" s="10">
        <v>0.505</v>
      </c>
      <c r="AX61" s="71"/>
      <c r="AY61" s="71"/>
      <c r="AZ61" s="71"/>
      <c r="BB61" s="4">
        <v>15.8</v>
      </c>
      <c r="BC61" s="71"/>
      <c r="BD61" s="14"/>
      <c r="BE61" s="11">
        <f t="shared" si="83"/>
        <v>9.690666666666667</v>
      </c>
      <c r="BF61" s="71"/>
      <c r="BG61" s="14"/>
      <c r="BH61" s="24">
        <v>15.6302</v>
      </c>
      <c r="BI61" s="71"/>
      <c r="BJ61" s="14"/>
      <c r="BK61" s="7">
        <f t="shared" si="36"/>
        <v>5.261035991579087</v>
      </c>
      <c r="BL61" s="71"/>
      <c r="BM61" s="8"/>
      <c r="BN61" s="18"/>
      <c r="BO61" s="15">
        <f t="shared" si="70"/>
        <v>7.5054823890779651E-2</v>
      </c>
      <c r="BP61" s="15">
        <f t="shared" si="71"/>
        <v>9.4772616607848872E-2</v>
      </c>
      <c r="BQ61" s="15">
        <f t="shared" si="72"/>
        <v>6.4241840787870708E-2</v>
      </c>
      <c r="BR61" s="71"/>
      <c r="BS61" s="71"/>
      <c r="BT61" s="71"/>
      <c r="BU61" s="14"/>
      <c r="BV61" s="7">
        <v>197.65909685705702</v>
      </c>
      <c r="BW61" s="71"/>
      <c r="BX61" s="14"/>
      <c r="BY61" s="11">
        <f t="shared" si="41"/>
        <v>1.2327648814422294</v>
      </c>
      <c r="BZ61" s="71"/>
      <c r="CA61" s="14"/>
      <c r="CB61" s="11">
        <f t="shared" si="42"/>
        <v>25.144523228842324</v>
      </c>
      <c r="CC61" s="71"/>
      <c r="CD61" s="14"/>
      <c r="CE61" s="6" t="s">
        <v>85</v>
      </c>
      <c r="CF61" s="17">
        <v>4.6960371161251036E-3</v>
      </c>
      <c r="CG61" s="17">
        <v>4.0862006079027359E-3</v>
      </c>
      <c r="CH61" s="17">
        <v>4.2770567375886529E-3</v>
      </c>
      <c r="CI61" s="66"/>
      <c r="CJ61" s="66"/>
      <c r="CK61" s="66"/>
      <c r="CL61" s="6"/>
      <c r="CM61"/>
      <c r="CP61" s="1"/>
    </row>
    <row r="62" spans="2:94" x14ac:dyDescent="0.2">
      <c r="C62" s="1" t="s">
        <v>63</v>
      </c>
      <c r="D62" s="6" t="s">
        <v>86</v>
      </c>
      <c r="E62" s="10">
        <v>0.66022999999999998</v>
      </c>
      <c r="F62" s="10">
        <v>0.51924000000000003</v>
      </c>
      <c r="G62" s="10">
        <v>0.37819000000000003</v>
      </c>
      <c r="H62" s="71">
        <f>AVERAGE(E62:E64)</f>
        <v>0.57142999999999999</v>
      </c>
      <c r="I62" s="71">
        <f>AVERAGE(F62:F64)</f>
        <v>0.44512666666666667</v>
      </c>
      <c r="J62" s="71">
        <f>AVERAGE(G62:G64)</f>
        <v>0.31337333333333334</v>
      </c>
      <c r="L62" s="1" t="s">
        <v>86</v>
      </c>
      <c r="M62" s="10">
        <v>6.0139999999999999E-2</v>
      </c>
      <c r="N62" s="10">
        <v>6.7080000000000001E-2</v>
      </c>
      <c r="O62" s="10">
        <v>6.2990000000000004E-2</v>
      </c>
      <c r="P62" s="71">
        <f>AVERAGE(M62:M64)</f>
        <v>7.2373333333333331E-2</v>
      </c>
      <c r="Q62" s="71">
        <f t="shared" ref="Q62" si="137">AVERAGE(N62:N64)</f>
        <v>7.4236666666666659E-2</v>
      </c>
      <c r="R62" s="71">
        <f>AVERAGE(O62:O64)</f>
        <v>7.3370000000000005E-2</v>
      </c>
      <c r="S62" s="1"/>
      <c r="T62" s="1" t="s">
        <v>86</v>
      </c>
      <c r="U62" s="10">
        <v>3.3300000000000003E-2</v>
      </c>
      <c r="V62" s="10">
        <v>3.6319999999999998E-2</v>
      </c>
      <c r="W62" s="10">
        <v>3.6880000000000003E-2</v>
      </c>
      <c r="X62" s="71">
        <f>AVERAGE(U62:U64)</f>
        <v>3.6526666666666673E-2</v>
      </c>
      <c r="Y62" s="71">
        <f t="shared" ref="Y62" si="138">AVERAGE(V62:V64)</f>
        <v>3.8906666666666666E-2</v>
      </c>
      <c r="Z62" s="71">
        <f>AVERAGE(W62:W64)</f>
        <v>3.7783333333333328E-2</v>
      </c>
      <c r="AA62" s="9"/>
      <c r="AB62" s="1" t="s">
        <v>86</v>
      </c>
      <c r="AC62" s="12">
        <v>49720920.907228447</v>
      </c>
      <c r="AD62" s="12">
        <v>34147899.114528693</v>
      </c>
      <c r="AE62" s="12">
        <v>24612843.214287404</v>
      </c>
      <c r="AF62" s="75">
        <f>AVERAGE(AC62:AC64)</f>
        <v>44259680.292251103</v>
      </c>
      <c r="AG62" s="75">
        <f t="shared" ref="AG62" si="139">AVERAGE(AD62:AD64)</f>
        <v>32780516.674893901</v>
      </c>
      <c r="AH62" s="75">
        <f>AVERAGE(AE62:AE64)</f>
        <v>22194052.370687559</v>
      </c>
      <c r="AI62" s="13"/>
      <c r="AJ62" s="75">
        <f>(AF62*(BF62/3))+(AG62*(BF62/3))+(AH62*(BF62/3))</f>
        <v>247550741.55229402</v>
      </c>
      <c r="AL62" s="1" t="s">
        <v>86</v>
      </c>
      <c r="AM62" s="7">
        <v>18.776601982152492</v>
      </c>
      <c r="AN62" s="7">
        <v>13.610203786912297</v>
      </c>
      <c r="AO62" s="7">
        <v>10.155891073334754</v>
      </c>
      <c r="AP62" s="71">
        <f>AVERAGE(AM62:AM64)</f>
        <v>14.751289661524824</v>
      </c>
      <c r="AQ62" s="71">
        <f t="shared" ref="AQ62" si="140">AVERAGE(AN62:AN64)</f>
        <v>11.007249486960974</v>
      </c>
      <c r="AR62" s="71">
        <f>AVERAGE(AO62:AO64)</f>
        <v>8.0541088608129208</v>
      </c>
      <c r="AT62" s="1" t="s">
        <v>86</v>
      </c>
      <c r="AU62" s="10">
        <v>0.75</v>
      </c>
      <c r="AV62" s="10">
        <v>0.60699999999999998</v>
      </c>
      <c r="AW62" s="10">
        <v>0.60699999999999998</v>
      </c>
      <c r="AX62" s="71">
        <f>AVERAGE(AU62:AU64)</f>
        <v>0.70922333333333343</v>
      </c>
      <c r="AY62" s="71">
        <f t="shared" ref="AY62" si="141">AVERAGE(AV62:AV64)</f>
        <v>0.57399999999999995</v>
      </c>
      <c r="AZ62" s="71">
        <f>AVERAGE(AW62:AW64)</f>
        <v>0.58599999999999997</v>
      </c>
      <c r="BB62" s="4">
        <v>7.5</v>
      </c>
      <c r="BC62" s="71">
        <f>AVERAGE(BB62:BB64)</f>
        <v>12.049999999999999</v>
      </c>
      <c r="BD62" s="14"/>
      <c r="BE62" s="11">
        <f t="shared" si="83"/>
        <v>4.91</v>
      </c>
      <c r="BF62" s="71">
        <f>AVERAGE(BE62:BE64)</f>
        <v>7.4838297222222216</v>
      </c>
      <c r="BG62" s="14"/>
      <c r="BH62" s="24">
        <v>14.3</v>
      </c>
      <c r="BI62" s="71">
        <f>AVERAGE(BH62:BH64)</f>
        <v>15.933333333333332</v>
      </c>
      <c r="BJ62" s="14"/>
      <c r="BK62" s="7">
        <f t="shared" si="36"/>
        <v>2.5877769990531698</v>
      </c>
      <c r="BL62" s="71">
        <f>AVERAGE(BK62:BK64)</f>
        <v>4.0269456594461834</v>
      </c>
      <c r="BM62" s="8"/>
      <c r="BN62" s="18"/>
      <c r="BO62" s="15">
        <f t="shared" si="70"/>
        <v>0.10199038596337752</v>
      </c>
      <c r="BP62" s="15">
        <f t="shared" si="71"/>
        <v>8.2544219039693528E-2</v>
      </c>
      <c r="BQ62" s="15">
        <f t="shared" si="72"/>
        <v>8.2544219039693528E-2</v>
      </c>
      <c r="BR62" s="71">
        <f>AVERAGE(BO62:BO64)</f>
        <v>9.2738918196716424E-2</v>
      </c>
      <c r="BS62" s="71">
        <f t="shared" ref="BS62:BT62" si="142">AVERAGE(BP62:BP64)</f>
        <v>7.4085221389254455E-2</v>
      </c>
      <c r="BT62" s="71">
        <f t="shared" si="142"/>
        <v>7.5129590025539941E-2</v>
      </c>
      <c r="BU62" s="14"/>
      <c r="BV62" s="7">
        <v>68.380233032000177</v>
      </c>
      <c r="BW62" s="71">
        <f>AVERAGE(BV62:BV64)</f>
        <v>77.817538831339533</v>
      </c>
      <c r="BX62" s="14"/>
      <c r="BY62" s="11">
        <f t="shared" si="41"/>
        <v>0.66769706010691154</v>
      </c>
      <c r="BZ62" s="71">
        <f>AVERAGE(BY62:BY64)</f>
        <v>0.94691741857365319</v>
      </c>
      <c r="CA62" s="14"/>
      <c r="CB62" s="11">
        <f t="shared" si="42"/>
        <v>9.2988351455991936</v>
      </c>
      <c r="CC62" s="71">
        <f>AVERAGE(CB62:CB64)</f>
        <v>9.9775931784506326</v>
      </c>
      <c r="CD62" s="14"/>
      <c r="CE62" s="6" t="s">
        <v>86</v>
      </c>
      <c r="CF62" s="17">
        <v>6.8251465700225906E-3</v>
      </c>
      <c r="CG62" s="17">
        <v>6.9704869582189015E-3</v>
      </c>
      <c r="CH62" s="17">
        <v>7.030074659392883E-3</v>
      </c>
      <c r="CI62" s="66">
        <f>AVERAGE(CF62:CF64)</f>
        <v>6.3964164699986644E-3</v>
      </c>
      <c r="CJ62" s="66">
        <f t="shared" ref="CJ62" si="143">AVERAGE(CG62:CG64)</f>
        <v>6.3379612116645527E-3</v>
      </c>
      <c r="CK62" s="66">
        <f>AVERAGE(CH62:CH64)</f>
        <v>6.5306296711925239E-3</v>
      </c>
      <c r="CL62" s="6"/>
    </row>
    <row r="63" spans="2:94" x14ac:dyDescent="0.2">
      <c r="C63" s="1" t="s">
        <v>63</v>
      </c>
      <c r="D63" s="6" t="s">
        <v>87</v>
      </c>
      <c r="E63" s="10">
        <v>0.53715999999999997</v>
      </c>
      <c r="F63" s="10">
        <v>0.43291000000000002</v>
      </c>
      <c r="G63" s="10">
        <v>0.31530999999999998</v>
      </c>
      <c r="H63" s="71"/>
      <c r="I63" s="71"/>
      <c r="J63" s="71"/>
      <c r="L63" s="1" t="s">
        <v>87</v>
      </c>
      <c r="M63" s="10">
        <v>8.7290000000000006E-2</v>
      </c>
      <c r="N63" s="10">
        <v>8.5379999999999998E-2</v>
      </c>
      <c r="O63" s="10">
        <v>8.7429999999999994E-2</v>
      </c>
      <c r="P63" s="71"/>
      <c r="Q63" s="71"/>
      <c r="R63" s="71"/>
      <c r="S63" s="1"/>
      <c r="T63" s="1" t="s">
        <v>87</v>
      </c>
      <c r="U63" s="10">
        <v>3.9530000000000003E-2</v>
      </c>
      <c r="V63" s="10">
        <v>4.3490000000000001E-2</v>
      </c>
      <c r="W63" s="10">
        <v>4.1489999999999999E-2</v>
      </c>
      <c r="X63" s="71"/>
      <c r="Y63" s="71"/>
      <c r="Z63" s="71"/>
      <c r="AA63" s="9"/>
      <c r="AB63" s="1" t="s">
        <v>87</v>
      </c>
      <c r="AC63" s="12">
        <v>48152925.163965158</v>
      </c>
      <c r="AD63" s="12">
        <v>31163548.121159382</v>
      </c>
      <c r="AE63" s="12">
        <v>19082958.260560796</v>
      </c>
      <c r="AF63" s="75"/>
      <c r="AG63" s="75"/>
      <c r="AH63" s="75"/>
      <c r="AI63" s="13"/>
      <c r="AJ63" s="75"/>
      <c r="AL63" s="1" t="s">
        <v>87</v>
      </c>
      <c r="AM63" s="7">
        <v>12.187697970723987</v>
      </c>
      <c r="AN63" s="7">
        <v>9.4635179471482527</v>
      </c>
      <c r="AO63" s="7">
        <v>7.1747259855835672</v>
      </c>
      <c r="AP63" s="71"/>
      <c r="AQ63" s="71"/>
      <c r="AR63" s="71"/>
      <c r="AT63" s="1" t="s">
        <v>87</v>
      </c>
      <c r="AU63" s="10">
        <v>0.73367000000000004</v>
      </c>
      <c r="AV63" s="10">
        <v>0.63900000000000001</v>
      </c>
      <c r="AW63" s="10">
        <v>0.68100000000000005</v>
      </c>
      <c r="AX63" s="71"/>
      <c r="AY63" s="71"/>
      <c r="AZ63" s="71"/>
      <c r="BB63" s="4">
        <v>15.25</v>
      </c>
      <c r="BC63" s="71"/>
      <c r="BD63" s="14"/>
      <c r="BE63" s="11">
        <f t="shared" si="83"/>
        <v>10.439489166666666</v>
      </c>
      <c r="BF63" s="71"/>
      <c r="BG63" s="14"/>
      <c r="BH63" s="24">
        <v>22.2</v>
      </c>
      <c r="BI63" s="71"/>
      <c r="BJ63" s="14"/>
      <c r="BK63" s="7">
        <f t="shared" si="36"/>
        <v>4.412946414213887</v>
      </c>
      <c r="BL63" s="71"/>
      <c r="BM63" s="8"/>
      <c r="BN63" s="18"/>
      <c r="BO63" s="15">
        <f t="shared" si="70"/>
        <v>7.1735813911962487E-2</v>
      </c>
      <c r="BP63" s="15">
        <f t="shared" si="71"/>
        <v>6.2479295991036882E-2</v>
      </c>
      <c r="BQ63" s="15">
        <f t="shared" si="72"/>
        <v>6.6585916384813953E-2</v>
      </c>
      <c r="BR63" s="71"/>
      <c r="BS63" s="71"/>
      <c r="BT63" s="71"/>
      <c r="BU63" s="14"/>
      <c r="BV63" s="7">
        <v>95.376160353875619</v>
      </c>
      <c r="BW63" s="71"/>
      <c r="BX63" s="14"/>
      <c r="BY63" s="11">
        <f t="shared" si="41"/>
        <v>1.0207385502963844</v>
      </c>
      <c r="BZ63" s="71"/>
      <c r="CA63" s="14"/>
      <c r="CB63" s="11">
        <f t="shared" si="42"/>
        <v>9.3255639330804243</v>
      </c>
      <c r="CC63" s="71"/>
      <c r="CD63" s="14"/>
      <c r="CE63" s="6" t="s">
        <v>87</v>
      </c>
      <c r="CF63" s="17">
        <v>5.5529025021378679E-3</v>
      </c>
      <c r="CG63" s="17">
        <v>6.0309629638564391E-3</v>
      </c>
      <c r="CH63" s="17">
        <v>6.653359946773121E-3</v>
      </c>
      <c r="CI63" s="66"/>
      <c r="CJ63" s="66"/>
      <c r="CK63" s="66"/>
      <c r="CL63" s="6"/>
    </row>
    <row r="64" spans="2:94" x14ac:dyDescent="0.2">
      <c r="C64" s="1" t="s">
        <v>63</v>
      </c>
      <c r="D64" s="6" t="s">
        <v>88</v>
      </c>
      <c r="E64" s="10">
        <v>0.51690000000000003</v>
      </c>
      <c r="F64" s="10">
        <v>0.38323000000000002</v>
      </c>
      <c r="G64" s="10">
        <v>0.24662000000000001</v>
      </c>
      <c r="H64" s="71"/>
      <c r="I64" s="71"/>
      <c r="J64" s="71"/>
      <c r="L64" s="1" t="s">
        <v>88</v>
      </c>
      <c r="M64" s="10">
        <v>6.9690000000000002E-2</v>
      </c>
      <c r="N64" s="10">
        <v>7.0250000000000007E-2</v>
      </c>
      <c r="O64" s="10">
        <v>6.9690000000000002E-2</v>
      </c>
      <c r="P64" s="71"/>
      <c r="Q64" s="71"/>
      <c r="R64" s="71"/>
      <c r="S64" s="1"/>
      <c r="T64" s="1" t="s">
        <v>88</v>
      </c>
      <c r="U64" s="10">
        <v>3.6749999999999998E-2</v>
      </c>
      <c r="V64" s="10">
        <v>3.6909999999999998E-2</v>
      </c>
      <c r="W64" s="10">
        <v>3.4979999999999997E-2</v>
      </c>
      <c r="X64" s="71"/>
      <c r="Y64" s="71"/>
      <c r="Z64" s="71"/>
      <c r="AA64" s="9"/>
      <c r="AB64" s="1" t="s">
        <v>88</v>
      </c>
      <c r="AC64" s="12">
        <v>34905194.80555971</v>
      </c>
      <c r="AD64" s="12">
        <v>33030102.788993627</v>
      </c>
      <c r="AE64" s="12">
        <v>22886355.637214478</v>
      </c>
      <c r="AF64" s="75"/>
      <c r="AG64" s="75"/>
      <c r="AH64" s="75"/>
      <c r="AI64" s="13"/>
      <c r="AJ64" s="75"/>
      <c r="AL64" s="1" t="s">
        <v>88</v>
      </c>
      <c r="AM64" s="7">
        <v>13.289569031697994</v>
      </c>
      <c r="AN64" s="7">
        <v>9.948026726822377</v>
      </c>
      <c r="AO64" s="7">
        <v>6.8317095235204413</v>
      </c>
      <c r="AP64" s="71"/>
      <c r="AQ64" s="71"/>
      <c r="AR64" s="71"/>
      <c r="AT64" s="1" t="s">
        <v>88</v>
      </c>
      <c r="AU64" s="10">
        <v>0.64400000000000002</v>
      </c>
      <c r="AV64" s="10">
        <v>0.47599999999999998</v>
      </c>
      <c r="AW64" s="10">
        <v>0.47</v>
      </c>
      <c r="AX64" s="71"/>
      <c r="AY64" s="71"/>
      <c r="AZ64" s="71"/>
      <c r="BB64" s="4">
        <v>13.4</v>
      </c>
      <c r="BC64" s="71"/>
      <c r="BD64" s="14"/>
      <c r="BE64" s="11">
        <f t="shared" si="83"/>
        <v>7.1019999999999994</v>
      </c>
      <c r="BF64" s="71"/>
      <c r="BG64" s="14"/>
      <c r="BH64" s="24">
        <v>11.3</v>
      </c>
      <c r="BI64" s="71"/>
      <c r="BJ64" s="14"/>
      <c r="BK64" s="7">
        <f t="shared" si="36"/>
        <v>5.0801135650714917</v>
      </c>
      <c r="BL64" s="71"/>
      <c r="BM64" s="8"/>
      <c r="BN64" s="18"/>
      <c r="BO64" s="15">
        <f t="shared" si="70"/>
        <v>0.10449055471480928</v>
      </c>
      <c r="BP64" s="15">
        <f t="shared" si="71"/>
        <v>7.723214913703294E-2</v>
      </c>
      <c r="BQ64" s="15">
        <f t="shared" si="72"/>
        <v>7.6258634652112356E-2</v>
      </c>
      <c r="BR64" s="71"/>
      <c r="BS64" s="71"/>
      <c r="BT64" s="71"/>
      <c r="BU64" s="14"/>
      <c r="BV64" s="7">
        <v>69.696223108142789</v>
      </c>
      <c r="BW64" s="71"/>
      <c r="BX64" s="14"/>
      <c r="BY64" s="11">
        <f t="shared" si="41"/>
        <v>1.1523166453176636</v>
      </c>
      <c r="BZ64" s="71"/>
      <c r="CA64" s="14"/>
      <c r="CB64" s="11">
        <f t="shared" si="42"/>
        <v>11.30838045667228</v>
      </c>
      <c r="CC64" s="71"/>
      <c r="CD64" s="14"/>
      <c r="CE64" s="6" t="s">
        <v>88</v>
      </c>
      <c r="CF64" s="17">
        <v>6.8112003378355363E-3</v>
      </c>
      <c r="CG64" s="17">
        <v>6.0124337129183148E-3</v>
      </c>
      <c r="CH64" s="17">
        <v>5.9084544074115659E-3</v>
      </c>
      <c r="CI64" s="66"/>
      <c r="CJ64" s="66"/>
      <c r="CK64" s="66"/>
      <c r="CL64" s="6"/>
    </row>
    <row r="65" spans="3:97" x14ac:dyDescent="0.2">
      <c r="C65" s="1"/>
      <c r="E65" s="9"/>
      <c r="F65" s="9"/>
      <c r="G65" s="9"/>
      <c r="L65" s="1"/>
      <c r="M65" s="1"/>
      <c r="N65" s="1"/>
      <c r="O65" s="1"/>
      <c r="P65" s="1"/>
      <c r="Q65" s="1"/>
      <c r="R65" s="1"/>
      <c r="S65" s="1"/>
      <c r="AI65" s="13"/>
      <c r="AJ65" s="39"/>
      <c r="AU65" s="1"/>
      <c r="AV65" s="1"/>
      <c r="AW65" s="1"/>
      <c r="AX65" s="1"/>
      <c r="AY65" s="1"/>
      <c r="AZ65" s="1"/>
      <c r="BO65" s="41"/>
      <c r="BP65" s="41"/>
      <c r="BQ65" s="41"/>
      <c r="BV65" s="8"/>
      <c r="BY65" s="42"/>
      <c r="CF65" s="25"/>
      <c r="CG65" s="47"/>
      <c r="CH65" s="47"/>
      <c r="CI65" s="59"/>
      <c r="CJ65" s="59"/>
      <c r="CK65" s="59"/>
    </row>
    <row r="66" spans="3:97" ht="15.75" customHeight="1" x14ac:dyDescent="0.2">
      <c r="L66" s="1"/>
      <c r="M66" s="1"/>
      <c r="N66" s="1"/>
      <c r="O66" s="1"/>
      <c r="P66" s="1"/>
      <c r="Q66" s="1"/>
      <c r="R66" s="1"/>
      <c r="S66" s="1"/>
      <c r="AI66" s="13"/>
      <c r="AJ66" s="39"/>
      <c r="AU66" s="1"/>
      <c r="AV66" s="1"/>
      <c r="AW66" s="1"/>
      <c r="AX66" s="1"/>
      <c r="AY66" s="1"/>
      <c r="AZ66" s="1"/>
      <c r="CF66" s="25"/>
      <c r="CG66" s="25"/>
      <c r="CH66" s="25"/>
      <c r="CI66" s="59"/>
      <c r="CJ66" s="59"/>
      <c r="CK66" s="59"/>
    </row>
    <row r="67" spans="3:97" x14ac:dyDescent="0.2">
      <c r="C67" s="1"/>
      <c r="E67" s="9"/>
      <c r="F67" s="9"/>
      <c r="G67" s="9"/>
      <c r="H67" s="9"/>
      <c r="I67" s="9"/>
      <c r="J67" s="9"/>
      <c r="L67" s="1"/>
      <c r="M67" s="9"/>
      <c r="N67" s="9"/>
      <c r="O67" s="9"/>
      <c r="P67" s="9"/>
      <c r="Q67" s="9"/>
      <c r="R67" s="9"/>
      <c r="S67" s="1"/>
      <c r="U67" s="28"/>
      <c r="V67" s="28"/>
      <c r="W67" s="28"/>
      <c r="X67" s="28"/>
      <c r="Y67" s="28"/>
      <c r="Z67" s="28"/>
      <c r="AC67" s="13"/>
      <c r="AD67" s="13"/>
      <c r="AE67" s="13"/>
      <c r="AF67" s="13"/>
      <c r="AG67" s="13"/>
      <c r="AH67" s="13"/>
      <c r="AI67" s="13"/>
      <c r="AJ67" s="39"/>
      <c r="AK67" s="43"/>
      <c r="AM67" s="28"/>
      <c r="AN67" s="28"/>
      <c r="AO67" s="28"/>
      <c r="AP67" s="28"/>
      <c r="AQ67" s="28"/>
      <c r="AR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Y67" s="28"/>
      <c r="CB67" s="28"/>
      <c r="CI67" s="59"/>
      <c r="CJ67" s="59"/>
      <c r="CK67" s="59"/>
      <c r="CP67" s="1"/>
      <c r="CQ67" s="1"/>
      <c r="CR67" s="1"/>
      <c r="CS67" s="1"/>
    </row>
    <row r="68" spans="3:97" x14ac:dyDescent="0.2">
      <c r="C68" s="1"/>
      <c r="E68" s="9"/>
      <c r="F68" s="9"/>
      <c r="G68" s="9"/>
      <c r="H68" s="9"/>
      <c r="I68" s="9"/>
      <c r="J68" s="9"/>
      <c r="L68" s="1"/>
      <c r="M68" s="9"/>
      <c r="N68" s="9"/>
      <c r="O68" s="9"/>
      <c r="P68" s="9"/>
      <c r="Q68" s="9"/>
      <c r="R68" s="9"/>
      <c r="S68" s="1"/>
      <c r="U68" s="28"/>
      <c r="V68" s="28"/>
      <c r="W68" s="28"/>
      <c r="X68" s="28"/>
      <c r="Y68" s="28"/>
      <c r="Z68" s="28"/>
      <c r="AA68" s="44"/>
      <c r="AC68" s="13"/>
      <c r="AD68" s="13"/>
      <c r="AE68" s="13"/>
      <c r="AF68" s="13"/>
      <c r="AG68" s="13"/>
      <c r="AH68" s="13"/>
      <c r="AI68" s="13"/>
      <c r="AJ68" s="39"/>
      <c r="AM68" s="28"/>
      <c r="AN68" s="28"/>
      <c r="AO68" s="28"/>
      <c r="AP68" s="28"/>
      <c r="AQ68" s="28"/>
      <c r="AR68" s="28"/>
      <c r="AS68" s="44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18"/>
      <c r="BL68" s="18"/>
      <c r="BM68" s="18"/>
      <c r="BN68" s="8"/>
      <c r="BY68" s="28"/>
      <c r="BZ68" s="18"/>
      <c r="CA68" s="18"/>
      <c r="CB68" s="28"/>
      <c r="CC68" s="18"/>
      <c r="CD68" s="18"/>
      <c r="CI68" s="59"/>
      <c r="CJ68" s="59"/>
      <c r="CK68" s="59"/>
      <c r="CP68" s="1"/>
      <c r="CQ68" s="1"/>
      <c r="CR68" s="1"/>
      <c r="CS68" s="1"/>
    </row>
    <row r="69" spans="3:97" ht="16" x14ac:dyDescent="0.2">
      <c r="C69" s="1" t="s">
        <v>89</v>
      </c>
      <c r="D69" s="53" t="s">
        <v>90</v>
      </c>
      <c r="E69" s="9"/>
      <c r="F69" s="9"/>
      <c r="G69" s="46"/>
      <c r="H69" s="9">
        <f>H4</f>
        <v>0.53171170096164388</v>
      </c>
      <c r="I69" s="9">
        <f>I4</f>
        <v>0.40134112200435734</v>
      </c>
      <c r="J69" s="9">
        <f>J4</f>
        <v>0.26648117024587614</v>
      </c>
      <c r="L69" s="1"/>
      <c r="M69" s="9"/>
      <c r="N69" s="9"/>
      <c r="O69" s="9"/>
      <c r="P69" s="9">
        <f>P4</f>
        <v>8.1038200810627292E-2</v>
      </c>
      <c r="Q69" s="9">
        <f>Q4</f>
        <v>6.2538398692810457E-2</v>
      </c>
      <c r="R69" s="9">
        <f>R4</f>
        <v>4.8469689542483659E-2</v>
      </c>
      <c r="S69" s="1"/>
      <c r="U69" s="9"/>
      <c r="V69" s="9"/>
      <c r="W69" s="9"/>
      <c r="X69" s="9">
        <f>X4</f>
        <v>4.0523923054070113E-2</v>
      </c>
      <c r="Y69" s="9">
        <f>Y4</f>
        <v>3.390011930698205E-2</v>
      </c>
      <c r="Z69" s="9">
        <f>Z4</f>
        <v>3.4760110294117644E-2</v>
      </c>
      <c r="AC69" s="13"/>
      <c r="AD69" s="13"/>
      <c r="AE69" s="13"/>
      <c r="AF69" s="39">
        <f>AF4</f>
        <v>26516109.476859242</v>
      </c>
      <c r="AG69" s="39">
        <f>AG4</f>
        <v>21935569.569274105</v>
      </c>
      <c r="AH69" s="39">
        <f>AH4</f>
        <v>14542675.338694137</v>
      </c>
      <c r="AI69" s="13"/>
      <c r="AJ69" s="39">
        <f>AJ4</f>
        <v>571991362.57899952</v>
      </c>
      <c r="AM69" s="9"/>
      <c r="AN69" s="9"/>
      <c r="AO69" s="9"/>
      <c r="AP69" s="18">
        <f>AP4</f>
        <v>12.234390763290531</v>
      </c>
      <c r="AQ69" s="18">
        <f>AQ4</f>
        <v>11.368024413788923</v>
      </c>
      <c r="AR69" s="18">
        <f>AR4</f>
        <v>8.256834768045362</v>
      </c>
      <c r="AU69" s="9"/>
      <c r="AV69" s="9"/>
      <c r="AW69" s="9"/>
      <c r="AX69" s="9">
        <f>AX4</f>
        <v>0.62812499999999993</v>
      </c>
      <c r="AY69" s="9">
        <f>AY4</f>
        <v>0.60875000000000001</v>
      </c>
      <c r="AZ69" s="9">
        <f>AZ4</f>
        <v>0.63312500000000005</v>
      </c>
      <c r="BA69" s="9"/>
      <c r="BB69" s="9"/>
      <c r="BC69" s="18">
        <f>BC4</f>
        <v>44</v>
      </c>
      <c r="BD69" s="18"/>
      <c r="BE69" s="9"/>
      <c r="BF69" s="18">
        <f>BF4</f>
        <v>27.240124999999999</v>
      </c>
      <c r="BG69" s="18"/>
      <c r="BH69" s="9"/>
      <c r="BI69" s="18">
        <f>BI4</f>
        <v>32.06666666666667</v>
      </c>
      <c r="BJ69" s="18"/>
      <c r="BK69" s="9"/>
      <c r="BL69" s="28">
        <f>BL4</f>
        <v>10.998212519493551</v>
      </c>
      <c r="BM69" s="18"/>
      <c r="BN69" s="8"/>
      <c r="BR69" s="44"/>
      <c r="BS69" s="44"/>
      <c r="BT69" s="44"/>
      <c r="BW69" s="28">
        <f>BW4</f>
        <v>272.76687642850857</v>
      </c>
      <c r="BX69" s="44"/>
      <c r="BY69" s="28"/>
      <c r="BZ69" s="28">
        <f>BZ4</f>
        <v>2.0224505512719841</v>
      </c>
      <c r="CA69" s="28"/>
      <c r="CC69" s="28">
        <f>CC4</f>
        <v>20.254991458219937</v>
      </c>
      <c r="CD69" s="28"/>
      <c r="CI69" s="59">
        <f>CI4</f>
        <v>7.6070674823810573E-3</v>
      </c>
      <c r="CJ69" s="59">
        <f>CJ4</f>
        <v>8.1943339667517896E-3</v>
      </c>
      <c r="CK69" s="59">
        <f>CK4</f>
        <v>8.205487383663319E-3</v>
      </c>
      <c r="CP69" s="1"/>
      <c r="CQ69" s="1"/>
      <c r="CR69" s="1"/>
      <c r="CS69" s="1"/>
    </row>
    <row r="70" spans="3:97" ht="16" x14ac:dyDescent="0.2">
      <c r="C70" s="1" t="s">
        <v>31</v>
      </c>
      <c r="D70" s="53" t="s">
        <v>91</v>
      </c>
      <c r="E70" s="9"/>
      <c r="F70" s="9"/>
      <c r="G70" s="46"/>
      <c r="H70" s="9">
        <f>H8</f>
        <v>0.44576288904450667</v>
      </c>
      <c r="I70" s="9">
        <f>I8</f>
        <v>0.39309691098661687</v>
      </c>
      <c r="J70" s="9">
        <f>J8</f>
        <v>0.19341346872082166</v>
      </c>
      <c r="K70" s="43"/>
      <c r="L70" s="1"/>
      <c r="M70" s="9"/>
      <c r="N70" s="9"/>
      <c r="O70" s="9"/>
      <c r="P70" s="9">
        <f>P8</f>
        <v>9.4499066293183942E-2</v>
      </c>
      <c r="Q70" s="9">
        <f>Q8</f>
        <v>8.5655579762769316E-2</v>
      </c>
      <c r="R70" s="9">
        <f>R8</f>
        <v>5.6293028322440083E-2</v>
      </c>
      <c r="S70" s="1"/>
      <c r="U70" s="9"/>
      <c r="V70" s="9"/>
      <c r="W70" s="9"/>
      <c r="X70" s="9">
        <f>X8</f>
        <v>4.3212690631808277E-2</v>
      </c>
      <c r="Y70" s="9">
        <f>Y8</f>
        <v>4.4487114845938369E-2</v>
      </c>
      <c r="Z70" s="9">
        <f>Z8</f>
        <v>4.1626953003423589E-2</v>
      </c>
      <c r="AC70" s="13"/>
      <c r="AD70" s="13"/>
      <c r="AE70" s="13"/>
      <c r="AF70" s="39">
        <f>AF8</f>
        <v>29835269.489605486</v>
      </c>
      <c r="AG70" s="39">
        <f>AG8</f>
        <v>24704249.871437419</v>
      </c>
      <c r="AH70" s="39">
        <f>AH8</f>
        <v>16882368.839582324</v>
      </c>
      <c r="AI70" s="13"/>
      <c r="AJ70" s="39">
        <f>AJ8</f>
        <v>691533174.10963881</v>
      </c>
      <c r="AM70" s="9"/>
      <c r="AN70" s="9"/>
      <c r="AO70" s="9"/>
      <c r="AP70" s="18">
        <f>AP8</f>
        <v>9.3822150504558692</v>
      </c>
      <c r="AQ70" s="18">
        <f>AQ8</f>
        <v>8.5171012357774156</v>
      </c>
      <c r="AR70" s="18">
        <f>AR8</f>
        <v>5.2309341497810093</v>
      </c>
      <c r="AU70" s="9"/>
      <c r="AV70" s="9"/>
      <c r="AW70" s="9"/>
      <c r="AX70" s="9">
        <f>AX8</f>
        <v>0.78333333333333333</v>
      </c>
      <c r="AY70" s="9">
        <f>AY8</f>
        <v>0.79916666666666669</v>
      </c>
      <c r="AZ70" s="9">
        <f>AZ8</f>
        <v>0.80833333333333324</v>
      </c>
      <c r="BA70" s="9"/>
      <c r="BB70" s="9"/>
      <c r="BC70" s="18">
        <f>BC8</f>
        <v>36.5</v>
      </c>
      <c r="BD70" s="18"/>
      <c r="BE70" s="9"/>
      <c r="BF70" s="18">
        <f>BF8</f>
        <v>29.047111111111111</v>
      </c>
      <c r="BG70" s="18"/>
      <c r="BH70" s="9"/>
      <c r="BI70" s="18">
        <f>BI8</f>
        <v>72.013333333333335</v>
      </c>
      <c r="BJ70" s="18"/>
      <c r="BK70" s="9"/>
      <c r="BL70" s="28">
        <f>BL8</f>
        <v>6.6068651109059759</v>
      </c>
      <c r="BM70" s="18"/>
      <c r="BN70" s="8"/>
      <c r="BR70" s="44"/>
      <c r="BS70" s="44"/>
      <c r="BT70" s="44"/>
      <c r="BW70" s="28">
        <f>BW8</f>
        <v>207.30217650518185</v>
      </c>
      <c r="BX70" s="44"/>
      <c r="BY70" s="28"/>
      <c r="BZ70" s="28">
        <f>BZ8</f>
        <v>1.1775686519614679</v>
      </c>
      <c r="CA70" s="28"/>
      <c r="CC70" s="28">
        <f>CC8</f>
        <v>8.3719042571375528</v>
      </c>
      <c r="CD70" s="28"/>
      <c r="CI70" s="59">
        <f>CI8</f>
        <v>6.1352983499371435E-3</v>
      </c>
      <c r="CJ70" s="59">
        <f>CJ8</f>
        <v>6.4471137791274951E-3</v>
      </c>
      <c r="CK70" s="59">
        <f>CK8</f>
        <v>5.9408712798514809E-3</v>
      </c>
      <c r="CP70" s="1"/>
      <c r="CQ70" s="1"/>
      <c r="CR70" s="1"/>
      <c r="CS70" s="1"/>
    </row>
    <row r="71" spans="3:97" ht="16" x14ac:dyDescent="0.2">
      <c r="C71" s="1" t="s">
        <v>67</v>
      </c>
      <c r="D71" s="53" t="s">
        <v>92</v>
      </c>
      <c r="E71" s="9"/>
      <c r="F71" s="9"/>
      <c r="G71" s="46"/>
      <c r="H71" s="9">
        <f>H11</f>
        <v>0.87139321108217593</v>
      </c>
      <c r="I71" s="9">
        <f>I11</f>
        <v>0.54641333486519617</v>
      </c>
      <c r="J71" s="9">
        <f>J11</f>
        <v>0.3882487077619719</v>
      </c>
      <c r="L71" s="1"/>
      <c r="M71" s="9"/>
      <c r="N71" s="9"/>
      <c r="O71" s="9"/>
      <c r="P71" s="9">
        <f>P11</f>
        <v>0.12193511284722221</v>
      </c>
      <c r="Q71" s="9">
        <f>Q11</f>
        <v>9.7283445669934632E-2</v>
      </c>
      <c r="R71" s="9">
        <f>R11</f>
        <v>9.1424473493100941E-2</v>
      </c>
      <c r="S71" s="1"/>
      <c r="U71" s="9"/>
      <c r="V71" s="9"/>
      <c r="W71" s="9"/>
      <c r="X71" s="9">
        <f>X11</f>
        <v>4.0704215446862507E-2</v>
      </c>
      <c r="Y71" s="9">
        <f>Y11</f>
        <v>4.408914760348584E-2</v>
      </c>
      <c r="Z71" s="9">
        <f>Z11</f>
        <v>4.8164246809835047E-2</v>
      </c>
      <c r="AC71" s="13"/>
      <c r="AD71" s="13"/>
      <c r="AE71" s="13"/>
      <c r="AF71" s="39">
        <f>AF11</f>
        <v>38452743.005422406</v>
      </c>
      <c r="AG71" s="39">
        <f>AG11</f>
        <v>27750107.969258163</v>
      </c>
      <c r="AH71" s="39">
        <f>AH11</f>
        <v>19962927.967576955</v>
      </c>
      <c r="AI71" s="13"/>
      <c r="AJ71" s="39">
        <f>AJ11</f>
        <v>1141589661.5925207</v>
      </c>
      <c r="AM71" s="9"/>
      <c r="AN71" s="9"/>
      <c r="AO71" s="9"/>
      <c r="AP71" s="18">
        <f>AP11</f>
        <v>16.493004127619106</v>
      </c>
      <c r="AQ71" s="18">
        <f>AQ11</f>
        <v>11.039089740634672</v>
      </c>
      <c r="AR71" s="18">
        <f>AR11</f>
        <v>7.8519891411853946</v>
      </c>
      <c r="AU71" s="9"/>
      <c r="AV71" s="9"/>
      <c r="AW71" s="9"/>
      <c r="AX71" s="9">
        <f>AX11</f>
        <v>1.3608333333333336</v>
      </c>
      <c r="AY71" s="9">
        <f>AY11</f>
        <v>1.2758333333333332</v>
      </c>
      <c r="AZ71" s="9">
        <f>AZ11</f>
        <v>1.2533333333333334</v>
      </c>
      <c r="BA71" s="9"/>
      <c r="BB71" s="9"/>
      <c r="BC71" s="18">
        <f>BC11</f>
        <v>30.333333333333332</v>
      </c>
      <c r="BD71" s="18"/>
      <c r="BE71" s="9"/>
      <c r="BF71" s="18">
        <f>BF11</f>
        <v>39.74627777777777</v>
      </c>
      <c r="BG71" s="18"/>
      <c r="BH71" s="9"/>
      <c r="BI71" s="18">
        <f>BI11</f>
        <v>157.13333333333333</v>
      </c>
      <c r="BJ71" s="18"/>
      <c r="BK71" s="9"/>
      <c r="BL71" s="28">
        <f>BL11</f>
        <v>4.007212944047315</v>
      </c>
      <c r="BM71" s="18"/>
      <c r="BN71" s="8"/>
      <c r="BR71" s="44"/>
      <c r="BS71" s="44"/>
      <c r="BT71" s="44"/>
      <c r="BW71" s="28">
        <f>BW11</f>
        <v>439.94686566888072</v>
      </c>
      <c r="BX71" s="44"/>
      <c r="BY71" s="28"/>
      <c r="BZ71" s="28">
        <f>BZ11</f>
        <v>0.88958934316992089</v>
      </c>
      <c r="CA71" s="28"/>
      <c r="CC71" s="28">
        <f>CC11</f>
        <v>9.9008456713797273</v>
      </c>
      <c r="CD71" s="28"/>
      <c r="CI71" s="59">
        <f>CI11</f>
        <v>7.3115264589515569E-3</v>
      </c>
      <c r="CJ71" s="59">
        <f>CJ11</f>
        <v>6.9041961692291763E-3</v>
      </c>
      <c r="CK71" s="59">
        <f>CK11</f>
        <v>6.8111685653251992E-3</v>
      </c>
      <c r="CP71" s="1"/>
      <c r="CQ71" s="1"/>
      <c r="CR71" s="1"/>
      <c r="CS71" s="1"/>
    </row>
    <row r="72" spans="3:97" ht="16" x14ac:dyDescent="0.2">
      <c r="C72" s="1" t="s">
        <v>93</v>
      </c>
      <c r="D72" s="53" t="s">
        <v>94</v>
      </c>
      <c r="E72" s="43"/>
      <c r="F72" s="43"/>
      <c r="G72" s="46"/>
      <c r="H72" s="9">
        <f>H14</f>
        <v>0.58136181002348852</v>
      </c>
      <c r="I72" s="9">
        <f t="shared" ref="I72" si="144">I14</f>
        <v>0.38202305283224403</v>
      </c>
      <c r="J72" s="9">
        <f>J14</f>
        <v>0.19040242763772172</v>
      </c>
      <c r="L72" s="43"/>
      <c r="M72" s="43"/>
      <c r="N72" s="43"/>
      <c r="O72" s="1"/>
      <c r="P72" s="9">
        <f>P14</f>
        <v>8.7523220486111108E-2</v>
      </c>
      <c r="Q72" s="9">
        <f t="shared" ref="Q72" si="145">Q14</f>
        <v>8.3178032751562173E-2</v>
      </c>
      <c r="R72" s="9">
        <f>R14</f>
        <v>7.7897058823529403E-2</v>
      </c>
      <c r="S72" s="1"/>
      <c r="T72" s="43"/>
      <c r="U72" s="43"/>
      <c r="V72" s="43"/>
      <c r="X72" s="9">
        <f>X14</f>
        <v>3.7736793435322852E-2</v>
      </c>
      <c r="Y72" s="9">
        <f t="shared" ref="Y72" si="146">Y14</f>
        <v>3.4450788158400622E-2</v>
      </c>
      <c r="Z72" s="9">
        <f>Z14</f>
        <v>4.5959558823529416E-2</v>
      </c>
      <c r="AB72" s="39"/>
      <c r="AC72" s="39"/>
      <c r="AD72" s="39"/>
      <c r="AE72" s="13"/>
      <c r="AF72" s="39">
        <f>AF14</f>
        <v>12079499.594558235</v>
      </c>
      <c r="AG72" s="39">
        <f t="shared" ref="AG72" si="147">AG14</f>
        <v>18628633.173411347</v>
      </c>
      <c r="AH72" s="39">
        <f>AH14</f>
        <v>9622370.1849236488</v>
      </c>
      <c r="AI72" s="13"/>
      <c r="AJ72" s="39">
        <f>AJ14</f>
        <v>172857095.80197474</v>
      </c>
      <c r="AL72" s="43"/>
      <c r="AM72" s="43"/>
      <c r="AN72" s="43"/>
      <c r="AP72" s="18">
        <f>AP14</f>
        <v>13.420436894080797</v>
      </c>
      <c r="AQ72" s="18">
        <f t="shared" ref="AQ72" si="148">AQ14</f>
        <v>9.6885701175897303</v>
      </c>
      <c r="AR72" s="18">
        <f>AR14</f>
        <v>4.4718123593756589</v>
      </c>
      <c r="AT72" s="43"/>
      <c r="AU72" s="43"/>
      <c r="AV72" s="43"/>
      <c r="AW72" s="1"/>
      <c r="AX72" s="9">
        <f>AX14</f>
        <v>0.64375000000000004</v>
      </c>
      <c r="AY72" s="9">
        <f t="shared" ref="AY72" si="149">AY14</f>
        <v>0.62000000000000011</v>
      </c>
      <c r="AZ72" s="9">
        <f>AZ14</f>
        <v>0.5675</v>
      </c>
      <c r="BC72" s="18">
        <f>BC14</f>
        <v>20.65</v>
      </c>
      <c r="BD72" s="18"/>
      <c r="BF72" s="18">
        <f>BF14</f>
        <v>12.858041666666669</v>
      </c>
      <c r="BG72" s="18"/>
      <c r="BI72" s="18">
        <f>BI14</f>
        <v>39.005000000000003</v>
      </c>
      <c r="BJ72" s="18"/>
      <c r="BK72" s="9"/>
      <c r="BL72" s="28">
        <f>BL14</f>
        <v>4.8789633595074875</v>
      </c>
      <c r="BM72" s="18"/>
      <c r="BN72" s="8"/>
      <c r="BR72" s="44"/>
      <c r="BS72" s="44"/>
      <c r="BT72" s="44"/>
      <c r="BW72" s="28">
        <f>BW14</f>
        <v>92.537686007613601</v>
      </c>
      <c r="BX72" s="44"/>
      <c r="BY72" s="28"/>
      <c r="BZ72" s="28">
        <f>BZ14</f>
        <v>0.84868757922929383</v>
      </c>
      <c r="CA72" s="28"/>
      <c r="CC72" s="28">
        <f>CC14</f>
        <v>4.5713176179762227</v>
      </c>
      <c r="CD72" s="28"/>
      <c r="CI72" s="59">
        <f>CI14</f>
        <v>7.2716020204378036E-3</v>
      </c>
      <c r="CJ72" s="59">
        <f t="shared" ref="CJ72" si="150">CJ14</f>
        <v>7.9248202884304383E-3</v>
      </c>
      <c r="CK72" s="59">
        <f>CK14</f>
        <v>7.1535493827160493E-3</v>
      </c>
      <c r="CP72" s="1"/>
      <c r="CQ72" s="1"/>
      <c r="CR72" s="1"/>
      <c r="CS72" s="1"/>
    </row>
    <row r="73" spans="3:97" ht="16" x14ac:dyDescent="0.2">
      <c r="C73" s="1" t="s">
        <v>95</v>
      </c>
      <c r="D73" s="53" t="s">
        <v>96</v>
      </c>
      <c r="G73" s="46"/>
      <c r="H73" s="9">
        <f>H16</f>
        <v>0.67720469242384462</v>
      </c>
      <c r="I73" s="9">
        <f t="shared" ref="I73:J73" si="151">I16</f>
        <v>0.34508129084967321</v>
      </c>
      <c r="J73" s="9">
        <f t="shared" si="151"/>
        <v>0.19378043884220353</v>
      </c>
      <c r="O73" s="1"/>
      <c r="P73" s="9">
        <f>P16</f>
        <v>0.11599976794103059</v>
      </c>
      <c r="Q73" s="9">
        <f t="shared" ref="Q73:R73" si="152">Q16</f>
        <v>8.8528063725490214E-2</v>
      </c>
      <c r="R73" s="9">
        <f t="shared" si="152"/>
        <v>7.5332516339869288E-2</v>
      </c>
      <c r="S73" s="1"/>
      <c r="X73" s="9">
        <f>X16</f>
        <v>3.9997957516339874E-2</v>
      </c>
      <c r="Y73" s="9">
        <f t="shared" ref="Y73:Z73" si="153">Y16</f>
        <v>3.9492952399815137E-2</v>
      </c>
      <c r="Z73" s="9">
        <f t="shared" si="153"/>
        <v>4.0768191721132899E-2</v>
      </c>
      <c r="AB73" s="39"/>
      <c r="AC73" s="39"/>
      <c r="AD73" s="39"/>
      <c r="AF73" s="39">
        <f>AF16</f>
        <v>40212923.103204742</v>
      </c>
      <c r="AG73" s="39">
        <f t="shared" ref="AG73:AH73" si="154">AG16</f>
        <v>22403919.723097645</v>
      </c>
      <c r="AH73" s="39">
        <f t="shared" si="154"/>
        <v>18160772.279364571</v>
      </c>
      <c r="AI73" s="13"/>
      <c r="AJ73" s="39">
        <f t="shared" ref="AJ73" si="155">AJ16</f>
        <v>1065613810.8286749</v>
      </c>
      <c r="AK73" s="39"/>
      <c r="AP73" s="18">
        <f>AP16</f>
        <v>13.576823986629076</v>
      </c>
      <c r="AQ73" s="18">
        <f t="shared" ref="AQ73:AR73" si="156">AQ16</f>
        <v>7.8977236875092194</v>
      </c>
      <c r="AR73" s="18">
        <f t="shared" si="156"/>
        <v>4.9168214193778237</v>
      </c>
      <c r="AS73" s="44"/>
      <c r="AW73" s="1"/>
      <c r="AX73" s="9">
        <f>AX16</f>
        <v>0.9375</v>
      </c>
      <c r="AY73" s="9">
        <f t="shared" ref="AY73:AZ73" si="157">AY16</f>
        <v>0.82625000000000004</v>
      </c>
      <c r="AZ73" s="9">
        <f t="shared" si="157"/>
        <v>0.75875000000000004</v>
      </c>
      <c r="BC73" s="18">
        <f>BC16</f>
        <v>47.05</v>
      </c>
      <c r="BD73" s="18"/>
      <c r="BF73" s="18">
        <f>BF16</f>
        <v>39.575833333333335</v>
      </c>
      <c r="BG73" s="18"/>
      <c r="BH73" s="1"/>
      <c r="BI73" s="18">
        <f>BI16</f>
        <v>103.175</v>
      </c>
      <c r="BJ73" s="18"/>
      <c r="BK73" s="9"/>
      <c r="BL73" s="28">
        <f>BL16</f>
        <v>7.4380912816326861</v>
      </c>
      <c r="BM73" s="18"/>
      <c r="BN73" s="28"/>
      <c r="BO73" s="1"/>
      <c r="BR73" s="44"/>
      <c r="BS73" s="44"/>
      <c r="BT73" s="44"/>
      <c r="BW73" s="28">
        <f>BW16</f>
        <v>328.95737538266985</v>
      </c>
      <c r="BX73" s="44"/>
      <c r="BY73" s="28"/>
      <c r="BZ73" s="28">
        <f>BZ16</f>
        <v>1.2481918462405659</v>
      </c>
      <c r="CA73" s="28"/>
      <c r="CC73" s="28">
        <f>CC16</f>
        <v>10.185807921588028</v>
      </c>
      <c r="CD73" s="28"/>
      <c r="CI73" s="59">
        <f>CI16</f>
        <v>6.3699149012938026E-3</v>
      </c>
      <c r="CJ73" s="59">
        <f t="shared" ref="CJ73:CK73" si="158">CJ16</f>
        <v>6.4302569356721809E-3</v>
      </c>
      <c r="CK73" s="59">
        <f t="shared" si="158"/>
        <v>5.5347988768377435E-3</v>
      </c>
      <c r="CP73" s="1"/>
      <c r="CQ73" s="1"/>
      <c r="CR73" s="1"/>
      <c r="CS73" s="1"/>
    </row>
    <row r="74" spans="3:97" ht="16" x14ac:dyDescent="0.2">
      <c r="C74" s="1" t="s">
        <v>97</v>
      </c>
      <c r="D74" s="53" t="s">
        <v>98</v>
      </c>
      <c r="G74" s="46"/>
      <c r="H74" s="9">
        <f>H18</f>
        <v>0.37084586443478906</v>
      </c>
      <c r="I74" s="9">
        <f t="shared" ref="I74:J74" si="159">I18</f>
        <v>0.29681245461147415</v>
      </c>
      <c r="J74" s="9">
        <f t="shared" si="159"/>
        <v>0.17678450435729845</v>
      </c>
      <c r="P74" s="9">
        <f>P18</f>
        <v>0.10213260314542483</v>
      </c>
      <c r="Q74" s="9">
        <f t="shared" ref="Q74:R74" si="160">Q18</f>
        <v>7.5610820624546118E-2</v>
      </c>
      <c r="R74" s="9">
        <f t="shared" si="160"/>
        <v>7.2136943666355438E-2</v>
      </c>
      <c r="X74" s="9">
        <f>X18</f>
        <v>3.479314321214598E-2</v>
      </c>
      <c r="Y74" s="9">
        <f t="shared" ref="Y74:Z74" si="161">Y18</f>
        <v>3.2963734567901228E-2</v>
      </c>
      <c r="Z74" s="9">
        <f t="shared" si="161"/>
        <v>3.6533539094650208E-2</v>
      </c>
      <c r="AB74" s="39"/>
      <c r="AC74" s="39"/>
      <c r="AD74" s="39"/>
      <c r="AF74" s="39">
        <f>AF18</f>
        <v>28093867.35649471</v>
      </c>
      <c r="AG74" s="39">
        <f t="shared" ref="AG74:AH74" si="162">AG18</f>
        <v>21316770.548495974</v>
      </c>
      <c r="AH74" s="39">
        <f t="shared" si="162"/>
        <v>17937973.335901503</v>
      </c>
      <c r="AI74" s="13"/>
      <c r="AJ74" s="39">
        <f t="shared" ref="AJ74" si="163">AJ18</f>
        <v>426358490.23774695</v>
      </c>
      <c r="AK74" s="39"/>
      <c r="AP74" s="18">
        <f>AP18</f>
        <v>8.6293170185050379</v>
      </c>
      <c r="AQ74" s="18">
        <f t="shared" ref="AQ74:AR74" si="164">AQ18</f>
        <v>8.1117158502002251</v>
      </c>
      <c r="AR74" s="18">
        <f t="shared" si="164"/>
        <v>4.8759527761848238</v>
      </c>
      <c r="AX74" s="9">
        <f>AX18</f>
        <v>0.49416666666666664</v>
      </c>
      <c r="AY74" s="9">
        <f t="shared" ref="AY74:AZ74" si="165">AY18</f>
        <v>0.48750000000000004</v>
      </c>
      <c r="AZ74" s="9">
        <f t="shared" si="165"/>
        <v>0.49833333333333335</v>
      </c>
      <c r="BC74" s="18">
        <f>BC18</f>
        <v>38.666666666666664</v>
      </c>
      <c r="BD74" s="18"/>
      <c r="BF74" s="18">
        <f>BF18</f>
        <v>18.99186111111111</v>
      </c>
      <c r="BG74" s="18"/>
      <c r="BH74" s="1"/>
      <c r="BI74" s="18">
        <f>BI18</f>
        <v>25.366666666666664</v>
      </c>
      <c r="BJ74" s="18"/>
      <c r="BK74" s="9"/>
      <c r="BL74" s="28">
        <f>BL18</f>
        <v>10.643073925829654</v>
      </c>
      <c r="BM74" s="18"/>
      <c r="BN74" s="1"/>
      <c r="BO74" s="1"/>
      <c r="BR74" s="44"/>
      <c r="BS74" s="44"/>
      <c r="BT74" s="44"/>
      <c r="BW74" s="28">
        <f>BW18</f>
        <v>135.01508222420449</v>
      </c>
      <c r="BX74" s="44"/>
      <c r="BY74" s="28"/>
      <c r="BZ74" s="28">
        <f>BZ18</f>
        <v>1.6894902081576184</v>
      </c>
      <c r="CA74" s="28"/>
      <c r="CB74" s="28"/>
      <c r="CC74" s="28">
        <f>CC18</f>
        <v>12.256660848601264</v>
      </c>
      <c r="CD74" s="28"/>
      <c r="CI74" s="59">
        <f>CI18</f>
        <v>6.0399628947865663E-3</v>
      </c>
      <c r="CJ74" s="59">
        <f t="shared" ref="CJ74:CK74" si="166">CJ18</f>
        <v>6.7539519725951522E-3</v>
      </c>
      <c r="CK74" s="59">
        <f t="shared" si="166"/>
        <v>5.6709663034460421E-3</v>
      </c>
      <c r="CP74" s="1"/>
      <c r="CQ74" s="1"/>
      <c r="CR74" s="1"/>
      <c r="CS74" s="1"/>
    </row>
    <row r="75" spans="3:97" ht="16" x14ac:dyDescent="0.2">
      <c r="C75" s="1" t="s">
        <v>99</v>
      </c>
      <c r="D75" s="45" t="s">
        <v>100</v>
      </c>
      <c r="G75" s="46"/>
      <c r="H75" s="9">
        <f>H21</f>
        <v>0.57099</v>
      </c>
      <c r="I75" s="9">
        <f t="shared" ref="I75:J75" si="167">I21</f>
        <v>0.51753666666666664</v>
      </c>
      <c r="J75" s="9">
        <f t="shared" si="167"/>
        <v>0.29637333333333332</v>
      </c>
      <c r="P75" s="9">
        <f>P21</f>
        <v>0.11702333333333333</v>
      </c>
      <c r="Q75" s="9">
        <f t="shared" ref="Q75:R75" si="168">Q21</f>
        <v>0.10485</v>
      </c>
      <c r="R75" s="9">
        <f t="shared" si="168"/>
        <v>8.7669999999999984E-2</v>
      </c>
      <c r="X75" s="9">
        <f>X21</f>
        <v>4.7013333333333331E-2</v>
      </c>
      <c r="Y75" s="9">
        <f t="shared" ref="Y75:Z75" si="169">Y21</f>
        <v>5.0846666666666672E-2</v>
      </c>
      <c r="Z75" s="9">
        <f t="shared" si="169"/>
        <v>4.787333333333333E-2</v>
      </c>
      <c r="AB75" s="39"/>
      <c r="AC75" s="39"/>
      <c r="AD75" s="39"/>
      <c r="AF75" s="39">
        <f>AF21</f>
        <v>13496940.702737594</v>
      </c>
      <c r="AG75" s="39">
        <f t="shared" ref="AG75:AH75" si="170">AG21</f>
        <v>11901685.0229661</v>
      </c>
      <c r="AH75" s="39">
        <f t="shared" si="170"/>
        <v>8622410.4416031782</v>
      </c>
      <c r="AI75" s="13"/>
      <c r="AJ75" s="39">
        <f t="shared" ref="AJ75" si="171">AJ21</f>
        <v>177108662.63523448</v>
      </c>
      <c r="AK75" s="39"/>
      <c r="AP75" s="18">
        <f>AP21</f>
        <v>10.45906706933259</v>
      </c>
      <c r="AQ75" s="18">
        <f t="shared" ref="AQ75:AR75" si="172">AQ21</f>
        <v>9.5759401716283694</v>
      </c>
      <c r="AR75" s="18">
        <f t="shared" si="172"/>
        <v>6.3948907064792282</v>
      </c>
      <c r="AX75" s="9">
        <f>AX21</f>
        <v>0.63360566666666662</v>
      </c>
      <c r="AY75" s="9">
        <f t="shared" ref="AY75:AZ75" si="173">AY21</f>
        <v>0.67488333333333339</v>
      </c>
      <c r="AZ75" s="9">
        <f t="shared" si="173"/>
        <v>0.66442233333333334</v>
      </c>
      <c r="BC75" s="18">
        <f>BC21</f>
        <v>23.645</v>
      </c>
      <c r="BD75" s="18"/>
      <c r="BF75" s="18">
        <f>BF21</f>
        <v>15.617572177777779</v>
      </c>
      <c r="BG75" s="18"/>
      <c r="BH75" s="1"/>
      <c r="BI75" s="18">
        <f>BI21</f>
        <v>25.7</v>
      </c>
      <c r="BJ75" s="18"/>
      <c r="BK75" s="9"/>
      <c r="BL75" s="28">
        <f>BL21</f>
        <v>6.4531468408566077</v>
      </c>
      <c r="BM75" s="18"/>
      <c r="BN75" s="1"/>
      <c r="BO75" s="1"/>
      <c r="BR75" s="44"/>
      <c r="BS75" s="44"/>
      <c r="BT75" s="44"/>
      <c r="BW75" s="28">
        <f>BW21</f>
        <v>125.97107571391568</v>
      </c>
      <c r="BX75" s="44"/>
      <c r="BY75" s="28"/>
      <c r="BZ75" s="28">
        <f>BZ21</f>
        <v>1.3655410064269045</v>
      </c>
      <c r="CA75" s="28"/>
      <c r="CB75" s="1"/>
      <c r="CC75" s="28">
        <f>CC21</f>
        <v>11.038474156783968</v>
      </c>
      <c r="CD75" s="28"/>
      <c r="CI75" s="59">
        <f>CI21</f>
        <v>9.7275507447937837E-3</v>
      </c>
      <c r="CJ75" s="59">
        <f t="shared" ref="CJ75:CK75" si="174">CJ21</f>
        <v>9.8299009478204392E-3</v>
      </c>
      <c r="CK75" s="59">
        <f t="shared" si="174"/>
        <v>9.3307256215588216E-3</v>
      </c>
      <c r="CP75" s="1"/>
      <c r="CQ75" s="1"/>
      <c r="CR75" s="1"/>
      <c r="CS75" s="1"/>
    </row>
    <row r="76" spans="3:97" ht="16" x14ac:dyDescent="0.2">
      <c r="C76" s="1" t="s">
        <v>66</v>
      </c>
      <c r="D76" s="45" t="s">
        <v>101</v>
      </c>
      <c r="G76" s="46"/>
      <c r="H76" s="9">
        <f>H24</f>
        <v>0.52515601612056861</v>
      </c>
      <c r="I76" s="9">
        <f t="shared" ref="I76:J76" si="175">I24</f>
        <v>0.31786284445611956</v>
      </c>
      <c r="J76" s="9">
        <f t="shared" si="175"/>
        <v>0.26399084009571078</v>
      </c>
      <c r="P76" s="9">
        <f>P24</f>
        <v>8.3387001673224423E-2</v>
      </c>
      <c r="Q76" s="9">
        <f t="shared" ref="Q76:R76" si="176">Q24</f>
        <v>6.2382384125878258E-2</v>
      </c>
      <c r="R76" s="9">
        <f t="shared" si="176"/>
        <v>6.0480241421472986E-2</v>
      </c>
      <c r="X76" s="9">
        <f>X24</f>
        <v>3.618949789942761E-2</v>
      </c>
      <c r="Y76" s="9">
        <f t="shared" ref="Y76:Z76" si="177">Y24</f>
        <v>3.3437997105328111E-2</v>
      </c>
      <c r="Z76" s="9">
        <f t="shared" si="177"/>
        <v>3.3141391587177403E-2</v>
      </c>
      <c r="AB76" s="39"/>
      <c r="AC76" s="39"/>
      <c r="AD76" s="39"/>
      <c r="AF76" s="39">
        <f>AF24</f>
        <v>73820077.693374619</v>
      </c>
      <c r="AG76" s="39">
        <f t="shared" ref="AG76:AH76" si="178">AG24</f>
        <v>47861659.02875936</v>
      </c>
      <c r="AH76" s="39">
        <f t="shared" si="178"/>
        <v>42315042.37614619</v>
      </c>
      <c r="AI76" s="13"/>
      <c r="AJ76" s="39">
        <f t="shared" ref="AJ76" si="179">AJ24</f>
        <v>1547751491.0026217</v>
      </c>
      <c r="AK76" s="39"/>
      <c r="AP76" s="18">
        <f>AP24</f>
        <v>12.74035748252011</v>
      </c>
      <c r="AQ76" s="18">
        <f t="shared" ref="AQ76:AR76" si="180">AQ24</f>
        <v>9.206960630404053</v>
      </c>
      <c r="AR76" s="18">
        <f t="shared" si="180"/>
        <v>7.8462801469377199</v>
      </c>
      <c r="AX76" s="9">
        <f>AX24</f>
        <v>0.62166666666666659</v>
      </c>
      <c r="AY76" s="9">
        <f t="shared" ref="AY76:AZ76" si="181">AY24</f>
        <v>0.68416666666666659</v>
      </c>
      <c r="AZ76" s="9">
        <f t="shared" si="181"/>
        <v>0.47249999999999998</v>
      </c>
      <c r="BC76" s="18">
        <f>BC24</f>
        <v>47.5</v>
      </c>
      <c r="BD76" s="18"/>
      <c r="BF76" s="18">
        <f>BF24</f>
        <v>28.313083333333335</v>
      </c>
      <c r="BG76" s="18"/>
      <c r="BH76" s="1"/>
      <c r="BI76" s="18">
        <f>BI24</f>
        <v>37.250000000000007</v>
      </c>
      <c r="BJ76" s="18"/>
      <c r="BK76" s="9"/>
      <c r="BL76" s="28">
        <f>BL24</f>
        <v>11.201306319422095</v>
      </c>
      <c r="BM76" s="18"/>
      <c r="BN76" s="1"/>
      <c r="BO76" s="1"/>
      <c r="BR76" s="44"/>
      <c r="BS76" s="44"/>
      <c r="BT76" s="44"/>
      <c r="BW76" s="28">
        <f>BW24</f>
        <v>269.90283341711717</v>
      </c>
      <c r="BX76" s="44"/>
      <c r="BY76" s="28"/>
      <c r="BZ76" s="28">
        <f>BZ24</f>
        <v>1.8778519216116758</v>
      </c>
      <c r="CA76" s="47"/>
      <c r="CB76" s="1"/>
      <c r="CC76" s="28">
        <f>CC24</f>
        <v>17.966748357035453</v>
      </c>
      <c r="CD76" s="28"/>
      <c r="CI76" s="59">
        <f>CI24</f>
        <v>4.6366704070171473E-3</v>
      </c>
      <c r="CJ76" s="59">
        <f t="shared" ref="CJ76:CK76" si="182">CJ24</f>
        <v>4.8399775448310584E-3</v>
      </c>
      <c r="CK76" s="59">
        <f t="shared" si="182"/>
        <v>4.7093032731503641E-3</v>
      </c>
      <c r="CP76" s="1"/>
      <c r="CQ76" s="1"/>
      <c r="CR76" s="1"/>
      <c r="CS76" s="1"/>
    </row>
    <row r="77" spans="3:97" ht="16" x14ac:dyDescent="0.2">
      <c r="C77" s="1" t="s">
        <v>102</v>
      </c>
      <c r="D77" s="45" t="s">
        <v>103</v>
      </c>
      <c r="G77" s="46"/>
      <c r="H77" s="9">
        <f>0.552</f>
        <v>0.55200000000000005</v>
      </c>
      <c r="I77" s="9">
        <f t="shared" ref="I77:J77" si="183">I30</f>
        <v>0.58286199999999999</v>
      </c>
      <c r="J77" s="9">
        <f t="shared" si="183"/>
        <v>0.43243600000000004</v>
      </c>
      <c r="P77" s="9">
        <f>P30</f>
        <v>9.3946000000000002E-2</v>
      </c>
      <c r="Q77" s="9">
        <f t="shared" ref="Q77:R77" si="184">Q30</f>
        <v>8.6242000000000013E-2</v>
      </c>
      <c r="R77" s="9">
        <f t="shared" si="184"/>
        <v>7.6913999999999996E-2</v>
      </c>
      <c r="X77" s="9">
        <f>X30</f>
        <v>4.2883999999999999E-2</v>
      </c>
      <c r="Y77" s="9">
        <f t="shared" ref="Y77:Z77" si="185">Y30</f>
        <v>3.9143999999999998E-2</v>
      </c>
      <c r="Z77" s="9">
        <f t="shared" si="185"/>
        <v>3.7294000000000008E-2</v>
      </c>
      <c r="AB77" s="39"/>
      <c r="AC77" s="39"/>
      <c r="AD77" s="39"/>
      <c r="AF77" s="39">
        <f>AF30</f>
        <v>22141578.86447674</v>
      </c>
      <c r="AG77" s="39">
        <f t="shared" ref="AG77:AH77" si="186">AG30</f>
        <v>24105848.088516895</v>
      </c>
      <c r="AH77" s="39">
        <f t="shared" si="186"/>
        <v>19597335.88888263</v>
      </c>
      <c r="AI77" s="13"/>
      <c r="AJ77" s="39">
        <f>AJ30</f>
        <v>21948254.280625422</v>
      </c>
      <c r="AK77" s="39"/>
      <c r="AP77" s="18">
        <f>AP30</f>
        <v>12.620099268253705</v>
      </c>
      <c r="AQ77" s="18">
        <f t="shared" ref="AQ77:AR77" si="187">AQ30</f>
        <v>13.32243315238755</v>
      </c>
      <c r="AR77" s="18">
        <f t="shared" si="187"/>
        <v>10.713544100050376</v>
      </c>
      <c r="AX77" s="9">
        <f>AX30</f>
        <v>0.63779940000000002</v>
      </c>
      <c r="AY77" s="9">
        <f t="shared" ref="AY77:AZ77" si="188">AY30</f>
        <v>0.74840020000000007</v>
      </c>
      <c r="AZ77" s="9">
        <f t="shared" si="188"/>
        <v>0.71686599999999989</v>
      </c>
      <c r="BC77" s="18">
        <f>BC30</f>
        <v>24.660000000000004</v>
      </c>
      <c r="BD77" s="18"/>
      <c r="BF77" s="18">
        <f>BF30</f>
        <v>17.214610353333327</v>
      </c>
      <c r="BG77" s="18"/>
      <c r="BH77" s="18"/>
      <c r="BI77" s="18">
        <f>BI30</f>
        <v>43.480000000000004</v>
      </c>
      <c r="BJ77" s="18"/>
      <c r="BK77" s="9"/>
      <c r="BL77" s="28">
        <f>BL30</f>
        <v>5.4667724452046045</v>
      </c>
      <c r="BM77" s="9"/>
      <c r="BN77" s="9"/>
      <c r="BO77" s="18"/>
      <c r="BR77" s="44"/>
      <c r="BS77" s="44"/>
      <c r="BT77" s="44"/>
      <c r="BW77" s="28">
        <f>BW30</f>
        <v>206.08875839616636</v>
      </c>
      <c r="BX77" s="44"/>
      <c r="BY77" s="28"/>
      <c r="BZ77" s="28">
        <f>BZ30</f>
        <v>1.0233507545036009</v>
      </c>
      <c r="CA77" s="47"/>
      <c r="CB77" s="1"/>
      <c r="CC77" s="28">
        <f>CC30</f>
        <v>12.466868975890355</v>
      </c>
      <c r="CD77" s="28"/>
      <c r="CI77" s="59">
        <f>CI30</f>
        <v>8.3553152620078237E-3</v>
      </c>
      <c r="CJ77" s="59">
        <f t="shared" ref="CJ77:CK77" si="189">CJ30</f>
        <v>8.2316351632596356E-4</v>
      </c>
      <c r="CK77" s="59">
        <f t="shared" si="189"/>
        <v>8.1428015693903112E-4</v>
      </c>
      <c r="CP77" s="1"/>
      <c r="CQ77" s="1"/>
      <c r="CR77" s="1"/>
      <c r="CS77" s="1"/>
    </row>
    <row r="78" spans="3:97" ht="16" x14ac:dyDescent="0.2">
      <c r="C78" s="1" t="s">
        <v>64</v>
      </c>
      <c r="D78" s="45" t="s">
        <v>38</v>
      </c>
      <c r="G78" s="46"/>
      <c r="H78" s="48">
        <f>H36</f>
        <v>0.50796363636363651</v>
      </c>
      <c r="I78" s="48">
        <f t="shared" ref="I78:J79" si="190">I36</f>
        <v>0.4992697563874034</v>
      </c>
      <c r="J78" s="48">
        <f t="shared" si="190"/>
        <v>0.57403941761363642</v>
      </c>
      <c r="P78" s="48">
        <f>P36</f>
        <v>6.6739999999999994E-2</v>
      </c>
      <c r="Q78" s="48">
        <f t="shared" ref="Q78:R79" si="191">Q36</f>
        <v>6.5701426024955434E-2</v>
      </c>
      <c r="R78" s="48">
        <f t="shared" si="191"/>
        <v>6.1693214312240056E-2</v>
      </c>
      <c r="X78" s="48">
        <f>X36</f>
        <v>2.7936528685548287E-2</v>
      </c>
      <c r="Y78" s="48">
        <f t="shared" ref="Y78:Z79" si="192">Y36</f>
        <v>3.1296078431372547E-2</v>
      </c>
      <c r="Z78" s="48">
        <f t="shared" si="192"/>
        <v>3.0888888888888893E-2</v>
      </c>
      <c r="AB78" s="39"/>
      <c r="AC78" s="39"/>
      <c r="AD78" s="39"/>
      <c r="AF78" s="49">
        <f>AF36</f>
        <v>65980788.312441669</v>
      </c>
      <c r="AG78" s="49">
        <f t="shared" ref="AG78:AH79" si="193">AG36</f>
        <v>67862263.283243909</v>
      </c>
      <c r="AH78" s="49">
        <f t="shared" si="193"/>
        <v>48422237.861854054</v>
      </c>
      <c r="AI78" s="13"/>
      <c r="AJ78" s="49">
        <f t="shared" ref="AJ78:AJ79" si="194">AJ36</f>
        <v>671672906.27456939</v>
      </c>
      <c r="AK78" s="39"/>
      <c r="AP78" s="50">
        <f>AP36</f>
        <v>15.631519157149462</v>
      </c>
      <c r="AQ78" s="50">
        <f t="shared" ref="AQ78:AR79" si="195">AQ36</f>
        <v>14.487171008113268</v>
      </c>
      <c r="AR78" s="50">
        <f t="shared" si="195"/>
        <v>17.082618644432188</v>
      </c>
      <c r="AX78" s="48">
        <f>AX36</f>
        <v>0.5575</v>
      </c>
      <c r="AY78" s="48">
        <f t="shared" ref="AY78:AZ79" si="196">AY36</f>
        <v>0.76250000000000007</v>
      </c>
      <c r="AZ78" s="48">
        <f t="shared" si="196"/>
        <v>0.64250000000000007</v>
      </c>
      <c r="BC78" s="50">
        <f>BC36</f>
        <v>16.899999999999999</v>
      </c>
      <c r="BD78" s="18"/>
      <c r="BF78" s="50">
        <f>BF36</f>
        <v>11.055416666666668</v>
      </c>
      <c r="BG78" s="18"/>
      <c r="BH78" s="18"/>
      <c r="BI78" s="50">
        <f>BI36</f>
        <v>33.58</v>
      </c>
      <c r="BJ78" s="18"/>
      <c r="BK78" s="9"/>
      <c r="BL78" s="51">
        <f>BL36</f>
        <v>4.1443309377708504</v>
      </c>
      <c r="BM78" s="9"/>
      <c r="BN78" s="9"/>
      <c r="BO78" s="18"/>
      <c r="BR78" s="44"/>
      <c r="BS78" s="44"/>
      <c r="BT78" s="44"/>
      <c r="BW78" s="51">
        <f>BW36</f>
        <v>167.23276635226244</v>
      </c>
      <c r="BX78" s="44"/>
      <c r="BY78" s="28"/>
      <c r="BZ78" s="51">
        <f>BZ36</f>
        <v>0.79252796657342783</v>
      </c>
      <c r="CA78" s="47"/>
      <c r="CB78" s="1"/>
      <c r="CC78" s="51">
        <f>CC36</f>
        <v>11.988389787353803</v>
      </c>
      <c r="CD78" s="28"/>
      <c r="CI78" s="60">
        <f>CI36</f>
        <v>5.4031048054645862E-3</v>
      </c>
      <c r="CJ78" s="60">
        <f t="shared" ref="CJ78:CK78" si="197">CJ36</f>
        <v>5.1152321871168619E-3</v>
      </c>
      <c r="CK78" s="60">
        <f t="shared" si="197"/>
        <v>6.5921205519244739E-3</v>
      </c>
      <c r="CP78" s="1"/>
      <c r="CQ78" s="1"/>
      <c r="CR78" s="1"/>
      <c r="CS78" s="1"/>
    </row>
    <row r="79" spans="3:97" ht="16" x14ac:dyDescent="0.2">
      <c r="C79" s="1" t="s">
        <v>65</v>
      </c>
      <c r="D79" s="45" t="s">
        <v>104</v>
      </c>
      <c r="G79" s="46"/>
      <c r="H79" s="48">
        <f>H37</f>
        <v>0.39722333333333332</v>
      </c>
      <c r="I79" s="48">
        <f t="shared" si="190"/>
        <v>0.38940999999999998</v>
      </c>
      <c r="J79" s="48">
        <f t="shared" si="190"/>
        <v>0.32182333333333335</v>
      </c>
      <c r="P79" s="48">
        <f>P37</f>
        <v>6.9576666666666662E-2</v>
      </c>
      <c r="Q79" s="48">
        <f t="shared" si="191"/>
        <v>6.9703333333333339E-2</v>
      </c>
      <c r="R79" s="48">
        <f t="shared" si="191"/>
        <v>6.7056666666666667E-2</v>
      </c>
      <c r="X79" s="48">
        <f>X37</f>
        <v>3.8113333333333332E-2</v>
      </c>
      <c r="Y79" s="48">
        <f t="shared" si="192"/>
        <v>3.8326666666666669E-2</v>
      </c>
      <c r="Z79" s="48">
        <f t="shared" si="192"/>
        <v>3.7513333333333336E-2</v>
      </c>
      <c r="AB79" s="39"/>
      <c r="AC79" s="39"/>
      <c r="AD79" s="39"/>
      <c r="AF79" s="49">
        <f>AF37</f>
        <v>17735584.021151926</v>
      </c>
      <c r="AG79" s="49">
        <f t="shared" si="193"/>
        <v>19469597.573609918</v>
      </c>
      <c r="AH79" s="49">
        <f t="shared" si="193"/>
        <v>14878935.394439429</v>
      </c>
      <c r="AI79" s="13"/>
      <c r="AJ79" s="49">
        <f t="shared" si="194"/>
        <v>118790271.11070982</v>
      </c>
      <c r="AK79" s="39"/>
      <c r="AP79" s="50">
        <f>AP37</f>
        <v>10.285174871753519</v>
      </c>
      <c r="AQ79" s="50">
        <f t="shared" si="195"/>
        <v>10.003436164202551</v>
      </c>
      <c r="AR79" s="50">
        <f t="shared" si="195"/>
        <v>8.5390699036185893</v>
      </c>
      <c r="AX79" s="48">
        <f>AX37</f>
        <v>0.45133333333333336</v>
      </c>
      <c r="AY79" s="48">
        <f t="shared" si="196"/>
        <v>0.55666666666666664</v>
      </c>
      <c r="AZ79" s="48">
        <f t="shared" si="196"/>
        <v>0.42583333333333329</v>
      </c>
      <c r="BC79" s="50">
        <f>BC37</f>
        <v>14.199999999999998</v>
      </c>
      <c r="BD79" s="18"/>
      <c r="BF79" s="50">
        <f>BF37</f>
        <v>6.8422166666666664</v>
      </c>
      <c r="BG79" s="18"/>
      <c r="BH79" s="18"/>
      <c r="BI79" s="50">
        <f>BI37</f>
        <v>9.2000000000000011</v>
      </c>
      <c r="BJ79" s="18"/>
      <c r="BK79" s="9"/>
      <c r="BL79" s="51">
        <f>BL37</f>
        <v>5.8757098608332639</v>
      </c>
      <c r="BM79" s="9"/>
      <c r="BN79" s="9"/>
      <c r="BO79" s="1"/>
      <c r="BR79" s="44"/>
      <c r="BS79" s="44"/>
      <c r="BT79" s="44"/>
      <c r="BW79" s="51">
        <f>BW37</f>
        <v>60.622458721911691</v>
      </c>
      <c r="BX79" s="44"/>
      <c r="BY79" s="28"/>
      <c r="BZ79" s="51">
        <f>BZ37</f>
        <v>1.3061384030813112</v>
      </c>
      <c r="CA79" s="47"/>
      <c r="CB79" s="1"/>
      <c r="CC79" s="51">
        <f>CC37</f>
        <v>11.822765171144354</v>
      </c>
      <c r="CD79" s="28"/>
      <c r="CI79" s="60">
        <f>CI37</f>
        <v>8.3410808887105798E-3</v>
      </c>
      <c r="CJ79" s="60">
        <f t="shared" ref="CJ79:CK79" si="198">CJ37</f>
        <v>7.8742520031350478E-3</v>
      </c>
      <c r="CK79" s="60">
        <f t="shared" si="198"/>
        <v>8.2457334787672549E-3</v>
      </c>
      <c r="CP79" s="1"/>
      <c r="CQ79" s="1"/>
      <c r="CR79" s="1"/>
      <c r="CS79" s="1"/>
    </row>
    <row r="80" spans="3:97" ht="16" x14ac:dyDescent="0.2">
      <c r="C80" s="1" t="s">
        <v>66</v>
      </c>
      <c r="D80" s="45" t="s">
        <v>39</v>
      </c>
      <c r="G80" s="46"/>
      <c r="H80" s="48">
        <f>H40</f>
        <v>0.46478090958605661</v>
      </c>
      <c r="I80" s="48">
        <f t="shared" ref="I80:J80" si="199">I40</f>
        <v>0.41676071169208423</v>
      </c>
      <c r="J80" s="48">
        <f t="shared" si="199"/>
        <v>0.35313263132413458</v>
      </c>
      <c r="P80" s="48">
        <f>P40</f>
        <v>5.9135130718954244E-2</v>
      </c>
      <c r="Q80" s="48">
        <f t="shared" ref="Q80:R80" si="200">Q40</f>
        <v>5.9251216412490919E-2</v>
      </c>
      <c r="R80" s="48">
        <f t="shared" si="200"/>
        <v>4.8976661220043571E-2</v>
      </c>
      <c r="X80" s="48">
        <f>X40</f>
        <v>3.0050719614445109E-2</v>
      </c>
      <c r="Y80" s="48">
        <f t="shared" ref="Y80:Z80" si="201">Y40</f>
        <v>3.2258823529411763E-2</v>
      </c>
      <c r="Z80" s="48">
        <f t="shared" si="201"/>
        <v>3.2599306793424439E-2</v>
      </c>
      <c r="AB80" s="39"/>
      <c r="AC80" s="39"/>
      <c r="AD80" s="39"/>
      <c r="AF80" s="49">
        <f>AF40</f>
        <v>51101636.014304258</v>
      </c>
      <c r="AG80" s="49">
        <f t="shared" ref="AG80:AH80" si="202">AG40</f>
        <v>52614478.957497962</v>
      </c>
      <c r="AH80" s="49">
        <f t="shared" si="202"/>
        <v>44175470.545811199</v>
      </c>
      <c r="AI80" s="13"/>
      <c r="AJ80" s="49">
        <f t="shared" ref="AJ80" si="203">AJ40</f>
        <v>285474579.77803618</v>
      </c>
      <c r="AK80" s="39"/>
      <c r="AP80" s="50">
        <f>AP40</f>
        <v>14.311998954445107</v>
      </c>
      <c r="AQ80" s="50">
        <f t="shared" ref="AQ80:AR80" si="204">AQ40</f>
        <v>12.297615746036925</v>
      </c>
      <c r="AR80" s="50">
        <f t="shared" si="204"/>
        <v>11.097517917100783</v>
      </c>
      <c r="AX80" s="48">
        <f>AX40</f>
        <v>0.55666666666666664</v>
      </c>
      <c r="AY80" s="48">
        <f t="shared" ref="AY80:AZ80" si="205">AY40</f>
        <v>0.59</v>
      </c>
      <c r="AZ80" s="48">
        <f t="shared" si="205"/>
        <v>0.55500000000000005</v>
      </c>
      <c r="BC80" s="50">
        <f>BC40</f>
        <v>10.166666666666668</v>
      </c>
      <c r="BD80" s="18"/>
      <c r="BF80" s="50">
        <f>BF40</f>
        <v>5.7908888888888894</v>
      </c>
      <c r="BG80" s="18"/>
      <c r="BH80" s="18"/>
      <c r="BI80" s="50">
        <f>BI40</f>
        <v>13.49</v>
      </c>
      <c r="BJ80" s="18"/>
      <c r="BK80" s="9"/>
      <c r="BL80" s="51">
        <f>BL40</f>
        <v>3.5981506102549794</v>
      </c>
      <c r="BM80" s="9"/>
      <c r="BN80" s="9"/>
      <c r="BO80" s="1"/>
      <c r="BR80" s="44"/>
      <c r="BS80" s="44"/>
      <c r="BT80" s="44"/>
      <c r="BW80" s="51">
        <f>BW40</f>
        <v>69.576772897651594</v>
      </c>
      <c r="BX80" s="44"/>
      <c r="BY80" s="28"/>
      <c r="BZ80" s="51">
        <f>BZ40</f>
        <v>0.82580085398964009</v>
      </c>
      <c r="CA80" s="47"/>
      <c r="CB80" s="1"/>
      <c r="CC80" s="51">
        <f>CC40</f>
        <v>9.8414421754661721</v>
      </c>
      <c r="CD80" s="28"/>
      <c r="CI80" s="60">
        <f>CI40</f>
        <v>6.0424742752676827E-3</v>
      </c>
      <c r="CJ80" s="60">
        <f t="shared" ref="CJ80:CK80" si="206">CJ40</f>
        <v>5.4270140590265865E-3</v>
      </c>
      <c r="CK80" s="60">
        <f t="shared" si="206"/>
        <v>5.7121341585206062E-3</v>
      </c>
      <c r="CP80" s="1"/>
      <c r="CQ80" s="1"/>
      <c r="CR80" s="1"/>
      <c r="CS80" s="1"/>
    </row>
    <row r="81" spans="3:97" ht="16" x14ac:dyDescent="0.2">
      <c r="C81" s="1" t="s">
        <v>67</v>
      </c>
      <c r="D81" s="45" t="s">
        <v>105</v>
      </c>
      <c r="E81" s="43"/>
      <c r="F81" s="43"/>
      <c r="G81" s="46"/>
      <c r="H81" s="48">
        <f>H43</f>
        <v>0.48307983660130721</v>
      </c>
      <c r="I81" s="48">
        <f t="shared" ref="I81:J82" si="207">I43</f>
        <v>0.485688888888889</v>
      </c>
      <c r="J81" s="48">
        <f t="shared" si="207"/>
        <v>0.39392745098039217</v>
      </c>
      <c r="L81" s="43"/>
      <c r="M81" s="43"/>
      <c r="N81" s="43"/>
      <c r="P81" s="48">
        <f>P43</f>
        <v>5.0362745098039216E-2</v>
      </c>
      <c r="Q81" s="48">
        <f t="shared" ref="Q81:R82" si="208">Q43</f>
        <v>6.0911437908496721E-2</v>
      </c>
      <c r="R81" s="48">
        <f t="shared" si="208"/>
        <v>4.5774976657329595E-2</v>
      </c>
      <c r="T81" s="43"/>
      <c r="U81" s="43"/>
      <c r="V81" s="43"/>
      <c r="X81" s="48">
        <f>X43</f>
        <v>1.6808823529411765E-2</v>
      </c>
      <c r="Y81" s="48">
        <f t="shared" ref="Y81:Z82" si="209">Y43</f>
        <v>2.4799927378358746E-2</v>
      </c>
      <c r="Z81" s="48">
        <f t="shared" si="209"/>
        <v>3.3360130718954252E-2</v>
      </c>
      <c r="AB81" s="39"/>
      <c r="AC81" s="39"/>
      <c r="AD81" s="39"/>
      <c r="AF81" s="49">
        <f>AF43</f>
        <v>70331189.082250431</v>
      </c>
      <c r="AG81" s="49">
        <f t="shared" ref="AG81:AH82" si="210">AG43</f>
        <v>54809791.876699194</v>
      </c>
      <c r="AH81" s="49">
        <f t="shared" si="210"/>
        <v>26926322.763284732</v>
      </c>
      <c r="AI81" s="13"/>
      <c r="AJ81" s="49">
        <f t="shared" ref="AJ81:AJ82" si="211">AJ43</f>
        <v>421530565.91803372</v>
      </c>
      <c r="AK81" s="39"/>
      <c r="AL81" s="43"/>
      <c r="AM81" s="43"/>
      <c r="AN81" s="43"/>
      <c r="AP81" s="50">
        <f>AP43</f>
        <v>22.006225222888723</v>
      </c>
      <c r="AQ81" s="50">
        <f t="shared" ref="AQ81:AR82" si="212">AQ43</f>
        <v>16.602912452465969</v>
      </c>
      <c r="AR81" s="50">
        <f t="shared" si="212"/>
        <v>12.183111899586724</v>
      </c>
      <c r="AT81" s="43"/>
      <c r="AU81" s="43"/>
      <c r="AV81" s="43"/>
      <c r="AX81" s="48">
        <f>AX43</f>
        <v>0.76500000000000012</v>
      </c>
      <c r="AY81" s="48">
        <f t="shared" ref="AY81:AZ82" si="213">AY43</f>
        <v>0.85</v>
      </c>
      <c r="AZ81" s="48">
        <f t="shared" si="213"/>
        <v>0.69500000000000006</v>
      </c>
      <c r="BC81" s="50">
        <f>BC43</f>
        <v>10.8</v>
      </c>
      <c r="BD81" s="18"/>
      <c r="BF81" s="50">
        <f>BF43</f>
        <v>8.3160000000000007</v>
      </c>
      <c r="BG81" s="18"/>
      <c r="BH81" s="18"/>
      <c r="BI81" s="50">
        <f>BI43</f>
        <v>34.14</v>
      </c>
      <c r="BJ81" s="18"/>
      <c r="BK81" s="9"/>
      <c r="BL81" s="51">
        <f>BL43</f>
        <v>2.6309848589687594</v>
      </c>
      <c r="BM81" s="9"/>
      <c r="BN81" s="9"/>
      <c r="BO81" s="1"/>
      <c r="BR81" s="44"/>
      <c r="BS81" s="44"/>
      <c r="BT81" s="44"/>
      <c r="BW81" s="51">
        <f>BW43</f>
        <v>137.50690634975325</v>
      </c>
      <c r="BX81" s="44"/>
      <c r="BY81" s="28"/>
      <c r="BZ81" s="51">
        <f>BZ43</f>
        <v>0.58879870083691166</v>
      </c>
      <c r="CA81" s="47"/>
      <c r="CB81" s="1"/>
      <c r="CC81" s="51">
        <f>CC43</f>
        <v>9.735917245651466</v>
      </c>
      <c r="CD81" s="28"/>
      <c r="CI81" s="60">
        <f>CI43</f>
        <v>6.2487008964805966E-3</v>
      </c>
      <c r="CJ81" s="60">
        <f t="shared" ref="CJ81:CK81" si="214">CJ43</f>
        <v>6.1171069762573022E-3</v>
      </c>
      <c r="CK81" s="60">
        <f t="shared" si="214"/>
        <v>7.3798838053740004E-3</v>
      </c>
      <c r="CP81" s="1"/>
      <c r="CQ81" s="1"/>
      <c r="CR81" s="1"/>
      <c r="CS81" s="1"/>
    </row>
    <row r="82" spans="3:97" ht="16" x14ac:dyDescent="0.2">
      <c r="C82" s="1" t="s">
        <v>106</v>
      </c>
      <c r="D82" s="45" t="s">
        <v>107</v>
      </c>
      <c r="E82" s="43"/>
      <c r="F82" s="43"/>
      <c r="G82" s="46"/>
      <c r="H82" s="48">
        <f>H44</f>
        <v>0.4931459694989106</v>
      </c>
      <c r="I82" s="48">
        <f t="shared" si="207"/>
        <v>0.50602287581699346</v>
      </c>
      <c r="J82" s="48">
        <f t="shared" si="207"/>
        <v>0.46705198931424419</v>
      </c>
      <c r="L82" s="43"/>
      <c r="M82" s="43"/>
      <c r="N82" s="43"/>
      <c r="P82" s="48">
        <f>P44</f>
        <v>7.5842583514887429E-2</v>
      </c>
      <c r="Q82" s="48">
        <f t="shared" si="208"/>
        <v>7.2246096586782868E-2</v>
      </c>
      <c r="R82" s="48">
        <f t="shared" si="208"/>
        <v>6.1186770757685784E-2</v>
      </c>
      <c r="T82" s="43"/>
      <c r="U82" s="43"/>
      <c r="V82" s="43"/>
      <c r="X82" s="48">
        <f>X44</f>
        <v>3.7793851367707576E-2</v>
      </c>
      <c r="Y82" s="48">
        <f t="shared" si="209"/>
        <v>3.6830921257391853E-2</v>
      </c>
      <c r="Z82" s="48">
        <f t="shared" si="209"/>
        <v>3.8186087768440707E-2</v>
      </c>
      <c r="AB82" s="39"/>
      <c r="AC82" s="39"/>
      <c r="AD82" s="39"/>
      <c r="AF82" s="49">
        <f>AF44</f>
        <v>38753426.22176902</v>
      </c>
      <c r="AG82" s="49">
        <f t="shared" si="210"/>
        <v>43061007.376932479</v>
      </c>
      <c r="AH82" s="49">
        <f t="shared" si="210"/>
        <v>34375018.193006188</v>
      </c>
      <c r="AI82" s="13"/>
      <c r="AJ82" s="49">
        <f t="shared" si="211"/>
        <v>403867003.63017458</v>
      </c>
      <c r="AK82" s="39"/>
      <c r="AL82" s="43"/>
      <c r="AM82" s="43"/>
      <c r="AN82" s="43"/>
      <c r="AP82" s="50">
        <f>AP44</f>
        <v>12.191498720790486</v>
      </c>
      <c r="AQ82" s="50">
        <f t="shared" si="212"/>
        <v>12.757021976322255</v>
      </c>
      <c r="AR82" s="50">
        <f t="shared" si="212"/>
        <v>12.193410789988286</v>
      </c>
      <c r="AS82" s="44"/>
      <c r="AT82" s="43"/>
      <c r="AU82" s="43"/>
      <c r="AV82" s="43"/>
      <c r="AX82" s="48">
        <f>AX44</f>
        <v>0.63583333333333336</v>
      </c>
      <c r="AY82" s="48">
        <f t="shared" si="213"/>
        <v>0.55166666666666664</v>
      </c>
      <c r="AZ82" s="48">
        <f t="shared" si="213"/>
        <v>0.5033333333333333</v>
      </c>
      <c r="BC82" s="50">
        <f>BC44</f>
        <v>18.433333333333334</v>
      </c>
      <c r="BD82" s="18"/>
      <c r="BF82" s="50">
        <f>BF44</f>
        <v>10.427805555555555</v>
      </c>
      <c r="BG82" s="18"/>
      <c r="BH82" s="18"/>
      <c r="BI82" s="50">
        <f>BI44</f>
        <v>38.5</v>
      </c>
      <c r="BJ82" s="18"/>
      <c r="BK82" s="9"/>
      <c r="BL82" s="51">
        <f>BL44</f>
        <v>4.2980860056618804</v>
      </c>
      <c r="BM82" s="9"/>
      <c r="BN82" s="9"/>
      <c r="BO82" s="1"/>
      <c r="BR82" s="44"/>
      <c r="BS82" s="44"/>
      <c r="BT82" s="44"/>
      <c r="BW82" s="51">
        <f>BW44</f>
        <v>122.90080115149051</v>
      </c>
      <c r="BX82" s="44"/>
      <c r="BY82" s="28"/>
      <c r="BZ82" s="51">
        <f>BZ44</f>
        <v>0.68591634523408762</v>
      </c>
      <c r="CA82" s="47"/>
      <c r="CB82" s="1"/>
      <c r="CC82" s="51">
        <f>CC44</f>
        <v>8.102491685855485</v>
      </c>
      <c r="CD82" s="28"/>
      <c r="CI82" s="60">
        <f>CI44</f>
        <v>6.2317763967576637E-3</v>
      </c>
      <c r="CJ82" s="60">
        <f t="shared" ref="CJ82:CK82" si="215">CJ44</f>
        <v>6.0057786470368163E-3</v>
      </c>
      <c r="CK82" s="60">
        <f t="shared" si="215"/>
        <v>6.5379119547847231E-3</v>
      </c>
      <c r="CP82" s="1"/>
      <c r="CQ82" s="1"/>
      <c r="CR82" s="1"/>
      <c r="CS82" s="1"/>
    </row>
    <row r="83" spans="3:97" ht="16" x14ac:dyDescent="0.2">
      <c r="C83" s="1" t="s">
        <v>108</v>
      </c>
      <c r="D83" s="45" t="s">
        <v>109</v>
      </c>
      <c r="G83" s="46"/>
      <c r="H83" s="48">
        <f>H47</f>
        <v>0.73883924172993054</v>
      </c>
      <c r="I83" s="48">
        <f t="shared" ref="I83:J83" si="216">I47</f>
        <v>0.65131394027715883</v>
      </c>
      <c r="J83" s="48">
        <f t="shared" si="216"/>
        <v>0.4818055408496732</v>
      </c>
      <c r="P83" s="48">
        <f>P47</f>
        <v>7.5974598447712413E-2</v>
      </c>
      <c r="Q83" s="48">
        <f t="shared" ref="Q83:R83" si="217">Q47</f>
        <v>7.3172074616673272E-2</v>
      </c>
      <c r="R83" s="48">
        <f t="shared" si="217"/>
        <v>7.6393519904931664E-2</v>
      </c>
      <c r="X83" s="48">
        <f>X47</f>
        <v>2.8404293187880642E-2</v>
      </c>
      <c r="Y83" s="48">
        <f t="shared" ref="Y83:Z83" si="218">Y47</f>
        <v>3.136133493338885E-2</v>
      </c>
      <c r="Z83" s="48">
        <f t="shared" si="218"/>
        <v>2.7432544506811728E-2</v>
      </c>
      <c r="AB83" s="39"/>
      <c r="AC83" s="39"/>
      <c r="AD83" s="39"/>
      <c r="AF83" s="49">
        <f>AF47</f>
        <v>72636876.946119323</v>
      </c>
      <c r="AG83" s="49">
        <f t="shared" ref="AG83:AH83" si="219">AG47</f>
        <v>65257784.924646363</v>
      </c>
      <c r="AH83" s="49">
        <f t="shared" si="219"/>
        <v>52411255.063878529</v>
      </c>
      <c r="AI83" s="13"/>
      <c r="AJ83" s="49">
        <f t="shared" ref="AJ83" si="220">AJ47</f>
        <v>410853294.26661801</v>
      </c>
      <c r="AP83" s="50">
        <f>AP47</f>
        <v>20.836858533321227</v>
      </c>
      <c r="AQ83" s="50">
        <f t="shared" ref="AQ83:AR83" si="221">AQ47</f>
        <v>18.834151756191186</v>
      </c>
      <c r="AR83" s="50">
        <f t="shared" si="221"/>
        <v>13.292601393567457</v>
      </c>
      <c r="AX83" s="48">
        <f>AX47</f>
        <v>0.76400000000000001</v>
      </c>
      <c r="AY83" s="48">
        <f t="shared" ref="AY83:AZ83" si="222">AY47</f>
        <v>0.71460000000000012</v>
      </c>
      <c r="AZ83" s="48">
        <f t="shared" si="222"/>
        <v>0.67380000000000007</v>
      </c>
      <c r="BC83" s="50">
        <f>BC47</f>
        <v>0.63790000000000002</v>
      </c>
      <c r="BD83" s="18"/>
      <c r="BF83" s="50">
        <f>BF47</f>
        <v>6.4767291666666669</v>
      </c>
      <c r="BG83" s="18"/>
      <c r="BH83" s="18"/>
      <c r="BI83" s="50">
        <f>BI47</f>
        <v>17.875</v>
      </c>
      <c r="BJ83" s="18"/>
      <c r="BK83" s="9"/>
      <c r="BL83" s="51">
        <f>BL47</f>
        <v>2.7553169225877068</v>
      </c>
      <c r="BM83" s="9"/>
      <c r="BN83" s="9"/>
      <c r="BR83" s="44"/>
      <c r="BS83" s="44"/>
      <c r="BT83" s="44"/>
      <c r="BW83" s="51">
        <f>BW47</f>
        <v>112.6531616130837</v>
      </c>
      <c r="BX83" s="44"/>
      <c r="BY83" s="28"/>
      <c r="BZ83" s="51">
        <f>BZ47</f>
        <v>0.77950591634508082</v>
      </c>
      <c r="CA83" s="47"/>
      <c r="CB83" s="28"/>
      <c r="CC83" s="51">
        <f>CC47</f>
        <v>13.496559825278853</v>
      </c>
      <c r="CD83" s="28"/>
      <c r="CI83" s="60">
        <f>CI47</f>
        <v>6.063649477254302E-3</v>
      </c>
      <c r="CJ83" s="60">
        <f t="shared" ref="CJ83:CK83" si="223">CJ47</f>
        <v>6.0935313156862195E-3</v>
      </c>
      <c r="CK83" s="60">
        <f t="shared" si="223"/>
        <v>5.8979533891683252E-3</v>
      </c>
      <c r="CP83" s="1"/>
      <c r="CQ83" s="1"/>
      <c r="CR83" s="1"/>
      <c r="CS83" s="1"/>
    </row>
    <row r="84" spans="3:97" ht="16" x14ac:dyDescent="0.2">
      <c r="C84" s="1" t="s">
        <v>110</v>
      </c>
      <c r="D84" s="45" t="s">
        <v>111</v>
      </c>
      <c r="G84" s="46"/>
      <c r="H84" s="48">
        <f>H51</f>
        <v>0.88650708333333339</v>
      </c>
      <c r="I84" s="48">
        <f t="shared" ref="I84:J84" si="224">I51</f>
        <v>0.75374927777777778</v>
      </c>
      <c r="J84" s="48">
        <f t="shared" si="224"/>
        <v>0.53511996315192745</v>
      </c>
      <c r="P84" s="48">
        <f>P51</f>
        <v>0.11106527777777776</v>
      </c>
      <c r="Q84" s="48">
        <f t="shared" ref="Q84:R84" si="225">Q51</f>
        <v>8.3949351851851858E-2</v>
      </c>
      <c r="R84" s="48">
        <f t="shared" si="225"/>
        <v>8.7417870370370368E-2</v>
      </c>
      <c r="X84" s="48">
        <f>X51</f>
        <v>3.0200902589822855E-2</v>
      </c>
      <c r="Y84" s="48">
        <f t="shared" ref="Y84:Z84" si="226">Y51</f>
        <v>3.747325430074612E-2</v>
      </c>
      <c r="Z84" s="48">
        <f t="shared" si="226"/>
        <v>2.9338773213189173E-2</v>
      </c>
      <c r="AF84" s="49">
        <f>AF51</f>
        <v>37780276.80471348</v>
      </c>
      <c r="AG84" s="49">
        <f t="shared" ref="AG84:AH84" si="227">AG51</f>
        <v>35515805.561451085</v>
      </c>
      <c r="AH84" s="49">
        <f t="shared" si="227"/>
        <v>29415240.960404053</v>
      </c>
      <c r="AI84" s="13"/>
      <c r="AJ84" s="49">
        <f t="shared" ref="AJ84" si="228">AJ51</f>
        <v>965440789.79271102</v>
      </c>
      <c r="AP84" s="50">
        <f>AP51</f>
        <v>20.250628902663792</v>
      </c>
      <c r="AQ84" s="50">
        <f t="shared" ref="AQ84:AR84" si="229">AQ51</f>
        <v>18.589140624788261</v>
      </c>
      <c r="AR84" s="50">
        <f t="shared" si="229"/>
        <v>12.70665766136556</v>
      </c>
      <c r="AX84" s="48">
        <f>AX51</f>
        <v>0.65800000000000003</v>
      </c>
      <c r="AY84" s="48">
        <f t="shared" ref="AY84:AZ84" si="230">AY51</f>
        <v>0.50233333333333341</v>
      </c>
      <c r="AZ84" s="48">
        <f t="shared" si="230"/>
        <v>0.60199999999999998</v>
      </c>
      <c r="BC84" s="50">
        <f>BC51</f>
        <v>47.866666666666667</v>
      </c>
      <c r="BD84" s="18"/>
      <c r="BF84" s="50">
        <f>BF51</f>
        <v>28.198666666666668</v>
      </c>
      <c r="BG84" s="18"/>
      <c r="BH84" s="18"/>
      <c r="BI84" s="50">
        <f>BI51</f>
        <v>69.583333333333329</v>
      </c>
      <c r="BJ84" s="18"/>
      <c r="BK84" s="9"/>
      <c r="BL84" s="51">
        <f>BL51</f>
        <v>8.8050980167852781</v>
      </c>
      <c r="BM84" s="9"/>
      <c r="BN84" s="9"/>
      <c r="BR84" s="44"/>
      <c r="BS84" s="44"/>
      <c r="BT84" s="44"/>
      <c r="BW84" s="51">
        <f>BW51</f>
        <v>480.0993842059716</v>
      </c>
      <c r="BX84" s="44"/>
      <c r="BY84" s="28"/>
      <c r="BZ84" s="51">
        <f>BZ51</f>
        <v>1.1810537544980479</v>
      </c>
      <c r="CA84" s="47"/>
      <c r="CC84" s="51">
        <f>CC51</f>
        <v>20.023560352828767</v>
      </c>
      <c r="CD84" s="28"/>
      <c r="CI84" s="60">
        <f>CI51</f>
        <v>8.3351769904726897E-3</v>
      </c>
      <c r="CJ84" s="60">
        <f t="shared" ref="CJ84:CK84" si="231">CJ51</f>
        <v>7.8561599705785478E-3</v>
      </c>
      <c r="CK84" s="60">
        <f t="shared" si="231"/>
        <v>7.7942007444378137E-3</v>
      </c>
      <c r="CP84" s="1"/>
      <c r="CQ84" s="1"/>
      <c r="CR84" s="1"/>
      <c r="CS84" s="1"/>
    </row>
    <row r="85" spans="3:97" ht="16" x14ac:dyDescent="0.2">
      <c r="C85" s="1" t="s">
        <v>112</v>
      </c>
      <c r="D85" s="45" t="s">
        <v>113</v>
      </c>
      <c r="G85" s="46"/>
      <c r="H85" s="48">
        <f>H54</f>
        <v>0.39844266636590503</v>
      </c>
      <c r="I85" s="48">
        <f t="shared" ref="I85:J85" si="232">I54</f>
        <v>0.44566448804853298</v>
      </c>
      <c r="J85" s="48">
        <f t="shared" si="232"/>
        <v>0.34504551160882713</v>
      </c>
      <c r="P85" s="48">
        <f>P54</f>
        <v>3.9892054182775492E-2</v>
      </c>
      <c r="Q85" s="48">
        <f t="shared" ref="Q85:R85" si="233">Q54</f>
        <v>4.0065872503726209E-2</v>
      </c>
      <c r="R85" s="48">
        <f t="shared" si="233"/>
        <v>4.142434417788337E-2</v>
      </c>
      <c r="X85" s="48">
        <f>X54</f>
        <v>1.7116559877258804E-2</v>
      </c>
      <c r="Y85" s="48">
        <f t="shared" ref="Y85:Z85" si="234">Y54</f>
        <v>1.8616001659899531E-2</v>
      </c>
      <c r="Z85" s="48">
        <f t="shared" si="234"/>
        <v>2.166579341103643E-2</v>
      </c>
      <c r="AF85" s="49">
        <f>AF54</f>
        <v>96463950.48468706</v>
      </c>
      <c r="AG85" s="49">
        <f t="shared" ref="AG85:AH85" si="235">AG54</f>
        <v>138984553.62995028</v>
      </c>
      <c r="AH85" s="49">
        <f t="shared" si="235"/>
        <v>79652906.719399139</v>
      </c>
      <c r="AI85" s="13"/>
      <c r="AJ85" s="49">
        <f t="shared" ref="AJ85" si="236">AJ54</f>
        <v>836839324.63945997</v>
      </c>
      <c r="AP85" s="50">
        <f>AP54</f>
        <v>20.123904341544357</v>
      </c>
      <c r="AQ85" s="50">
        <f t="shared" ref="AQ85:AR85" si="237">AQ54</f>
        <v>21.294896601390565</v>
      </c>
      <c r="AR85" s="50">
        <f t="shared" si="237"/>
        <v>14.936640303673011</v>
      </c>
      <c r="AX85" s="48">
        <f>AX54</f>
        <v>0.45687500000000003</v>
      </c>
      <c r="AY85" s="48">
        <f t="shared" ref="AY85:AZ85" si="238">AY54</f>
        <v>0.57062500000000005</v>
      </c>
      <c r="AZ85" s="48">
        <f t="shared" si="238"/>
        <v>0.41125</v>
      </c>
      <c r="BC85" s="50">
        <f>BC54</f>
        <v>16.712499999999999</v>
      </c>
      <c r="BD85" s="18"/>
      <c r="BF85" s="50">
        <f>BF54</f>
        <v>7.9673333333333334</v>
      </c>
      <c r="BG85" s="18"/>
      <c r="BH85" s="18"/>
      <c r="BI85" s="50">
        <f>BI54</f>
        <v>13.996400000000001</v>
      </c>
      <c r="BJ85" s="18"/>
      <c r="BK85" s="9"/>
      <c r="BL85" s="51">
        <f>BL54</f>
        <v>5.8340268690533899</v>
      </c>
      <c r="BM85" s="9"/>
      <c r="BN85" s="9"/>
      <c r="BW85" s="51">
        <f>BW54</f>
        <v>147.81419340542314</v>
      </c>
      <c r="BY85" s="28"/>
      <c r="BZ85" s="51">
        <f>BZ54</f>
        <v>1.1056900307472688</v>
      </c>
      <c r="CA85" s="47"/>
      <c r="CC85" s="51">
        <f>CC54</f>
        <v>20.49779409239466</v>
      </c>
      <c r="CD85" s="28"/>
      <c r="CI85" s="60">
        <f>CI54</f>
        <v>5.1427207139367282E-3</v>
      </c>
      <c r="CJ85" s="60">
        <f t="shared" ref="CJ85:CK85" si="239">CJ54</f>
        <v>4.4720831391669132E-3</v>
      </c>
      <c r="CK85" s="60">
        <f t="shared" si="239"/>
        <v>4.8649310016612591E-3</v>
      </c>
      <c r="CP85" s="1"/>
      <c r="CQ85" s="1"/>
      <c r="CR85" s="1"/>
      <c r="CS85" s="1"/>
    </row>
    <row r="86" spans="3:97" ht="16" x14ac:dyDescent="0.2">
      <c r="C86" s="1" t="s">
        <v>46</v>
      </c>
      <c r="D86" s="45" t="s">
        <v>114</v>
      </c>
      <c r="G86" s="46"/>
      <c r="H86" s="48">
        <f>H62</f>
        <v>0.57142999999999999</v>
      </c>
      <c r="I86" s="48">
        <f t="shared" ref="I86:J86" si="240">I62</f>
        <v>0.44512666666666667</v>
      </c>
      <c r="J86" s="48">
        <f t="shared" si="240"/>
        <v>0.31337333333333334</v>
      </c>
      <c r="P86" s="48">
        <f>P62</f>
        <v>7.2373333333333331E-2</v>
      </c>
      <c r="Q86" s="48">
        <f>Q62</f>
        <v>7.4236666666666659E-2</v>
      </c>
      <c r="R86" s="48">
        <f>R62</f>
        <v>7.3370000000000005E-2</v>
      </c>
      <c r="X86" s="48">
        <f>X62</f>
        <v>3.6526666666666673E-2</v>
      </c>
      <c r="Y86" s="48">
        <f>Y62</f>
        <v>3.8906666666666666E-2</v>
      </c>
      <c r="Z86" s="48">
        <f>Z62</f>
        <v>3.7783333333333328E-2</v>
      </c>
      <c r="AF86" s="49">
        <f>AF62</f>
        <v>44259680.292251103</v>
      </c>
      <c r="AG86" s="49">
        <f>AG62</f>
        <v>32780516.674893901</v>
      </c>
      <c r="AH86" s="49">
        <f>AH62</f>
        <v>22194052.370687559</v>
      </c>
      <c r="AI86" s="13"/>
      <c r="AJ86" s="49">
        <f>AJ62</f>
        <v>247550741.55229402</v>
      </c>
      <c r="AP86" s="50">
        <f>AP62</f>
        <v>14.751289661524824</v>
      </c>
      <c r="AQ86" s="50">
        <f>AQ62</f>
        <v>11.007249486960974</v>
      </c>
      <c r="AR86" s="50">
        <f>AR62</f>
        <v>8.0541088608129208</v>
      </c>
      <c r="AX86" s="48">
        <f>AX62</f>
        <v>0.70922333333333343</v>
      </c>
      <c r="AY86" s="48">
        <f>AY62</f>
        <v>0.57399999999999995</v>
      </c>
      <c r="AZ86" s="48">
        <f>AZ62</f>
        <v>0.58599999999999997</v>
      </c>
      <c r="BC86" s="50">
        <f>BC62</f>
        <v>12.049999999999999</v>
      </c>
      <c r="BD86" s="18"/>
      <c r="BF86" s="50">
        <f>BF62</f>
        <v>7.4838297222222216</v>
      </c>
      <c r="BG86" s="18"/>
      <c r="BH86" s="18"/>
      <c r="BI86" s="50">
        <f>BI62</f>
        <v>15.933333333333332</v>
      </c>
      <c r="BJ86" s="18"/>
      <c r="BK86" s="9"/>
      <c r="BL86" s="50">
        <f>BL62</f>
        <v>4.0269456594461834</v>
      </c>
      <c r="BM86" s="9"/>
      <c r="BN86" s="9"/>
      <c r="BW86" s="50">
        <f>BW62</f>
        <v>77.817538831339533</v>
      </c>
      <c r="BY86" s="18"/>
      <c r="BZ86" s="50">
        <f>BZ62</f>
        <v>0.94691741857365319</v>
      </c>
      <c r="CA86" s="27"/>
      <c r="CC86" s="50">
        <f>CC62</f>
        <v>9.9775931784506326</v>
      </c>
      <c r="CD86" s="28"/>
      <c r="CI86" s="60">
        <f>CI62</f>
        <v>6.3964164699986644E-3</v>
      </c>
      <c r="CJ86" s="60">
        <f>CJ62</f>
        <v>6.3379612116645527E-3</v>
      </c>
      <c r="CK86" s="60">
        <f>CK62</f>
        <v>6.5306296711925239E-3</v>
      </c>
      <c r="CP86" s="1"/>
      <c r="CQ86" s="1"/>
      <c r="CR86" s="1"/>
      <c r="CS86" s="1"/>
    </row>
    <row r="87" spans="3:97" x14ac:dyDescent="0.2">
      <c r="AJ87"/>
      <c r="BD87" s="18"/>
      <c r="BG87" s="18"/>
      <c r="BH87" s="18"/>
      <c r="BK87" s="9"/>
      <c r="BM87" s="9"/>
      <c r="BN87" s="9"/>
      <c r="CA87" s="25"/>
      <c r="CI87" s="61"/>
      <c r="CJ87" s="61"/>
      <c r="CK87" s="61"/>
      <c r="CP87" s="1"/>
      <c r="CQ87" s="1"/>
      <c r="CR87" s="1"/>
      <c r="CS87" s="1"/>
    </row>
    <row r="88" spans="3:97" x14ac:dyDescent="0.2">
      <c r="L88" s="1"/>
      <c r="AJ88"/>
      <c r="AP88" s="18"/>
      <c r="AQ88" s="18"/>
      <c r="AR88" s="18"/>
      <c r="BK88" s="9"/>
      <c r="BM88" s="9"/>
      <c r="BN88" s="9"/>
      <c r="BW88" s="59"/>
      <c r="BZ88" s="59"/>
      <c r="CA88" s="25"/>
      <c r="CI88" s="61"/>
      <c r="CJ88" s="61"/>
      <c r="CK88" s="61"/>
      <c r="CP88" s="1"/>
      <c r="CQ88" s="1"/>
      <c r="CR88" s="1"/>
      <c r="CS88" s="1"/>
    </row>
    <row r="89" spans="3:97" x14ac:dyDescent="0.2">
      <c r="D89" s="1" t="s">
        <v>116</v>
      </c>
      <c r="H89" s="9">
        <f>AVERAGE(H69:H77)</f>
        <v>0.56960290934344648</v>
      </c>
      <c r="I89" s="9">
        <f>AVERAGE(I69:I77)</f>
        <v>0.42033663080803868</v>
      </c>
      <c r="J89" s="9">
        <f>AVERAGE(J69:J77)</f>
        <v>0.26687898788832637</v>
      </c>
      <c r="P89" s="9">
        <f>AVERAGE(P69:P77)</f>
        <v>9.9720478503350862E-2</v>
      </c>
      <c r="Q89" s="9">
        <f>AVERAGE(Q69:Q77)</f>
        <v>8.2918747261443465E-2</v>
      </c>
      <c r="R89" s="9">
        <f>AVERAGE(R69:R77)</f>
        <v>7.1846439067694653E-2</v>
      </c>
      <c r="X89" s="9">
        <f>AVERAGE(X69:X77)</f>
        <v>4.0339506058812286E-2</v>
      </c>
      <c r="Y89" s="9">
        <f>AVERAGE(Y69:Y77)</f>
        <v>3.9201391183835338E-2</v>
      </c>
      <c r="Z89" s="9">
        <f>AVERAGE(Z69:Z77)</f>
        <v>4.0680147185244396E-2</v>
      </c>
      <c r="AF89" s="39">
        <f>AVERAGE(AF69:AF77)</f>
        <v>31627667.69852598</v>
      </c>
      <c r="AG89" s="39">
        <f>AVERAGE(AG69:AG77)</f>
        <v>24512049.221690778</v>
      </c>
      <c r="AH89" s="39">
        <f>AVERAGE(AH69:AH77)</f>
        <v>18627097.405852795</v>
      </c>
      <c r="AJ89" s="39">
        <f>AVERAGE(AJ69:AJ77)</f>
        <v>646305778.1186707</v>
      </c>
      <c r="AP89" s="9">
        <f>AVERAGE(AP69:AP77)</f>
        <v>12.172856851187426</v>
      </c>
      <c r="AQ89" s="9">
        <f>AVERAGE(AQ69:AQ77)</f>
        <v>9.8586176666577963</v>
      </c>
      <c r="AR89" s="9">
        <f>AVERAGE(AR69:AR77)</f>
        <v>6.7287843963797123</v>
      </c>
      <c r="AX89" s="59">
        <f>AVERAGE(AX69:AX77)</f>
        <v>0.74897556296296308</v>
      </c>
      <c r="AY89" s="59">
        <f>AVERAGE(AY69:AY77)</f>
        <v>0.74721668888888881</v>
      </c>
      <c r="AZ89" s="59">
        <f>AVERAGE(AZ69:AZ77)</f>
        <v>0.70812925925925929</v>
      </c>
      <c r="BC89" s="59">
        <f>AVERAGE(BC69:BC77)</f>
        <v>34.778333333333336</v>
      </c>
      <c r="BK89" s="9"/>
      <c r="BL89" s="59">
        <f>AVERAGE(BL69:BL77)</f>
        <v>7.5215160829888861</v>
      </c>
      <c r="BM89" s="9"/>
      <c r="BN89" s="9"/>
      <c r="BW89" s="59">
        <f>AVERAGE(BW69:BW77)</f>
        <v>230.94319219380648</v>
      </c>
      <c r="BZ89" s="59">
        <f>AVERAGE(BZ69:BZ77)</f>
        <v>1.3491913180636701</v>
      </c>
      <c r="CA89" s="25"/>
      <c r="CC89" s="59">
        <f>AVERAGE(CC69:CC77)</f>
        <v>11.890402140512499</v>
      </c>
      <c r="CI89" s="59">
        <f>AVERAGE(CI69:CI77)</f>
        <v>7.050545391289631E-3</v>
      </c>
      <c r="CJ89" s="59">
        <f>AVERAGE(CJ69:CJ77)</f>
        <v>6.4608572356426325E-3</v>
      </c>
      <c r="CK89" s="59">
        <f>AVERAGE(CK69:CK77)</f>
        <v>6.0190167603875614E-3</v>
      </c>
      <c r="CP89" s="1"/>
      <c r="CQ89" s="1"/>
      <c r="CR89" s="1"/>
      <c r="CS89" s="1"/>
    </row>
    <row r="90" spans="3:97" x14ac:dyDescent="0.2">
      <c r="D90" s="1" t="s">
        <v>117</v>
      </c>
      <c r="H90" s="9">
        <f>STDEV(H69:H77)/SQRT(COUNT(H69:H77)-1)</f>
        <v>5.0211672517288995E-2</v>
      </c>
      <c r="I90" s="9">
        <f>STDEV(I69:I77)/SQRT(COUNT(I69:I77)-1)</f>
        <v>3.6604069326880657E-2</v>
      </c>
      <c r="J90" s="9">
        <f>STDEV(J69:J77)/SQRT(COUNT(J69:J77)-1)</f>
        <v>3.2529892464714417E-2</v>
      </c>
      <c r="P90" s="9">
        <f>STDEV(P69:P77)/SQRT(COUNT(P69:P77)-1)</f>
        <v>5.4326892367028371E-3</v>
      </c>
      <c r="Q90" s="9">
        <f>STDEV(Q69:Q77)/SQRT(COUNT(Q69:Q77)-1)</f>
        <v>5.0434006050888219E-3</v>
      </c>
      <c r="R90" s="9">
        <f>STDEV(R69:R77)/SQRT(COUNT(R69:R77)-1)</f>
        <v>5.0401253496170258E-3</v>
      </c>
      <c r="X90" s="9">
        <f>STDEV(X69:X77)/SQRT(COUNT(X69:X77)-1)</f>
        <v>1.3364605132379524E-3</v>
      </c>
      <c r="Y90" s="9">
        <f>STDEV(Y69:Y77)/SQRT(COUNT(Y69:Y77)-1)</f>
        <v>2.2020110275598522E-3</v>
      </c>
      <c r="Z90" s="9">
        <f>STDEV(Z69:Z77)/SQRT(COUNT(Z69:Z77)-1)</f>
        <v>2.0041756358318238E-3</v>
      </c>
      <c r="AF90" s="39">
        <f>STDEV(AF69:AF77)/SQRT(COUNT(AF69:AF77)-1)</f>
        <v>6546893.594384348</v>
      </c>
      <c r="AG90" s="39">
        <f>STDEV(AG69:AG77)/SQRT(COUNT(AG69:AG77)-1)</f>
        <v>3470454.2566692657</v>
      </c>
      <c r="AH90" s="39">
        <f>STDEV(AH69:AH77)/SQRT(COUNT(AH69:AH77)-1)</f>
        <v>3458328.5996345971</v>
      </c>
      <c r="AJ90" s="39">
        <f>STDEV(AJ69:AJ77)/SQRT(COUNT(AJ69:AJ77)-1)</f>
        <v>182165643.60711294</v>
      </c>
      <c r="AP90" s="9">
        <f>STDEV(AP69:AP77)/SQRT(COUNT(AP69:AP77)-1)</f>
        <v>0.84777791315000062</v>
      </c>
      <c r="AQ90" s="9">
        <f>STDEV(AQ69:AQ77)/SQRT(COUNT(AQ69:AQ77)-1)</f>
        <v>0.62374571492854902</v>
      </c>
      <c r="AR90" s="9">
        <f>STDEV(AR69:AR77)/SQRT(COUNT(AR69:AR77)-1)</f>
        <v>0.73833418354304348</v>
      </c>
      <c r="AX90" s="59">
        <f>STDEV(AX69:AX77)/SQRT(COUNT(AX69:AX77)-1)</f>
        <v>9.215939058461739E-2</v>
      </c>
      <c r="AY90" s="59">
        <f>STDEV(AY69:AY77)/SQRT(COUNT(AY69:AY77)-1)</f>
        <v>7.9096391937090671E-2</v>
      </c>
      <c r="AZ90" s="59">
        <f>STDEV(AZ69:AZ77)/SQRT(COUNT(AZ69:AZ77)-1)</f>
        <v>8.2611206306525811E-2</v>
      </c>
      <c r="BC90" s="59">
        <f>STDEV(BC69:BC77)/SQRT(COUNT(BC69:BC77)-1)</f>
        <v>3.6683967509284301</v>
      </c>
      <c r="BK90" s="9"/>
      <c r="BL90" s="59">
        <f>STDEV(BL69:BL77)/SQRT(COUNT(BL69:BL77)-1)</f>
        <v>0.97558267415771938</v>
      </c>
      <c r="BW90" s="59">
        <f>STDEV(BW69:BW77)/SQRT(COUNT(BW69:BW77)-1)</f>
        <v>38.953189456409518</v>
      </c>
      <c r="BZ90" s="59">
        <f>STDEV(BZ69:BZ77)/SQRT(COUNT(BZ69:BZ77)-1)</f>
        <v>0.1508515386354598</v>
      </c>
      <c r="CC90" s="59">
        <f>STDEV(CC69:CC77)/SQRT(COUNT(CC69:CC77)-1)</f>
        <v>1.6812076227854513</v>
      </c>
      <c r="CI90" s="59">
        <f>STDEV(CI69:CI77)/SQRT(COUNT(CI69:CI77)-1)</f>
        <v>5.2208237645653553E-4</v>
      </c>
      <c r="CJ90" s="59">
        <f>STDEV(CJ69:CJ77)/SQRT(COUNT(CJ69:CJ77)-1)</f>
        <v>8.9436609510343019E-4</v>
      </c>
      <c r="CK90" s="59">
        <f>STDEV(CK69:CK77)/SQRT(COUNT(CK69:CK77)-1)</f>
        <v>8.5539723453295809E-4</v>
      </c>
      <c r="CP90" s="1"/>
      <c r="CQ90" s="1"/>
      <c r="CR90" s="1"/>
      <c r="CS90" s="1"/>
    </row>
    <row r="91" spans="3:97" x14ac:dyDescent="0.2">
      <c r="AF91" s="39"/>
      <c r="AG91" s="39"/>
      <c r="AH91" s="39"/>
      <c r="AJ91" s="43"/>
      <c r="AP91" s="43"/>
      <c r="AQ91" s="43"/>
      <c r="AR91" s="43"/>
      <c r="AX91" s="61"/>
      <c r="AY91" s="61"/>
      <c r="AZ91" s="61"/>
      <c r="BC91" s="61"/>
      <c r="BK91" s="9"/>
      <c r="BL91" s="61"/>
      <c r="BW91" s="61"/>
      <c r="BZ91" s="61"/>
      <c r="CC91" s="61"/>
      <c r="CI91" s="61"/>
      <c r="CJ91" s="61"/>
      <c r="CK91" s="61"/>
    </row>
    <row r="92" spans="3:97" x14ac:dyDescent="0.2">
      <c r="D92" s="1" t="s">
        <v>115</v>
      </c>
      <c r="H92" s="9">
        <f>AVERAGE(H78:H86)</f>
        <v>0.54904585297915709</v>
      </c>
      <c r="I92" s="9">
        <f>AVERAGE(I78:I86)</f>
        <v>0.51033406728394526</v>
      </c>
      <c r="J92" s="9">
        <f>AVERAGE(J78:J86)</f>
        <v>0.42059101905661134</v>
      </c>
      <c r="P92" s="9">
        <f>AVERAGE(P78:P86)</f>
        <v>6.8995821082238507E-2</v>
      </c>
      <c r="Q92" s="9">
        <f>AVERAGE(Q78:Q86)</f>
        <v>6.658194176721971E-2</v>
      </c>
      <c r="R92" s="9">
        <f>AVERAGE(R78:R86)</f>
        <v>6.2588224896350131E-2</v>
      </c>
      <c r="X92" s="9">
        <f>AVERAGE(X78:X86)</f>
        <v>2.9216853205786115E-2</v>
      </c>
      <c r="Y92" s="9">
        <f>AVERAGE(Y78:Y86)</f>
        <v>3.2207741647100302E-2</v>
      </c>
      <c r="Z92" s="9">
        <f>AVERAGE(Z78:Z86)</f>
        <v>3.2085354663045809E-2</v>
      </c>
      <c r="AF92" s="39">
        <f>AVERAGE(AF78:AF86)</f>
        <v>55004823.131076485</v>
      </c>
      <c r="AG92" s="39">
        <f>AVERAGE(AG78:AG86)</f>
        <v>56706199.984325014</v>
      </c>
      <c r="AH92" s="39">
        <f>AVERAGE(AH78:AH86)</f>
        <v>39161271.096973874</v>
      </c>
      <c r="AJ92" s="39">
        <f>AVERAGE(AJ78:AJ86)</f>
        <v>484668830.77362305</v>
      </c>
      <c r="AP92" s="9">
        <f>AVERAGE(AP78:AP86)</f>
        <v>16.709899818453501</v>
      </c>
      <c r="AQ92" s="9">
        <f>AVERAGE(AQ78:AQ86)</f>
        <v>15.097066201830216</v>
      </c>
      <c r="AR92" s="9">
        <f>AVERAGE(AR78:AR86)</f>
        <v>12.231748597127279</v>
      </c>
      <c r="AX92" s="59">
        <f>AVERAGE(AX78:AX86)</f>
        <v>0.61715907407407411</v>
      </c>
      <c r="AY92" s="59">
        <f>AVERAGE(AY78:AY86)</f>
        <v>0.63026574074074082</v>
      </c>
      <c r="AZ92" s="59">
        <f>AVERAGE(AZ78:AZ86)</f>
        <v>0.56607962962962965</v>
      </c>
      <c r="BC92" s="59">
        <f>AVERAGE(BC78:BC86)</f>
        <v>16.418562962962966</v>
      </c>
      <c r="BK92" s="9"/>
      <c r="BL92" s="59">
        <f>AVERAGE(BL78:BL86)</f>
        <v>4.66318330459581</v>
      </c>
      <c r="BW92" s="59">
        <f>AVERAGE(BW78:BW86)</f>
        <v>152.91377594765419</v>
      </c>
      <c r="BZ92" s="59">
        <f>AVERAGE(BZ78:BZ86)</f>
        <v>0.91248326554215886</v>
      </c>
      <c r="CC92" s="59">
        <f>AVERAGE(CC78:CC86)</f>
        <v>12.831834834936021</v>
      </c>
      <c r="CI92" s="59">
        <f>AVERAGE(CI78:CI86)</f>
        <v>6.4672334349270555E-3</v>
      </c>
      <c r="CJ92" s="59">
        <f>AVERAGE(CJ78:CJ86)</f>
        <v>6.1443466121854275E-3</v>
      </c>
      <c r="CK92" s="59">
        <f>AVERAGE(CK78:CK86)</f>
        <v>6.6172776395367746E-3</v>
      </c>
    </row>
    <row r="93" spans="3:97" x14ac:dyDescent="0.2">
      <c r="D93" s="1" t="s">
        <v>117</v>
      </c>
      <c r="H93" s="9">
        <f>STDEV(H78:H86)/SQRT(COUNT(H78:H86)-1)</f>
        <v>5.760841697808438E-2</v>
      </c>
      <c r="I93" s="9">
        <f>STDEV(I78:I86)/SQRT(COUNT(I78:I86)-1)</f>
        <v>4.1774588933028226E-2</v>
      </c>
      <c r="J93" s="9">
        <f>STDEV(J78:J86)/SQRT(COUNT(J78:J86)-1)</f>
        <v>3.4184362515878627E-2</v>
      </c>
      <c r="P93" s="9">
        <f>STDEV(P78:P86)/SQRT(COUNT(P78:P86)-1)</f>
        <v>7.0419594642466433E-3</v>
      </c>
      <c r="Q93" s="9">
        <f>STDEV(Q78:Q86)/SQRT(COUNT(Q78:Q86)-1)</f>
        <v>4.3932631626329302E-3</v>
      </c>
      <c r="R93" s="9">
        <f>STDEV(R78:R86)/SQRT(COUNT(R78:R86)-1)</f>
        <v>5.3937841216401845E-3</v>
      </c>
      <c r="X93" s="9">
        <f>STDEV(X78:X86)/SQRT(COUNT(X78:X86)-1)</f>
        <v>2.8242396628507587E-3</v>
      </c>
      <c r="Y93" s="9">
        <f>STDEV(Y78:Y86)/SQRT(COUNT(Y78:Y86)-1)</f>
        <v>2.4127833533404606E-3</v>
      </c>
      <c r="Z93" s="9">
        <f>STDEV(Z78:Z86)/SQRT(COUNT(Z78:Z86)-1)</f>
        <v>1.9374161176366252E-3</v>
      </c>
      <c r="AF93" s="39">
        <f>STDEV(AF78:AF86)/SQRT(COUNT(AF78:AF86)-1)</f>
        <v>8353143.0399844553</v>
      </c>
      <c r="AG93" s="39">
        <f>STDEV(AG78:AG86)/SQRT(COUNT(AG78:AG86)-1)</f>
        <v>12235884.951288203</v>
      </c>
      <c r="AH93" s="39">
        <f>STDEV(AH78:AH86)/SQRT(COUNT(AH78:AH86)-1)</f>
        <v>6927242.362048001</v>
      </c>
      <c r="AJ93" s="39">
        <f>STDEV(AJ78:AJ86)/SQRT(COUNT(AJ78:AJ86)-1)</f>
        <v>99676886.194994122</v>
      </c>
      <c r="AP93" s="9">
        <f>STDEV(AP78:AP86)/SQRT(COUNT(AP78:AP86)-1)</f>
        <v>1.4880622184707608</v>
      </c>
      <c r="AQ93" s="9">
        <f>STDEV(AQ78:AQ86)/SQRT(COUNT(AQ78:AQ86)-1)</f>
        <v>1.3874292578187768</v>
      </c>
      <c r="AR93" s="9">
        <f>STDEV(AR78:AR86)/SQRT(COUNT(AR78:AR86)-1)</f>
        <v>1.0044991824772205</v>
      </c>
      <c r="AX93" s="59">
        <f>STDEV(AX78:AX86)/SQRT(COUNT(AX78:AX86)-1)</f>
        <v>4.2263945755931842E-2</v>
      </c>
      <c r="AY93" s="59">
        <f>STDEV(AY78:AY86)/SQRT(COUNT(AY78:AY86)-1)</f>
        <v>4.1304288466891208E-2</v>
      </c>
      <c r="AZ93" s="59">
        <f>STDEV(AZ78:AZ86)/SQRT(COUNT(AZ78:AZ86)-1)</f>
        <v>3.6110161525976139E-2</v>
      </c>
      <c r="BC93" s="59">
        <f>STDEV(BC78:BC86)/SQRT(COUNT(BC78:BC86)-1)</f>
        <v>4.5707132433838566</v>
      </c>
      <c r="BL93" s="59">
        <f>STDEV(BL78:BL86)/SQRT(COUNT(BL78:BL86)-1)</f>
        <v>0.68131231637506895</v>
      </c>
      <c r="BW93" s="59">
        <f>STDEV(BW78:BW86)/SQRT(COUNT(BW78:BW86)-1)</f>
        <v>45.267040468004431</v>
      </c>
      <c r="BZ93" s="59">
        <f>STDEV(BZ78:BZ86)/SQRT(COUNT(BZ78:BZ86)-1)</f>
        <v>8.4898781305117049E-2</v>
      </c>
      <c r="CC93" s="59">
        <f>STDEV(CC78:CC86)/SQRT(COUNT(CC78:CC86)-1)</f>
        <v>1.5895157661907371</v>
      </c>
      <c r="CI93" s="59">
        <f>STDEV(CI78:CI86)/SQRT(COUNT(CI78:CI86)-1)</f>
        <v>4.0192375247000947E-4</v>
      </c>
      <c r="CJ93" s="59">
        <f>STDEV(CJ78:CJ86)/SQRT(COUNT(CJ78:CJ86)-1)</f>
        <v>4.0220092026420524E-4</v>
      </c>
      <c r="CK93" s="59">
        <f>STDEV(CK78:CK86)/SQRT(COUNT(CK78:CK86)-1)</f>
        <v>3.7584186914192225E-4</v>
      </c>
    </row>
    <row r="94" spans="3:97" x14ac:dyDescent="0.2">
      <c r="AJ94" s="39"/>
      <c r="CI94" s="61"/>
      <c r="CJ94" s="61"/>
      <c r="CK94" s="61"/>
    </row>
    <row r="95" spans="3:97" x14ac:dyDescent="0.2">
      <c r="AJ95"/>
      <c r="CI95" s="61"/>
      <c r="CJ95" s="61"/>
      <c r="CK95" s="61"/>
    </row>
    <row r="96" spans="3:97" x14ac:dyDescent="0.2">
      <c r="AJ96"/>
      <c r="CI96" s="61"/>
      <c r="CJ96" s="61"/>
      <c r="CK96" s="61"/>
    </row>
    <row r="97" spans="36:89" x14ac:dyDescent="0.2">
      <c r="AJ97"/>
      <c r="CI97" s="61"/>
      <c r="CJ97" s="61"/>
      <c r="CK97" s="61"/>
    </row>
    <row r="98" spans="36:89" x14ac:dyDescent="0.2">
      <c r="AJ98"/>
    </row>
    <row r="99" spans="36:89" x14ac:dyDescent="0.2">
      <c r="AJ99"/>
    </row>
    <row r="100" spans="36:89" x14ac:dyDescent="0.2">
      <c r="AJ100"/>
    </row>
    <row r="101" spans="36:89" x14ac:dyDescent="0.2">
      <c r="AJ101"/>
    </row>
    <row r="102" spans="36:89" x14ac:dyDescent="0.2">
      <c r="AJ102"/>
    </row>
    <row r="103" spans="36:89" x14ac:dyDescent="0.2">
      <c r="AJ103"/>
    </row>
    <row r="104" spans="36:89" x14ac:dyDescent="0.2">
      <c r="AJ104"/>
    </row>
    <row r="105" spans="36:89" x14ac:dyDescent="0.2">
      <c r="AJ105"/>
    </row>
    <row r="106" spans="36:89" x14ac:dyDescent="0.2">
      <c r="AJ106"/>
    </row>
    <row r="107" spans="36:89" x14ac:dyDescent="0.2">
      <c r="AJ107"/>
    </row>
    <row r="108" spans="36:89" x14ac:dyDescent="0.2">
      <c r="AJ108"/>
    </row>
    <row r="109" spans="36:89" x14ac:dyDescent="0.2">
      <c r="AJ109"/>
    </row>
    <row r="110" spans="36:89" x14ac:dyDescent="0.2">
      <c r="AJ110"/>
    </row>
    <row r="111" spans="36:89" x14ac:dyDescent="0.2">
      <c r="AJ111"/>
    </row>
    <row r="112" spans="36:89" x14ac:dyDescent="0.2">
      <c r="AJ112"/>
    </row>
    <row r="113" spans="36:36" x14ac:dyDescent="0.2">
      <c r="AJ113"/>
    </row>
    <row r="114" spans="36:36" x14ac:dyDescent="0.2">
      <c r="AJ114"/>
    </row>
    <row r="115" spans="36:36" x14ac:dyDescent="0.2">
      <c r="AJ115"/>
    </row>
    <row r="116" spans="36:36" x14ac:dyDescent="0.2">
      <c r="AJ116"/>
    </row>
    <row r="117" spans="36:36" x14ac:dyDescent="0.2">
      <c r="AJ117"/>
    </row>
    <row r="118" spans="36:36" x14ac:dyDescent="0.2">
      <c r="AJ118"/>
    </row>
    <row r="119" spans="36:36" x14ac:dyDescent="0.2">
      <c r="AJ119"/>
    </row>
    <row r="120" spans="36:36" x14ac:dyDescent="0.2">
      <c r="AJ120"/>
    </row>
    <row r="121" spans="36:36" x14ac:dyDescent="0.2">
      <c r="AJ121"/>
    </row>
    <row r="122" spans="36:36" x14ac:dyDescent="0.2">
      <c r="AJ122"/>
    </row>
    <row r="123" spans="36:36" x14ac:dyDescent="0.2">
      <c r="AJ123"/>
    </row>
    <row r="124" spans="36:36" x14ac:dyDescent="0.2">
      <c r="AJ124"/>
    </row>
    <row r="125" spans="36:36" x14ac:dyDescent="0.2">
      <c r="AJ125"/>
    </row>
    <row r="126" spans="36:36" x14ac:dyDescent="0.2">
      <c r="AJ126"/>
    </row>
    <row r="127" spans="36:36" x14ac:dyDescent="0.2">
      <c r="AJ127"/>
    </row>
    <row r="128" spans="36:36" x14ac:dyDescent="0.2">
      <c r="AJ128"/>
    </row>
    <row r="129" spans="36:36" x14ac:dyDescent="0.2">
      <c r="AJ129"/>
    </row>
    <row r="130" spans="36:36" x14ac:dyDescent="0.2">
      <c r="AJ130"/>
    </row>
    <row r="131" spans="36:36" x14ac:dyDescent="0.2">
      <c r="AJ131"/>
    </row>
    <row r="132" spans="36:36" x14ac:dyDescent="0.2">
      <c r="AJ132"/>
    </row>
    <row r="133" spans="36:36" x14ac:dyDescent="0.2">
      <c r="AJ133"/>
    </row>
    <row r="134" spans="36:36" x14ac:dyDescent="0.2">
      <c r="AJ134"/>
    </row>
    <row r="135" spans="36:36" x14ac:dyDescent="0.2">
      <c r="AJ135"/>
    </row>
    <row r="136" spans="36:36" x14ac:dyDescent="0.2">
      <c r="AJ136"/>
    </row>
    <row r="137" spans="36:36" x14ac:dyDescent="0.2">
      <c r="AJ137"/>
    </row>
    <row r="138" spans="36:36" x14ac:dyDescent="0.2">
      <c r="AJ138"/>
    </row>
    <row r="139" spans="36:36" x14ac:dyDescent="0.2">
      <c r="AJ139"/>
    </row>
    <row r="140" spans="36:36" x14ac:dyDescent="0.2">
      <c r="AJ140"/>
    </row>
    <row r="141" spans="36:36" x14ac:dyDescent="0.2">
      <c r="AJ141"/>
    </row>
    <row r="142" spans="36:36" x14ac:dyDescent="0.2">
      <c r="AJ142"/>
    </row>
    <row r="143" spans="36:36" x14ac:dyDescent="0.2">
      <c r="AJ143"/>
    </row>
    <row r="144" spans="36:36" x14ac:dyDescent="0.2">
      <c r="AJ144"/>
    </row>
    <row r="145" spans="36:36" x14ac:dyDescent="0.2">
      <c r="AJ145"/>
    </row>
    <row r="146" spans="36:36" x14ac:dyDescent="0.2">
      <c r="AJ146"/>
    </row>
    <row r="147" spans="36:36" x14ac:dyDescent="0.2">
      <c r="AJ147"/>
    </row>
    <row r="148" spans="36:36" x14ac:dyDescent="0.2">
      <c r="AJ148"/>
    </row>
    <row r="149" spans="36:36" x14ac:dyDescent="0.2">
      <c r="AJ149"/>
    </row>
    <row r="150" spans="36:36" x14ac:dyDescent="0.2">
      <c r="AJ150"/>
    </row>
    <row r="151" spans="36:36" x14ac:dyDescent="0.2">
      <c r="AJ151"/>
    </row>
    <row r="152" spans="36:36" x14ac:dyDescent="0.2">
      <c r="AJ152"/>
    </row>
    <row r="153" spans="36:36" x14ac:dyDescent="0.2">
      <c r="AJ153"/>
    </row>
    <row r="154" spans="36:36" x14ac:dyDescent="0.2">
      <c r="AJ154"/>
    </row>
    <row r="155" spans="36:36" x14ac:dyDescent="0.2">
      <c r="AJ155"/>
    </row>
    <row r="156" spans="36:36" x14ac:dyDescent="0.2">
      <c r="AJ156"/>
    </row>
    <row r="157" spans="36:36" x14ac:dyDescent="0.2">
      <c r="AJ157"/>
    </row>
    <row r="158" spans="36:36" x14ac:dyDescent="0.2">
      <c r="AJ158"/>
    </row>
    <row r="159" spans="36:36" x14ac:dyDescent="0.2">
      <c r="AJ159"/>
    </row>
    <row r="160" spans="36:36" x14ac:dyDescent="0.2">
      <c r="AJ160"/>
    </row>
    <row r="161" spans="36:36" x14ac:dyDescent="0.2">
      <c r="AJ161"/>
    </row>
    <row r="162" spans="36:36" x14ac:dyDescent="0.2">
      <c r="AJ162"/>
    </row>
    <row r="163" spans="36:36" x14ac:dyDescent="0.2">
      <c r="AJ163"/>
    </row>
    <row r="164" spans="36:36" x14ac:dyDescent="0.2">
      <c r="AJ164"/>
    </row>
  </sheetData>
  <mergeCells count="521">
    <mergeCell ref="BZ54:BZ61"/>
    <mergeCell ref="CC54:CC61"/>
    <mergeCell ref="AJ62:AJ64"/>
    <mergeCell ref="AP62:AP64"/>
    <mergeCell ref="AQ62:AQ64"/>
    <mergeCell ref="AR62:AR64"/>
    <mergeCell ref="AX62:AX64"/>
    <mergeCell ref="AY62:AY64"/>
    <mergeCell ref="BR54:BR61"/>
    <mergeCell ref="BS54:BS61"/>
    <mergeCell ref="BT54:BT61"/>
    <mergeCell ref="BS62:BS64"/>
    <mergeCell ref="BT62:BT64"/>
    <mergeCell ref="BW62:BW64"/>
    <mergeCell ref="BZ62:BZ64"/>
    <mergeCell ref="CC62:CC64"/>
    <mergeCell ref="AZ62:AZ64"/>
    <mergeCell ref="BC62:BC64"/>
    <mergeCell ref="BF62:BF64"/>
    <mergeCell ref="BI62:BI64"/>
    <mergeCell ref="BL62:BL64"/>
    <mergeCell ref="BR62:BR64"/>
    <mergeCell ref="X62:X64"/>
    <mergeCell ref="Y62:Y64"/>
    <mergeCell ref="Z62:Z64"/>
    <mergeCell ref="AF62:AF64"/>
    <mergeCell ref="AG62:AG64"/>
    <mergeCell ref="AH62:AH64"/>
    <mergeCell ref="H62:H64"/>
    <mergeCell ref="I62:I64"/>
    <mergeCell ref="J62:J64"/>
    <mergeCell ref="P62:P64"/>
    <mergeCell ref="Q62:Q64"/>
    <mergeCell ref="R62:R64"/>
    <mergeCell ref="R54:R61"/>
    <mergeCell ref="X54:X61"/>
    <mergeCell ref="Y54:Y61"/>
    <mergeCell ref="Z54:Z61"/>
    <mergeCell ref="AF54:AF61"/>
    <mergeCell ref="AG54:AG61"/>
    <mergeCell ref="BS51:BS53"/>
    <mergeCell ref="BT51:BT53"/>
    <mergeCell ref="BW51:BW53"/>
    <mergeCell ref="AH51:AH53"/>
    <mergeCell ref="AY54:AY61"/>
    <mergeCell ref="AZ54:AZ61"/>
    <mergeCell ref="BC54:BC61"/>
    <mergeCell ref="BF54:BF61"/>
    <mergeCell ref="BI54:BI61"/>
    <mergeCell ref="BL54:BL61"/>
    <mergeCell ref="AH54:AH61"/>
    <mergeCell ref="AJ54:AJ61"/>
    <mergeCell ref="AP54:AP61"/>
    <mergeCell ref="AQ54:AQ61"/>
    <mergeCell ref="AR54:AR61"/>
    <mergeCell ref="AX54:AX61"/>
    <mergeCell ref="BW54:BW61"/>
    <mergeCell ref="BZ51:BZ53"/>
    <mergeCell ref="CC51:CC53"/>
    <mergeCell ref="H54:H61"/>
    <mergeCell ref="I54:I61"/>
    <mergeCell ref="J54:J61"/>
    <mergeCell ref="P54:P61"/>
    <mergeCell ref="Q54:Q61"/>
    <mergeCell ref="AZ51:AZ53"/>
    <mergeCell ref="BC51:BC53"/>
    <mergeCell ref="BF51:BF53"/>
    <mergeCell ref="BI51:BI53"/>
    <mergeCell ref="BL51:BL53"/>
    <mergeCell ref="BR51:BR53"/>
    <mergeCell ref="AJ51:AJ53"/>
    <mergeCell ref="AP51:AP53"/>
    <mergeCell ref="AQ51:AQ53"/>
    <mergeCell ref="AR51:AR53"/>
    <mergeCell ref="AX51:AX53"/>
    <mergeCell ref="AY51:AY53"/>
    <mergeCell ref="X51:X53"/>
    <mergeCell ref="Y51:Y53"/>
    <mergeCell ref="Z51:Z53"/>
    <mergeCell ref="AF51:AF53"/>
    <mergeCell ref="AG51:AG53"/>
    <mergeCell ref="H51:H53"/>
    <mergeCell ref="I51:I53"/>
    <mergeCell ref="J51:J53"/>
    <mergeCell ref="P51:P53"/>
    <mergeCell ref="Q51:Q53"/>
    <mergeCell ref="R51:R53"/>
    <mergeCell ref="BR47:BR50"/>
    <mergeCell ref="BS47:BS50"/>
    <mergeCell ref="BT47:BT50"/>
    <mergeCell ref="AH47:AH50"/>
    <mergeCell ref="AJ47:AJ50"/>
    <mergeCell ref="AP47:AP50"/>
    <mergeCell ref="AQ47:AQ50"/>
    <mergeCell ref="AR47:AR50"/>
    <mergeCell ref="AX47:AX50"/>
    <mergeCell ref="R47:R50"/>
    <mergeCell ref="X47:X50"/>
    <mergeCell ref="Y47:Y50"/>
    <mergeCell ref="Z47:Z50"/>
    <mergeCell ref="AF47:AF50"/>
    <mergeCell ref="AG47:AG50"/>
    <mergeCell ref="BW47:BW50"/>
    <mergeCell ref="BZ47:BZ50"/>
    <mergeCell ref="CC47:CC50"/>
    <mergeCell ref="AY47:AY50"/>
    <mergeCell ref="AZ47:AZ50"/>
    <mergeCell ref="BC47:BC50"/>
    <mergeCell ref="BF47:BF50"/>
    <mergeCell ref="BI47:BI50"/>
    <mergeCell ref="BL47:BL50"/>
    <mergeCell ref="BS44:BS46"/>
    <mergeCell ref="BT44:BT46"/>
    <mergeCell ref="BW44:BW46"/>
    <mergeCell ref="BZ44:BZ46"/>
    <mergeCell ref="CC44:CC46"/>
    <mergeCell ref="H47:H50"/>
    <mergeCell ref="I47:I50"/>
    <mergeCell ref="J47:J50"/>
    <mergeCell ref="P47:P50"/>
    <mergeCell ref="Q47:Q50"/>
    <mergeCell ref="AZ44:AZ46"/>
    <mergeCell ref="BC44:BC46"/>
    <mergeCell ref="BF44:BF46"/>
    <mergeCell ref="BI44:BI46"/>
    <mergeCell ref="BL44:BL46"/>
    <mergeCell ref="BR44:BR46"/>
    <mergeCell ref="AJ44:AJ46"/>
    <mergeCell ref="AP44:AP46"/>
    <mergeCell ref="AQ44:AQ46"/>
    <mergeCell ref="AR44:AR46"/>
    <mergeCell ref="AX44:AX46"/>
    <mergeCell ref="AY44:AY46"/>
    <mergeCell ref="X44:X46"/>
    <mergeCell ref="Y44:Y46"/>
    <mergeCell ref="Z44:Z46"/>
    <mergeCell ref="AF44:AF46"/>
    <mergeCell ref="AG44:AG46"/>
    <mergeCell ref="AH44:AH46"/>
    <mergeCell ref="H44:H46"/>
    <mergeCell ref="I44:I46"/>
    <mergeCell ref="J44:J46"/>
    <mergeCell ref="P44:P46"/>
    <mergeCell ref="Q44:Q46"/>
    <mergeCell ref="R44:R46"/>
    <mergeCell ref="BR40:BR42"/>
    <mergeCell ref="BS40:BS42"/>
    <mergeCell ref="BT40:BT42"/>
    <mergeCell ref="BW40:BW42"/>
    <mergeCell ref="BZ40:BZ42"/>
    <mergeCell ref="CC40:CC42"/>
    <mergeCell ref="AY40:AY42"/>
    <mergeCell ref="AZ40:AZ42"/>
    <mergeCell ref="BC40:BC42"/>
    <mergeCell ref="BF40:BF42"/>
    <mergeCell ref="BI40:BI42"/>
    <mergeCell ref="BL40:BL42"/>
    <mergeCell ref="AH40:AH42"/>
    <mergeCell ref="AJ40:AJ42"/>
    <mergeCell ref="AP40:AP42"/>
    <mergeCell ref="AQ40:AQ42"/>
    <mergeCell ref="AR40:AR42"/>
    <mergeCell ref="AX40:AX42"/>
    <mergeCell ref="R40:R42"/>
    <mergeCell ref="X40:X42"/>
    <mergeCell ref="Y40:Y42"/>
    <mergeCell ref="Z40:Z42"/>
    <mergeCell ref="AF40:AF42"/>
    <mergeCell ref="AG40:AG42"/>
    <mergeCell ref="BS37:BS39"/>
    <mergeCell ref="BT37:BT39"/>
    <mergeCell ref="BW37:BW39"/>
    <mergeCell ref="BZ37:BZ39"/>
    <mergeCell ref="CC37:CC39"/>
    <mergeCell ref="H40:H42"/>
    <mergeCell ref="I40:I42"/>
    <mergeCell ref="J40:J42"/>
    <mergeCell ref="P40:P42"/>
    <mergeCell ref="Q40:Q42"/>
    <mergeCell ref="AZ37:AZ39"/>
    <mergeCell ref="BC37:BC39"/>
    <mergeCell ref="BF37:BF39"/>
    <mergeCell ref="BI37:BI39"/>
    <mergeCell ref="BL37:BL39"/>
    <mergeCell ref="BR37:BR39"/>
    <mergeCell ref="AJ37:AJ39"/>
    <mergeCell ref="AP37:AP39"/>
    <mergeCell ref="AQ37:AQ39"/>
    <mergeCell ref="AR37:AR39"/>
    <mergeCell ref="AX37:AX39"/>
    <mergeCell ref="AY37:AY39"/>
    <mergeCell ref="X37:X39"/>
    <mergeCell ref="Y37:Y39"/>
    <mergeCell ref="Z37:Z39"/>
    <mergeCell ref="AF37:AF39"/>
    <mergeCell ref="AG37:AG39"/>
    <mergeCell ref="AH37:AH39"/>
    <mergeCell ref="H37:H39"/>
    <mergeCell ref="I37:I39"/>
    <mergeCell ref="J37:J39"/>
    <mergeCell ref="P37:P39"/>
    <mergeCell ref="Q37:Q39"/>
    <mergeCell ref="R37:R39"/>
    <mergeCell ref="BR30:BR34"/>
    <mergeCell ref="BS30:BS34"/>
    <mergeCell ref="BT30:BT34"/>
    <mergeCell ref="BW30:BW34"/>
    <mergeCell ref="BZ30:BZ34"/>
    <mergeCell ref="CC30:CC34"/>
    <mergeCell ref="AY30:AY34"/>
    <mergeCell ref="AZ30:AZ34"/>
    <mergeCell ref="BC30:BC34"/>
    <mergeCell ref="BF30:BF34"/>
    <mergeCell ref="BI30:BI34"/>
    <mergeCell ref="BL30:BL34"/>
    <mergeCell ref="AH30:AH34"/>
    <mergeCell ref="AJ30:AJ34"/>
    <mergeCell ref="AP30:AP34"/>
    <mergeCell ref="AQ30:AQ34"/>
    <mergeCell ref="AR30:AR34"/>
    <mergeCell ref="AX30:AX34"/>
    <mergeCell ref="R30:R34"/>
    <mergeCell ref="X30:X34"/>
    <mergeCell ref="Y30:Y34"/>
    <mergeCell ref="Z30:Z34"/>
    <mergeCell ref="AF30:AF34"/>
    <mergeCell ref="AG30:AG34"/>
    <mergeCell ref="BS24:BS29"/>
    <mergeCell ref="BT24:BT29"/>
    <mergeCell ref="BW24:BW29"/>
    <mergeCell ref="BZ24:BZ29"/>
    <mergeCell ref="CC24:CC29"/>
    <mergeCell ref="H30:H34"/>
    <mergeCell ref="I30:I34"/>
    <mergeCell ref="J30:J34"/>
    <mergeCell ref="P30:P34"/>
    <mergeCell ref="Q30:Q34"/>
    <mergeCell ref="AZ24:AZ29"/>
    <mergeCell ref="BC24:BC29"/>
    <mergeCell ref="BF24:BF29"/>
    <mergeCell ref="BI24:BI29"/>
    <mergeCell ref="BL24:BL29"/>
    <mergeCell ref="BR24:BR29"/>
    <mergeCell ref="AJ24:AJ29"/>
    <mergeCell ref="AP24:AP29"/>
    <mergeCell ref="AQ24:AQ29"/>
    <mergeCell ref="AR24:AR29"/>
    <mergeCell ref="AX24:AX29"/>
    <mergeCell ref="AY24:AY29"/>
    <mergeCell ref="X24:X29"/>
    <mergeCell ref="Y24:Y29"/>
    <mergeCell ref="Z24:Z29"/>
    <mergeCell ref="AF24:AF29"/>
    <mergeCell ref="AG24:AG29"/>
    <mergeCell ref="AH24:AH29"/>
    <mergeCell ref="H24:H29"/>
    <mergeCell ref="I24:I29"/>
    <mergeCell ref="J24:J29"/>
    <mergeCell ref="P24:P29"/>
    <mergeCell ref="Q24:Q29"/>
    <mergeCell ref="R24:R29"/>
    <mergeCell ref="BR21:BR23"/>
    <mergeCell ref="BS21:BS23"/>
    <mergeCell ref="BT21:BT23"/>
    <mergeCell ref="BW21:BW23"/>
    <mergeCell ref="BZ21:BZ23"/>
    <mergeCell ref="CC21:CC23"/>
    <mergeCell ref="AY21:AY23"/>
    <mergeCell ref="AZ21:AZ23"/>
    <mergeCell ref="BC21:BC23"/>
    <mergeCell ref="BF21:BF23"/>
    <mergeCell ref="BI21:BI23"/>
    <mergeCell ref="BL21:BL23"/>
    <mergeCell ref="AH21:AH23"/>
    <mergeCell ref="AJ21:AJ23"/>
    <mergeCell ref="AP21:AP23"/>
    <mergeCell ref="AQ21:AQ23"/>
    <mergeCell ref="AR21:AR23"/>
    <mergeCell ref="AX21:AX23"/>
    <mergeCell ref="R21:R23"/>
    <mergeCell ref="X21:X23"/>
    <mergeCell ref="Y21:Y23"/>
    <mergeCell ref="Z21:Z23"/>
    <mergeCell ref="AF21:AF23"/>
    <mergeCell ref="AG21:AG23"/>
    <mergeCell ref="BS18:BS20"/>
    <mergeCell ref="BT18:BT20"/>
    <mergeCell ref="BW18:BW20"/>
    <mergeCell ref="BZ18:BZ20"/>
    <mergeCell ref="CC18:CC20"/>
    <mergeCell ref="H21:H23"/>
    <mergeCell ref="I21:I23"/>
    <mergeCell ref="J21:J23"/>
    <mergeCell ref="P21:P23"/>
    <mergeCell ref="Q21:Q23"/>
    <mergeCell ref="AZ18:AZ20"/>
    <mergeCell ref="BC18:BC20"/>
    <mergeCell ref="BF18:BF20"/>
    <mergeCell ref="BI18:BI20"/>
    <mergeCell ref="BL18:BL20"/>
    <mergeCell ref="BR18:BR20"/>
    <mergeCell ref="AJ18:AJ20"/>
    <mergeCell ref="AP18:AP20"/>
    <mergeCell ref="AQ18:AQ20"/>
    <mergeCell ref="AR18:AR20"/>
    <mergeCell ref="AX18:AX20"/>
    <mergeCell ref="AY18:AY20"/>
    <mergeCell ref="X18:X20"/>
    <mergeCell ref="Y18:Y20"/>
    <mergeCell ref="Z18:Z20"/>
    <mergeCell ref="AF18:AF20"/>
    <mergeCell ref="AG18:AG20"/>
    <mergeCell ref="AH18:AH20"/>
    <mergeCell ref="H18:H20"/>
    <mergeCell ref="I18:I20"/>
    <mergeCell ref="J18:J20"/>
    <mergeCell ref="P18:P20"/>
    <mergeCell ref="Q18:Q20"/>
    <mergeCell ref="R18:R20"/>
    <mergeCell ref="BR16:BR17"/>
    <mergeCell ref="BS16:BS17"/>
    <mergeCell ref="BT16:BT17"/>
    <mergeCell ref="BW16:BW17"/>
    <mergeCell ref="BZ16:BZ17"/>
    <mergeCell ref="CC16:CC17"/>
    <mergeCell ref="AY16:AY17"/>
    <mergeCell ref="AZ16:AZ17"/>
    <mergeCell ref="BC16:BC17"/>
    <mergeCell ref="BF16:BF17"/>
    <mergeCell ref="BI16:BI17"/>
    <mergeCell ref="BL16:BL17"/>
    <mergeCell ref="AH16:AH17"/>
    <mergeCell ref="AJ16:AJ17"/>
    <mergeCell ref="AP16:AP17"/>
    <mergeCell ref="AQ16:AQ17"/>
    <mergeCell ref="AR16:AR17"/>
    <mergeCell ref="AX16:AX17"/>
    <mergeCell ref="R16:R17"/>
    <mergeCell ref="X16:X17"/>
    <mergeCell ref="Y16:Y17"/>
    <mergeCell ref="Z16:Z17"/>
    <mergeCell ref="AF16:AF17"/>
    <mergeCell ref="AG16:AG17"/>
    <mergeCell ref="BS14:BS15"/>
    <mergeCell ref="BT14:BT15"/>
    <mergeCell ref="BW14:BW15"/>
    <mergeCell ref="BZ14:BZ15"/>
    <mergeCell ref="CC14:CC15"/>
    <mergeCell ref="H16:H17"/>
    <mergeCell ref="I16:I17"/>
    <mergeCell ref="J16:J17"/>
    <mergeCell ref="P16:P17"/>
    <mergeCell ref="Q16:Q17"/>
    <mergeCell ref="AZ14:AZ15"/>
    <mergeCell ref="BC14:BC15"/>
    <mergeCell ref="BF14:BF15"/>
    <mergeCell ref="BI14:BI15"/>
    <mergeCell ref="BL14:BL15"/>
    <mergeCell ref="BR14:BR15"/>
    <mergeCell ref="AJ14:AJ15"/>
    <mergeCell ref="AP14:AP15"/>
    <mergeCell ref="AQ14:AQ15"/>
    <mergeCell ref="AR14:AR15"/>
    <mergeCell ref="AX14:AX15"/>
    <mergeCell ref="AY14:AY15"/>
    <mergeCell ref="X14:X15"/>
    <mergeCell ref="Y14:Y15"/>
    <mergeCell ref="Z14:Z15"/>
    <mergeCell ref="AF14:AF15"/>
    <mergeCell ref="AG14:AG15"/>
    <mergeCell ref="AH14:AH15"/>
    <mergeCell ref="H14:H15"/>
    <mergeCell ref="I14:I15"/>
    <mergeCell ref="J14:J15"/>
    <mergeCell ref="P14:P15"/>
    <mergeCell ref="Q14:Q15"/>
    <mergeCell ref="R14:R15"/>
    <mergeCell ref="BS11:BS13"/>
    <mergeCell ref="BT11:BT13"/>
    <mergeCell ref="BW11:BW13"/>
    <mergeCell ref="BZ11:BZ13"/>
    <mergeCell ref="CC11:CC13"/>
    <mergeCell ref="AZ11:AZ13"/>
    <mergeCell ref="BC11:BC13"/>
    <mergeCell ref="BF11:BF13"/>
    <mergeCell ref="BI11:BI13"/>
    <mergeCell ref="BL11:BL13"/>
    <mergeCell ref="BR11:BR13"/>
    <mergeCell ref="AJ11:AJ13"/>
    <mergeCell ref="AP11:AP13"/>
    <mergeCell ref="AQ11:AQ13"/>
    <mergeCell ref="AR11:AR13"/>
    <mergeCell ref="AX11:AX13"/>
    <mergeCell ref="AY11:AY13"/>
    <mergeCell ref="X11:X13"/>
    <mergeCell ref="Y11:Y13"/>
    <mergeCell ref="Z11:Z13"/>
    <mergeCell ref="AF11:AF13"/>
    <mergeCell ref="AG11:AG13"/>
    <mergeCell ref="AH11:AH13"/>
    <mergeCell ref="BT8:BT10"/>
    <mergeCell ref="BW8:BW10"/>
    <mergeCell ref="BZ8:BZ10"/>
    <mergeCell ref="CC8:CC10"/>
    <mergeCell ref="H11:H13"/>
    <mergeCell ref="I11:I13"/>
    <mergeCell ref="J11:J13"/>
    <mergeCell ref="P11:P13"/>
    <mergeCell ref="Q11:Q13"/>
    <mergeCell ref="R11:R13"/>
    <mergeCell ref="BC8:BC10"/>
    <mergeCell ref="BF8:BF10"/>
    <mergeCell ref="BI8:BI10"/>
    <mergeCell ref="BL8:BL10"/>
    <mergeCell ref="BR8:BR10"/>
    <mergeCell ref="BS8:BS10"/>
    <mergeCell ref="AP8:AP10"/>
    <mergeCell ref="AQ8:AQ10"/>
    <mergeCell ref="AR8:AR10"/>
    <mergeCell ref="AX8:AX10"/>
    <mergeCell ref="AY8:AY10"/>
    <mergeCell ref="AZ8:AZ10"/>
    <mergeCell ref="Y8:Y10"/>
    <mergeCell ref="Z8:Z10"/>
    <mergeCell ref="AF8:AF10"/>
    <mergeCell ref="AG8:AG10"/>
    <mergeCell ref="AH8:AH10"/>
    <mergeCell ref="AJ8:AJ10"/>
    <mergeCell ref="BW4:BW7"/>
    <mergeCell ref="BZ4:BZ7"/>
    <mergeCell ref="CC4:CC7"/>
    <mergeCell ref="H8:H10"/>
    <mergeCell ref="I8:I10"/>
    <mergeCell ref="J8:J10"/>
    <mergeCell ref="P8:P10"/>
    <mergeCell ref="Q8:Q10"/>
    <mergeCell ref="R8:R10"/>
    <mergeCell ref="X8:X10"/>
    <mergeCell ref="BF4:BF7"/>
    <mergeCell ref="BI4:BI7"/>
    <mergeCell ref="BL4:BL7"/>
    <mergeCell ref="BR4:BR7"/>
    <mergeCell ref="BS4:BS7"/>
    <mergeCell ref="BT4:BT7"/>
    <mergeCell ref="AQ4:AQ7"/>
    <mergeCell ref="AR4:AR7"/>
    <mergeCell ref="AX4:AX7"/>
    <mergeCell ref="AY4:AY7"/>
    <mergeCell ref="CF2:CH2"/>
    <mergeCell ref="CI4:CI7"/>
    <mergeCell ref="CJ4:CJ7"/>
    <mergeCell ref="CK4:CK7"/>
    <mergeCell ref="AZ4:AZ7"/>
    <mergeCell ref="BC4:BC7"/>
    <mergeCell ref="Z4:Z7"/>
    <mergeCell ref="AF4:AF7"/>
    <mergeCell ref="AG4:AG7"/>
    <mergeCell ref="AH4:AH7"/>
    <mergeCell ref="AJ4:AJ7"/>
    <mergeCell ref="AP4:AP7"/>
    <mergeCell ref="BV2:BV3"/>
    <mergeCell ref="BO1:BQ1"/>
    <mergeCell ref="D2:G2"/>
    <mergeCell ref="L2:O2"/>
    <mergeCell ref="T2:W2"/>
    <mergeCell ref="AB2:AH2"/>
    <mergeCell ref="AL2:AO2"/>
    <mergeCell ref="AT2:AW2"/>
    <mergeCell ref="H4:H7"/>
    <mergeCell ref="I4:I7"/>
    <mergeCell ref="J4:J7"/>
    <mergeCell ref="P4:P7"/>
    <mergeCell ref="Q4:Q7"/>
    <mergeCell ref="R4:R7"/>
    <mergeCell ref="X4:X7"/>
    <mergeCell ref="Y4:Y7"/>
    <mergeCell ref="CI8:CI10"/>
    <mergeCell ref="CJ8:CJ10"/>
    <mergeCell ref="CK8:CK10"/>
    <mergeCell ref="CI11:CI13"/>
    <mergeCell ref="CJ11:CJ13"/>
    <mergeCell ref="CK11:CK13"/>
    <mergeCell ref="CI14:CI15"/>
    <mergeCell ref="CJ14:CJ15"/>
    <mergeCell ref="CK14:CK15"/>
    <mergeCell ref="CI16:CI17"/>
    <mergeCell ref="CJ16:CJ17"/>
    <mergeCell ref="CK16:CK17"/>
    <mergeCell ref="CI18:CI20"/>
    <mergeCell ref="CJ18:CJ20"/>
    <mergeCell ref="CK18:CK20"/>
    <mergeCell ref="CI21:CI23"/>
    <mergeCell ref="CJ21:CJ23"/>
    <mergeCell ref="CK21:CK23"/>
    <mergeCell ref="CI24:CI29"/>
    <mergeCell ref="CJ24:CJ29"/>
    <mergeCell ref="CK24:CK29"/>
    <mergeCell ref="CI30:CI34"/>
    <mergeCell ref="CJ30:CJ34"/>
    <mergeCell ref="CK30:CK34"/>
    <mergeCell ref="CI37:CI39"/>
    <mergeCell ref="CJ37:CJ39"/>
    <mergeCell ref="CK37:CK39"/>
    <mergeCell ref="CI40:CI42"/>
    <mergeCell ref="CJ40:CJ42"/>
    <mergeCell ref="CK40:CK42"/>
    <mergeCell ref="CI44:CI46"/>
    <mergeCell ref="CJ44:CJ46"/>
    <mergeCell ref="CK44:CK46"/>
    <mergeCell ref="CI47:CI50"/>
    <mergeCell ref="CJ47:CJ50"/>
    <mergeCell ref="CK47:CK50"/>
    <mergeCell ref="CI51:CI53"/>
    <mergeCell ref="CJ51:CJ53"/>
    <mergeCell ref="CK51:CK53"/>
    <mergeCell ref="CI54:CI61"/>
    <mergeCell ref="CJ54:CJ61"/>
    <mergeCell ref="CK54:CK61"/>
    <mergeCell ref="CI62:CI64"/>
    <mergeCell ref="CJ62:CJ64"/>
    <mergeCell ref="CK62:CK6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0"/>
  <sheetViews>
    <sheetView tabSelected="1" topLeftCell="A111" zoomScale="85" zoomScaleNormal="85" workbookViewId="0">
      <selection activeCell="D135" sqref="D135:D136"/>
    </sheetView>
  </sheetViews>
  <sheetFormatPr baseColWidth="10" defaultRowHeight="15" x14ac:dyDescent="0.2"/>
  <cols>
    <col min="2" max="2" width="30.83203125" customWidth="1"/>
    <col min="3" max="3" width="12.5" bestFit="1" customWidth="1"/>
    <col min="4" max="4" width="12.6640625" style="1" bestFit="1" customWidth="1"/>
    <col min="5" max="5" width="12.5" style="1" bestFit="1" customWidth="1"/>
    <col min="6" max="6" width="14.5" customWidth="1"/>
    <col min="7" max="7" width="18.83203125" customWidth="1"/>
    <col min="8" max="8" width="12.5" bestFit="1" customWidth="1"/>
    <col min="9" max="9" width="18.83203125" style="1" customWidth="1"/>
    <col min="10" max="10" width="23" style="1" customWidth="1"/>
    <col min="11" max="11" width="19.6640625" customWidth="1"/>
    <col min="14" max="14" width="18.6640625" bestFit="1" customWidth="1"/>
    <col min="16" max="16" width="12.5" bestFit="1" customWidth="1"/>
  </cols>
  <sheetData>
    <row r="2" spans="2:15" ht="16" x14ac:dyDescent="0.2">
      <c r="B2" s="64" t="s">
        <v>127</v>
      </c>
    </row>
    <row r="3" spans="2:15" ht="16" x14ac:dyDescent="0.2">
      <c r="J3" s="78"/>
    </row>
    <row r="4" spans="2:15" x14ac:dyDescent="0.2">
      <c r="B4" s="79" t="s">
        <v>128</v>
      </c>
      <c r="C4" s="79" t="s">
        <v>7</v>
      </c>
      <c r="D4" s="79" t="s">
        <v>138</v>
      </c>
      <c r="E4" s="79" t="s">
        <v>139</v>
      </c>
      <c r="F4" s="79" t="s">
        <v>140</v>
      </c>
      <c r="G4" s="1"/>
      <c r="H4" s="1"/>
      <c r="I4"/>
      <c r="J4"/>
    </row>
    <row r="5" spans="2:15" ht="15" customHeight="1" x14ac:dyDescent="0.2">
      <c r="B5" s="79"/>
      <c r="C5" s="79"/>
      <c r="D5" s="79"/>
      <c r="E5" s="79"/>
      <c r="F5" s="79" t="s">
        <v>140</v>
      </c>
      <c r="G5" s="1"/>
      <c r="I5"/>
      <c r="J5"/>
      <c r="N5" s="1"/>
      <c r="O5" s="1"/>
    </row>
    <row r="6" spans="2:15" x14ac:dyDescent="0.2">
      <c r="B6" s="79"/>
      <c r="C6" s="79"/>
      <c r="D6" s="79"/>
      <c r="E6" s="79"/>
      <c r="F6" s="79"/>
      <c r="G6" s="65"/>
      <c r="H6" s="65"/>
      <c r="I6" s="65"/>
      <c r="K6" s="1"/>
      <c r="N6" s="1"/>
      <c r="O6" s="1"/>
    </row>
    <row r="7" spans="2:15" x14ac:dyDescent="0.2">
      <c r="B7" s="80" t="s">
        <v>129</v>
      </c>
      <c r="C7" s="81">
        <f>G20</f>
        <v>17.576343706166764</v>
      </c>
      <c r="D7" s="80">
        <v>4</v>
      </c>
      <c r="E7" s="81">
        <f>K20</f>
        <v>8.8053316205961316</v>
      </c>
      <c r="F7" s="80">
        <v>5</v>
      </c>
      <c r="H7" s="65"/>
      <c r="I7" s="65"/>
      <c r="J7"/>
      <c r="K7" s="1"/>
      <c r="N7" s="1"/>
      <c r="O7" s="1"/>
    </row>
    <row r="8" spans="2:15" x14ac:dyDescent="0.2">
      <c r="B8" s="80" t="s">
        <v>130</v>
      </c>
      <c r="C8" s="81">
        <f>G29</f>
        <v>17.182142396272535</v>
      </c>
      <c r="D8" s="80">
        <v>3</v>
      </c>
      <c r="E8" s="81">
        <f>K29</f>
        <v>15.802647231239959</v>
      </c>
      <c r="F8" s="80">
        <v>6</v>
      </c>
      <c r="G8" s="1"/>
      <c r="H8" s="65"/>
      <c r="I8" s="65"/>
      <c r="J8"/>
      <c r="K8" s="1"/>
      <c r="N8" s="1"/>
      <c r="O8" s="1"/>
    </row>
    <row r="9" spans="2:15" x14ac:dyDescent="0.2">
      <c r="B9" s="80" t="s">
        <v>131</v>
      </c>
      <c r="C9" s="81">
        <f>G39</f>
        <v>9.6092269798582191</v>
      </c>
      <c r="D9" s="80">
        <v>3</v>
      </c>
      <c r="E9" s="81">
        <f>K39</f>
        <v>2.8163236666666669</v>
      </c>
      <c r="F9" s="80">
        <v>6</v>
      </c>
      <c r="G9" s="1"/>
      <c r="H9" s="65"/>
      <c r="I9" s="65"/>
      <c r="J9"/>
      <c r="N9" s="1"/>
      <c r="O9" s="1"/>
    </row>
    <row r="10" spans="2:15" x14ac:dyDescent="0.2">
      <c r="B10" s="80" t="s">
        <v>132</v>
      </c>
      <c r="C10" s="81">
        <f>G50</f>
        <v>18.785147082202641</v>
      </c>
      <c r="D10" s="80">
        <v>8</v>
      </c>
      <c r="E10" s="81">
        <f>K50</f>
        <v>2.4222542741887367</v>
      </c>
      <c r="F10" s="80">
        <v>37</v>
      </c>
      <c r="G10" s="1"/>
      <c r="H10" s="65"/>
      <c r="I10" s="65"/>
      <c r="J10"/>
      <c r="N10" s="1"/>
      <c r="O10" s="1"/>
    </row>
    <row r="11" spans="2:15" x14ac:dyDescent="0.2">
      <c r="B11" s="80" t="s">
        <v>133</v>
      </c>
      <c r="C11" s="81">
        <f>G91</f>
        <v>12.380643829033675</v>
      </c>
      <c r="D11" s="80">
        <v>3</v>
      </c>
      <c r="E11" s="81">
        <f>K91</f>
        <v>2.7422059609654807</v>
      </c>
      <c r="F11" s="80">
        <v>10</v>
      </c>
      <c r="G11" s="1"/>
      <c r="H11" s="65"/>
      <c r="I11" s="65"/>
      <c r="J11"/>
      <c r="N11" s="1"/>
      <c r="O11" s="1"/>
    </row>
    <row r="12" spans="2:15" x14ac:dyDescent="0.2">
      <c r="B12" s="80" t="s">
        <v>134</v>
      </c>
      <c r="C12" s="81">
        <f>G105</f>
        <v>9.9311994199539626</v>
      </c>
      <c r="D12" s="82">
        <v>6</v>
      </c>
      <c r="E12" s="81">
        <f>K105</f>
        <v>1.5640440641725248</v>
      </c>
      <c r="F12" s="82">
        <v>6</v>
      </c>
      <c r="G12" s="1"/>
      <c r="H12" s="65"/>
      <c r="I12" s="65"/>
      <c r="J12"/>
      <c r="N12" s="1"/>
      <c r="O12" s="1"/>
    </row>
    <row r="13" spans="2:15" x14ac:dyDescent="0.2">
      <c r="B13" s="80" t="s">
        <v>135</v>
      </c>
      <c r="C13" s="81">
        <f>G115</f>
        <v>7.3111589251354623</v>
      </c>
      <c r="D13" s="82">
        <v>4</v>
      </c>
      <c r="E13" s="81">
        <f>K115</f>
        <v>1.3817039372317814</v>
      </c>
      <c r="F13" s="80">
        <v>7</v>
      </c>
      <c r="G13" s="1"/>
      <c r="H13" s="65"/>
      <c r="I13" s="65"/>
      <c r="J13"/>
      <c r="N13" s="1"/>
      <c r="O13" s="1"/>
    </row>
    <row r="14" spans="2:15" x14ac:dyDescent="0.2">
      <c r="B14" s="80" t="s">
        <v>136</v>
      </c>
      <c r="C14" s="81">
        <f>G126</f>
        <v>8.8099659824800636</v>
      </c>
      <c r="D14" s="82">
        <v>3</v>
      </c>
      <c r="E14" s="81">
        <f>K126</f>
        <v>0.9742329999999999</v>
      </c>
      <c r="F14" s="80">
        <v>5</v>
      </c>
      <c r="G14" s="1"/>
      <c r="H14" s="65"/>
      <c r="I14" s="65"/>
      <c r="J14"/>
    </row>
    <row r="15" spans="2:15" x14ac:dyDescent="0.2">
      <c r="B15" s="80" t="s">
        <v>137</v>
      </c>
      <c r="C15" s="81">
        <f>G135</f>
        <v>10.619749981708273</v>
      </c>
      <c r="D15" s="82">
        <v>4</v>
      </c>
      <c r="E15" s="81">
        <f>K135</f>
        <v>4.2916130392488112</v>
      </c>
      <c r="F15" s="82">
        <v>6</v>
      </c>
      <c r="H15" s="65"/>
      <c r="I15" s="65"/>
      <c r="J15"/>
    </row>
    <row r="16" spans="2:15" x14ac:dyDescent="0.2">
      <c r="F16" s="65"/>
      <c r="H16" s="65"/>
      <c r="I16" s="65"/>
      <c r="J16"/>
    </row>
    <row r="17" spans="2:11" x14ac:dyDescent="0.2">
      <c r="C17" s="39"/>
      <c r="D17" s="39"/>
      <c r="E17" s="39"/>
      <c r="F17" s="39"/>
      <c r="G17" s="39"/>
      <c r="I17"/>
      <c r="J17"/>
    </row>
    <row r="18" spans="2:11" ht="15" customHeight="1" x14ac:dyDescent="0.2">
      <c r="B18" s="83" t="s">
        <v>7</v>
      </c>
      <c r="C18" s="83"/>
      <c r="D18" s="83"/>
      <c r="E18" s="83"/>
      <c r="F18" s="83"/>
      <c r="G18" s="83"/>
      <c r="I18" s="84" t="s">
        <v>141</v>
      </c>
      <c r="J18" s="85"/>
      <c r="K18" s="85"/>
    </row>
    <row r="19" spans="2:11" x14ac:dyDescent="0.2">
      <c r="B19" s="86" t="s">
        <v>142</v>
      </c>
      <c r="C19" s="87" t="s">
        <v>13</v>
      </c>
      <c r="D19" s="87" t="s">
        <v>23</v>
      </c>
      <c r="E19" s="87" t="s">
        <v>24</v>
      </c>
      <c r="F19" s="87" t="s">
        <v>143</v>
      </c>
      <c r="G19" s="86" t="s">
        <v>144</v>
      </c>
      <c r="I19" s="86" t="s">
        <v>142</v>
      </c>
      <c r="J19" s="87" t="s">
        <v>143</v>
      </c>
      <c r="K19" s="86" t="s">
        <v>144</v>
      </c>
    </row>
    <row r="20" spans="2:11" x14ac:dyDescent="0.2">
      <c r="B20" s="88" t="s">
        <v>145</v>
      </c>
      <c r="C20" s="89">
        <v>22.078313293493991</v>
      </c>
      <c r="D20" s="89">
        <v>20.96522393664462</v>
      </c>
      <c r="E20" s="89">
        <v>15.960018560397597</v>
      </c>
      <c r="F20" s="89">
        <f>AVERAGE(C20:E20)</f>
        <v>19.667851930178738</v>
      </c>
      <c r="G20" s="90">
        <f>AVERAGE(F20:F23)</f>
        <v>17.576343706166764</v>
      </c>
      <c r="I20" s="91" t="s">
        <v>146</v>
      </c>
      <c r="J20" s="92">
        <v>11.597651161810358</v>
      </c>
      <c r="K20" s="90">
        <f>AVERAGE(J20:J24)</f>
        <v>8.8053316205961316</v>
      </c>
    </row>
    <row r="21" spans="2:11" x14ac:dyDescent="0.2">
      <c r="B21" s="88" t="s">
        <v>147</v>
      </c>
      <c r="C21" s="89">
        <v>19.687009633145117</v>
      </c>
      <c r="D21" s="89">
        <v>15.157077742015986</v>
      </c>
      <c r="E21" s="89">
        <v>16.061001838003868</v>
      </c>
      <c r="F21" s="89">
        <f>AVERAGE(C21:E21)</f>
        <v>16.968363071054991</v>
      </c>
      <c r="G21" s="90"/>
      <c r="I21" s="91" t="s">
        <v>148</v>
      </c>
      <c r="J21" s="92">
        <v>6.6380580169996843</v>
      </c>
      <c r="K21" s="90"/>
    </row>
    <row r="22" spans="2:11" x14ac:dyDescent="0.2">
      <c r="B22" s="88" t="s">
        <v>149</v>
      </c>
      <c r="C22" s="89">
        <v>19.422874505207471</v>
      </c>
      <c r="D22" s="89">
        <v>16.351011968995163</v>
      </c>
      <c r="E22" s="89">
        <v>13.897211730717236</v>
      </c>
      <c r="F22" s="89">
        <f>AVERAGE(C22:E22)</f>
        <v>16.557032734973291</v>
      </c>
      <c r="G22" s="90"/>
      <c r="I22" s="91" t="s">
        <v>150</v>
      </c>
      <c r="J22" s="92">
        <v>8.1599341306423128</v>
      </c>
      <c r="K22" s="90"/>
    </row>
    <row r="23" spans="2:11" x14ac:dyDescent="0.2">
      <c r="B23" s="88" t="s">
        <v>151</v>
      </c>
      <c r="C23" s="89">
        <v>19.818030761570562</v>
      </c>
      <c r="D23" s="89">
        <v>23.323197532576504</v>
      </c>
      <c r="E23" s="89">
        <v>8.1951529712330231</v>
      </c>
      <c r="F23" s="89">
        <f>AVERAGE(C23:E23)</f>
        <v>17.112127088460031</v>
      </c>
      <c r="G23" s="90"/>
      <c r="I23" s="91" t="s">
        <v>152</v>
      </c>
      <c r="J23" s="92">
        <v>9.5113545212846198</v>
      </c>
      <c r="K23" s="90"/>
    </row>
    <row r="24" spans="2:11" x14ac:dyDescent="0.2">
      <c r="B24" s="93"/>
      <c r="C24" s="94"/>
      <c r="D24" s="94"/>
      <c r="E24" s="94"/>
      <c r="F24" s="94"/>
      <c r="G24" s="95"/>
      <c r="I24" s="91" t="s">
        <v>153</v>
      </c>
      <c r="J24" s="92">
        <v>8.119660272243685</v>
      </c>
      <c r="K24" s="96"/>
    </row>
    <row r="25" spans="2:11" x14ac:dyDescent="0.2">
      <c r="C25" s="65"/>
      <c r="D25" s="65"/>
      <c r="E25" s="65"/>
      <c r="I25" s="43"/>
      <c r="J25" s="43"/>
      <c r="K25" s="43"/>
    </row>
    <row r="26" spans="2:11" x14ac:dyDescent="0.2">
      <c r="C26" s="65"/>
      <c r="D26" s="65"/>
      <c r="E26" s="65"/>
      <c r="I26" s="43"/>
      <c r="J26" s="43"/>
      <c r="K26" s="43"/>
    </row>
    <row r="27" spans="2:11" ht="15" customHeight="1" x14ac:dyDescent="0.2">
      <c r="B27" s="83" t="s">
        <v>7</v>
      </c>
      <c r="C27" s="83"/>
      <c r="D27" s="83"/>
      <c r="E27" s="83"/>
      <c r="F27" s="83"/>
      <c r="G27" s="83"/>
      <c r="I27" s="97" t="s">
        <v>141</v>
      </c>
      <c r="J27" s="98"/>
      <c r="K27" s="98"/>
    </row>
    <row r="28" spans="2:11" x14ac:dyDescent="0.2">
      <c r="B28" s="86" t="s">
        <v>142</v>
      </c>
      <c r="C28" s="87" t="s">
        <v>13</v>
      </c>
      <c r="D28" s="87" t="s">
        <v>23</v>
      </c>
      <c r="E28" s="87" t="s">
        <v>24</v>
      </c>
      <c r="F28" s="87" t="s">
        <v>143</v>
      </c>
      <c r="G28" s="86" t="s">
        <v>144</v>
      </c>
      <c r="I28" s="92" t="s">
        <v>142</v>
      </c>
      <c r="J28" s="92" t="s">
        <v>143</v>
      </c>
      <c r="K28" s="92" t="s">
        <v>144</v>
      </c>
    </row>
    <row r="29" spans="2:11" x14ac:dyDescent="0.2">
      <c r="B29" s="80" t="s">
        <v>154</v>
      </c>
      <c r="C29" s="89">
        <v>23.178064473188989</v>
      </c>
      <c r="D29" s="89">
        <v>18.374247600723663</v>
      </c>
      <c r="E29" s="89">
        <v>12.34962186748556</v>
      </c>
      <c r="F29" s="89">
        <f>AVERAGE(C29:E29)</f>
        <v>17.967311313799403</v>
      </c>
      <c r="G29" s="90">
        <f>AVERAGE(F29:F31)</f>
        <v>17.182142396272535</v>
      </c>
      <c r="I29" s="99" t="s">
        <v>155</v>
      </c>
      <c r="J29" s="92">
        <v>7.4430502640424852</v>
      </c>
      <c r="K29" s="90">
        <f>AVERAGE(J29:J34)</f>
        <v>15.802647231239959</v>
      </c>
    </row>
    <row r="30" spans="2:11" x14ac:dyDescent="0.2">
      <c r="B30" s="80" t="s">
        <v>156</v>
      </c>
      <c r="C30" s="89">
        <v>18.894874581533028</v>
      </c>
      <c r="D30" s="89">
        <v>18.028644875738589</v>
      </c>
      <c r="E30" s="89">
        <v>12.314181066023023</v>
      </c>
      <c r="F30" s="89">
        <f>AVERAGE(C30:E30)</f>
        <v>16.412566841098215</v>
      </c>
      <c r="G30" s="90"/>
      <c r="I30" s="99" t="s">
        <v>157</v>
      </c>
      <c r="J30" s="92">
        <v>11.368330177286028</v>
      </c>
      <c r="K30" s="90"/>
    </row>
    <row r="31" spans="2:11" x14ac:dyDescent="0.2">
      <c r="B31" s="80" t="s">
        <v>158</v>
      </c>
      <c r="C31" s="89">
        <v>18.678947653269361</v>
      </c>
      <c r="D31" s="89">
        <v>19.364529397902523</v>
      </c>
      <c r="E31" s="89">
        <v>13.456170050588089</v>
      </c>
      <c r="F31" s="89">
        <f>AVERAGE(C31:E31)</f>
        <v>17.166549033919992</v>
      </c>
      <c r="G31" s="90"/>
      <c r="I31" s="99" t="s">
        <v>159</v>
      </c>
      <c r="J31" s="92">
        <v>16.004246368471151</v>
      </c>
      <c r="K31" s="90"/>
    </row>
    <row r="32" spans="2:11" x14ac:dyDescent="0.2">
      <c r="I32" s="99" t="s">
        <v>160</v>
      </c>
      <c r="J32" s="92">
        <v>20.264257091348416</v>
      </c>
      <c r="K32" s="90"/>
    </row>
    <row r="33" spans="2:11" x14ac:dyDescent="0.2">
      <c r="I33" s="99" t="s">
        <v>161</v>
      </c>
      <c r="J33" s="92">
        <v>27.14857621336742</v>
      </c>
      <c r="K33" s="96"/>
    </row>
    <row r="34" spans="2:11" x14ac:dyDescent="0.2">
      <c r="I34" s="99" t="s">
        <v>162</v>
      </c>
      <c r="J34" s="92">
        <v>12.587423272924262</v>
      </c>
      <c r="K34" s="96"/>
    </row>
    <row r="35" spans="2:11" ht="15" customHeight="1" x14ac:dyDescent="0.2">
      <c r="I35" s="9"/>
      <c r="J35" s="9"/>
      <c r="K35" s="43"/>
    </row>
    <row r="36" spans="2:11" ht="15" customHeight="1" x14ac:dyDescent="0.2">
      <c r="I36" s="9"/>
      <c r="J36" s="9"/>
      <c r="K36" s="43"/>
    </row>
    <row r="37" spans="2:11" ht="15" customHeight="1" x14ac:dyDescent="0.2">
      <c r="B37" s="83" t="s">
        <v>7</v>
      </c>
      <c r="C37" s="83"/>
      <c r="D37" s="83"/>
      <c r="E37" s="83"/>
      <c r="F37" s="83"/>
      <c r="G37" s="83"/>
      <c r="I37" s="97" t="s">
        <v>141</v>
      </c>
      <c r="J37" s="98"/>
      <c r="K37" s="98"/>
    </row>
    <row r="38" spans="2:11" ht="15" customHeight="1" x14ac:dyDescent="0.2">
      <c r="B38" s="86" t="s">
        <v>142</v>
      </c>
      <c r="C38" s="87" t="s">
        <v>13</v>
      </c>
      <c r="D38" s="87" t="s">
        <v>23</v>
      </c>
      <c r="E38" s="87" t="s">
        <v>24</v>
      </c>
      <c r="F38" s="87" t="s">
        <v>143</v>
      </c>
      <c r="G38" s="86" t="s">
        <v>144</v>
      </c>
      <c r="I38" s="92" t="s">
        <v>142</v>
      </c>
      <c r="J38" s="92" t="s">
        <v>143</v>
      </c>
      <c r="K38" s="92" t="s">
        <v>144</v>
      </c>
    </row>
    <row r="39" spans="2:11" ht="15" customHeight="1" x14ac:dyDescent="0.2">
      <c r="B39" s="89" t="s">
        <v>163</v>
      </c>
      <c r="C39" s="89">
        <v>12.149676217039705</v>
      </c>
      <c r="D39" s="89">
        <v>11.643668171862586</v>
      </c>
      <c r="E39" s="89">
        <v>10.060193847828206</v>
      </c>
      <c r="F39" s="89">
        <f>AVERAGE(C39:E39)</f>
        <v>11.284512745576833</v>
      </c>
      <c r="G39" s="90">
        <f>AVERAGE(F39:F41)</f>
        <v>9.6092269798582191</v>
      </c>
      <c r="I39" s="92" t="s">
        <v>163</v>
      </c>
      <c r="J39" s="99">
        <v>3.3984990000000002</v>
      </c>
      <c r="K39" s="90">
        <f>AVERAGE(J39:J44)</f>
        <v>2.8163236666666669</v>
      </c>
    </row>
    <row r="40" spans="2:11" ht="15" customHeight="1" x14ac:dyDescent="0.2">
      <c r="B40" s="89" t="s">
        <v>164</v>
      </c>
      <c r="C40" s="89">
        <v>8.6149238073574139</v>
      </c>
      <c r="D40" s="89">
        <v>9.2056245137106654</v>
      </c>
      <c r="E40" s="89">
        <v>8.4406915852679383</v>
      </c>
      <c r="F40" s="89">
        <f>AVERAGE(C40:E40)</f>
        <v>8.7537466354453404</v>
      </c>
      <c r="G40" s="90"/>
      <c r="I40" s="92" t="s">
        <v>164</v>
      </c>
      <c r="J40" s="99">
        <v>1.1143019999999999</v>
      </c>
      <c r="K40" s="90"/>
    </row>
    <row r="41" spans="2:11" ht="15" customHeight="1" x14ac:dyDescent="0.2">
      <c r="B41" s="89" t="s">
        <v>165</v>
      </c>
      <c r="C41" s="89">
        <v>10.090924590863438</v>
      </c>
      <c r="D41" s="89">
        <v>9.1610158070343992</v>
      </c>
      <c r="E41" s="89">
        <v>7.1163242777596247</v>
      </c>
      <c r="F41" s="89">
        <f>AVERAGE(C41:E41)</f>
        <v>8.7894215585524869</v>
      </c>
      <c r="G41" s="90"/>
      <c r="I41" s="92" t="s">
        <v>165</v>
      </c>
      <c r="J41" s="99">
        <v>1.8783339999999999</v>
      </c>
      <c r="K41" s="90"/>
    </row>
    <row r="42" spans="2:11" ht="15" customHeight="1" x14ac:dyDescent="0.2">
      <c r="I42" s="92" t="s">
        <v>166</v>
      </c>
      <c r="J42" s="99">
        <v>2.9241860000000002</v>
      </c>
      <c r="K42" s="90"/>
    </row>
    <row r="43" spans="2:11" ht="15" customHeight="1" x14ac:dyDescent="0.2">
      <c r="I43" s="92" t="s">
        <v>167</v>
      </c>
      <c r="J43" s="99">
        <v>1.7032389999999999</v>
      </c>
      <c r="K43" s="96"/>
    </row>
    <row r="44" spans="2:11" ht="15" customHeight="1" x14ac:dyDescent="0.2">
      <c r="I44" s="92" t="s">
        <v>168</v>
      </c>
      <c r="J44" s="99">
        <v>5.8793819999999997</v>
      </c>
      <c r="K44" s="96"/>
    </row>
    <row r="45" spans="2:11" ht="15" customHeight="1" x14ac:dyDescent="0.2">
      <c r="I45" s="9"/>
      <c r="J45" s="9"/>
      <c r="K45" s="43"/>
    </row>
    <row r="46" spans="2:11" ht="15" customHeight="1" x14ac:dyDescent="0.2">
      <c r="I46" s="9"/>
      <c r="J46" s="9"/>
      <c r="K46" s="43"/>
    </row>
    <row r="47" spans="2:11" ht="15" customHeight="1" x14ac:dyDescent="0.2">
      <c r="I47" s="9"/>
      <c r="J47" s="9"/>
      <c r="K47" s="43"/>
    </row>
    <row r="48" spans="2:11" ht="15" customHeight="1" x14ac:dyDescent="0.2">
      <c r="B48" s="83" t="s">
        <v>7</v>
      </c>
      <c r="C48" s="83"/>
      <c r="D48" s="83"/>
      <c r="E48" s="83"/>
      <c r="F48" s="83"/>
      <c r="G48" s="83"/>
      <c r="I48" s="97" t="s">
        <v>141</v>
      </c>
      <c r="J48" s="98"/>
      <c r="K48" s="98"/>
    </row>
    <row r="49" spans="2:11" x14ac:dyDescent="0.2">
      <c r="B49" s="86" t="s">
        <v>142</v>
      </c>
      <c r="C49" s="87" t="s">
        <v>13</v>
      </c>
      <c r="D49" s="87" t="s">
        <v>23</v>
      </c>
      <c r="E49" s="87" t="s">
        <v>24</v>
      </c>
      <c r="F49" s="87" t="s">
        <v>143</v>
      </c>
      <c r="G49" s="86" t="s">
        <v>144</v>
      </c>
      <c r="I49" s="92" t="s">
        <v>142</v>
      </c>
      <c r="J49" s="92" t="s">
        <v>143</v>
      </c>
      <c r="K49" s="92" t="s">
        <v>144</v>
      </c>
    </row>
    <row r="50" spans="2:11" x14ac:dyDescent="0.2">
      <c r="B50" s="86" t="s">
        <v>169</v>
      </c>
      <c r="C50" s="89">
        <v>19.93212620148396</v>
      </c>
      <c r="D50" s="89">
        <v>17.796490565382967</v>
      </c>
      <c r="E50" s="89">
        <v>18.159098317099399</v>
      </c>
      <c r="F50" s="89">
        <f>AVERAGE(C50:E50)</f>
        <v>18.629238361322109</v>
      </c>
      <c r="G50" s="90">
        <f>AVERAGE(F50:F57)</f>
        <v>18.785147082202641</v>
      </c>
      <c r="I50" s="92" t="s">
        <v>169</v>
      </c>
      <c r="J50" s="92">
        <v>1.8801132028577445</v>
      </c>
      <c r="K50" s="100">
        <f>AVERAGE(J50:J86)</f>
        <v>2.4222542741887367</v>
      </c>
    </row>
    <row r="51" spans="2:11" x14ac:dyDescent="0.2">
      <c r="B51" s="86" t="s">
        <v>170</v>
      </c>
      <c r="C51" s="89">
        <v>19.381194968650757</v>
      </c>
      <c r="D51" s="89">
        <v>18.304956795335773</v>
      </c>
      <c r="E51" s="89">
        <v>15.267088520836456</v>
      </c>
      <c r="F51" s="89">
        <f t="shared" ref="F51:F57" si="0">AVERAGE(C51:E51)</f>
        <v>17.651080094940994</v>
      </c>
      <c r="G51" s="90"/>
      <c r="I51" s="92" t="s">
        <v>170</v>
      </c>
      <c r="J51" s="92">
        <v>2.238988874570067</v>
      </c>
      <c r="K51" s="101"/>
    </row>
    <row r="52" spans="2:11" x14ac:dyDescent="0.2">
      <c r="B52" s="86" t="s">
        <v>171</v>
      </c>
      <c r="C52" s="89">
        <v>21.539773859249742</v>
      </c>
      <c r="D52" s="89">
        <v>20.242420574098009</v>
      </c>
      <c r="E52" s="89">
        <v>19.152094791205659</v>
      </c>
      <c r="F52" s="89">
        <f t="shared" si="0"/>
        <v>20.311429741517802</v>
      </c>
      <c r="G52" s="90"/>
      <c r="I52" s="92" t="s">
        <v>171</v>
      </c>
      <c r="J52" s="92">
        <v>1.8562838037088856</v>
      </c>
      <c r="K52" s="101"/>
    </row>
    <row r="53" spans="2:11" x14ac:dyDescent="0.2">
      <c r="B53" s="86" t="s">
        <v>172</v>
      </c>
      <c r="C53" s="89">
        <v>21.665121454298713</v>
      </c>
      <c r="D53" s="89">
        <v>21.56114804900654</v>
      </c>
      <c r="E53" s="89">
        <v>11.456508372553587</v>
      </c>
      <c r="F53" s="89">
        <f t="shared" si="0"/>
        <v>18.227592625286281</v>
      </c>
      <c r="G53" s="90"/>
      <c r="I53" s="92" t="s">
        <v>172</v>
      </c>
      <c r="J53" s="92">
        <v>1.9414539381225935</v>
      </c>
      <c r="K53" s="101"/>
    </row>
    <row r="54" spans="2:11" x14ac:dyDescent="0.2">
      <c r="B54" s="86" t="s">
        <v>173</v>
      </c>
      <c r="C54" s="89">
        <v>16.817143681602261</v>
      </c>
      <c r="D54" s="89">
        <v>21.669318553099583</v>
      </c>
      <c r="E54" s="89">
        <v>13.708418349798537</v>
      </c>
      <c r="F54" s="89">
        <f t="shared" si="0"/>
        <v>17.398293528166793</v>
      </c>
      <c r="G54" s="102"/>
      <c r="I54" s="92" t="s">
        <v>173</v>
      </c>
      <c r="J54" s="92">
        <v>1.7149743647699203</v>
      </c>
      <c r="K54" s="101"/>
    </row>
    <row r="55" spans="2:11" x14ac:dyDescent="0.2">
      <c r="B55" s="86" t="s">
        <v>174</v>
      </c>
      <c r="C55" s="89">
        <v>16.747246844258989</v>
      </c>
      <c r="D55" s="89">
        <v>19.914389321698057</v>
      </c>
      <c r="E55" s="89">
        <v>11.745078794787821</v>
      </c>
      <c r="F55" s="89">
        <f t="shared" si="0"/>
        <v>16.135571653581625</v>
      </c>
      <c r="G55" s="102"/>
      <c r="I55" s="92" t="s">
        <v>174</v>
      </c>
      <c r="J55" s="92">
        <v>1.5826615932383155</v>
      </c>
      <c r="K55" s="101"/>
    </row>
    <row r="56" spans="2:11" x14ac:dyDescent="0.2">
      <c r="B56" s="86" t="s">
        <v>175</v>
      </c>
      <c r="C56" s="89">
        <v>22.764033615587035</v>
      </c>
      <c r="D56" s="89">
        <v>26.411737787663053</v>
      </c>
      <c r="E56" s="89">
        <v>15.53673026732344</v>
      </c>
      <c r="F56" s="89">
        <f t="shared" si="0"/>
        <v>21.570833890191178</v>
      </c>
      <c r="G56" s="102"/>
      <c r="I56" s="92" t="s">
        <v>175</v>
      </c>
      <c r="J56" s="92">
        <v>2.0947410836519422</v>
      </c>
      <c r="K56" s="101"/>
    </row>
    <row r="57" spans="2:11" x14ac:dyDescent="0.2">
      <c r="B57" s="86" t="s">
        <v>176</v>
      </c>
      <c r="C57" s="89">
        <v>22.144594107223373</v>
      </c>
      <c r="D57" s="89">
        <v>24.458711164840533</v>
      </c>
      <c r="E57" s="89">
        <v>14.468105015779196</v>
      </c>
      <c r="F57" s="89">
        <f t="shared" si="0"/>
        <v>20.357136762614367</v>
      </c>
      <c r="G57" s="102"/>
      <c r="I57" s="92" t="s">
        <v>176</v>
      </c>
      <c r="J57" s="92">
        <v>2.3663517625723882</v>
      </c>
      <c r="K57" s="101"/>
    </row>
    <row r="58" spans="2:11" x14ac:dyDescent="0.2">
      <c r="I58" s="92" t="s">
        <v>177</v>
      </c>
      <c r="J58" s="92">
        <v>2.2301931776576582</v>
      </c>
      <c r="K58" s="101"/>
    </row>
    <row r="59" spans="2:11" x14ac:dyDescent="0.2">
      <c r="I59" s="92" t="s">
        <v>178</v>
      </c>
      <c r="J59" s="92">
        <v>4.8167483252028829</v>
      </c>
      <c r="K59" s="101"/>
    </row>
    <row r="60" spans="2:11" x14ac:dyDescent="0.2">
      <c r="I60" s="92" t="s">
        <v>179</v>
      </c>
      <c r="J60" s="92">
        <v>1.9614493131503277</v>
      </c>
      <c r="K60" s="101"/>
    </row>
    <row r="61" spans="2:11" x14ac:dyDescent="0.2">
      <c r="I61" s="92" t="s">
        <v>180</v>
      </c>
      <c r="J61" s="92">
        <v>1.8315300023966512</v>
      </c>
      <c r="K61" s="101"/>
    </row>
    <row r="62" spans="2:11" x14ac:dyDescent="0.2">
      <c r="I62" s="92" t="s">
        <v>181</v>
      </c>
      <c r="J62" s="92">
        <v>1.3276129258957112</v>
      </c>
      <c r="K62" s="101"/>
    </row>
    <row r="63" spans="2:11" x14ac:dyDescent="0.2">
      <c r="I63" s="92" t="s">
        <v>182</v>
      </c>
      <c r="J63" s="92">
        <v>1.757449188190138</v>
      </c>
      <c r="K63" s="101"/>
    </row>
    <row r="64" spans="2:11" x14ac:dyDescent="0.2">
      <c r="I64" s="92" t="s">
        <v>183</v>
      </c>
      <c r="J64" s="92">
        <v>1.9840495648529441</v>
      </c>
      <c r="K64" s="101"/>
    </row>
    <row r="65" spans="9:11" x14ac:dyDescent="0.2">
      <c r="I65" s="92" t="s">
        <v>184</v>
      </c>
      <c r="J65" s="92">
        <v>2.1985794979971303</v>
      </c>
      <c r="K65" s="101"/>
    </row>
    <row r="66" spans="9:11" x14ac:dyDescent="0.2">
      <c r="I66" s="92" t="s">
        <v>185</v>
      </c>
      <c r="J66" s="92">
        <v>2.0266111029552736</v>
      </c>
      <c r="K66" s="101"/>
    </row>
    <row r="67" spans="9:11" x14ac:dyDescent="0.2">
      <c r="I67" s="92" t="s">
        <v>186</v>
      </c>
      <c r="J67" s="92">
        <v>1.8233171973573312</v>
      </c>
      <c r="K67" s="101"/>
    </row>
    <row r="68" spans="9:11" x14ac:dyDescent="0.2">
      <c r="I68" s="92" t="s">
        <v>187</v>
      </c>
      <c r="J68" s="92">
        <v>1.8719165826377371</v>
      </c>
      <c r="K68" s="101"/>
    </row>
    <row r="69" spans="9:11" x14ac:dyDescent="0.2">
      <c r="I69" s="92" t="s">
        <v>188</v>
      </c>
      <c r="J69" s="92">
        <v>0.59948799249830054</v>
      </c>
      <c r="K69" s="101"/>
    </row>
    <row r="70" spans="9:11" x14ac:dyDescent="0.2">
      <c r="I70" s="92" t="s">
        <v>189</v>
      </c>
      <c r="J70" s="92">
        <v>1.2887293346488611</v>
      </c>
      <c r="K70" s="101"/>
    </row>
    <row r="71" spans="9:11" x14ac:dyDescent="0.2">
      <c r="I71" s="92" t="s">
        <v>190</v>
      </c>
      <c r="J71" s="92">
        <v>1.7615323815832848</v>
      </c>
      <c r="K71" s="101"/>
    </row>
    <row r="72" spans="9:11" x14ac:dyDescent="0.2">
      <c r="I72" s="92" t="s">
        <v>191</v>
      </c>
      <c r="J72" s="92">
        <v>1.7049008375191406</v>
      </c>
      <c r="K72" s="101"/>
    </row>
    <row r="73" spans="9:11" x14ac:dyDescent="0.2">
      <c r="I73" s="92" t="s">
        <v>192</v>
      </c>
      <c r="J73" s="92">
        <v>0.99139700353436699</v>
      </c>
      <c r="K73" s="101"/>
    </row>
    <row r="74" spans="9:11" x14ac:dyDescent="0.2">
      <c r="I74" s="92" t="s">
        <v>193</v>
      </c>
      <c r="J74" s="92">
        <v>1.7245891077593343</v>
      </c>
      <c r="K74" s="101"/>
    </row>
    <row r="75" spans="9:11" x14ac:dyDescent="0.2">
      <c r="I75" s="92" t="s">
        <v>194</v>
      </c>
      <c r="J75" s="92">
        <v>8.3547104321192371</v>
      </c>
      <c r="K75" s="101"/>
    </row>
    <row r="76" spans="9:11" x14ac:dyDescent="0.2">
      <c r="I76" s="92" t="s">
        <v>195</v>
      </c>
      <c r="J76" s="92">
        <v>9.9292494303440417</v>
      </c>
      <c r="K76" s="101"/>
    </row>
    <row r="77" spans="9:11" x14ac:dyDescent="0.2">
      <c r="I77" s="92" t="s">
        <v>196</v>
      </c>
      <c r="J77" s="92">
        <v>1.4492114329653794</v>
      </c>
      <c r="K77" s="101"/>
    </row>
    <row r="78" spans="9:11" x14ac:dyDescent="0.2">
      <c r="I78" s="92" t="s">
        <v>197</v>
      </c>
      <c r="J78" s="92">
        <v>2.037710784150542</v>
      </c>
      <c r="K78" s="101"/>
    </row>
    <row r="79" spans="9:11" x14ac:dyDescent="0.2">
      <c r="I79" s="92" t="s">
        <v>198</v>
      </c>
      <c r="J79" s="92">
        <v>1.8478555795775269</v>
      </c>
      <c r="K79" s="101"/>
    </row>
    <row r="80" spans="9:11" x14ac:dyDescent="0.2">
      <c r="I80" s="92" t="s">
        <v>199</v>
      </c>
      <c r="J80" s="92">
        <v>2.7022448379224673</v>
      </c>
      <c r="K80" s="101"/>
    </row>
    <row r="81" spans="2:11" x14ac:dyDescent="0.2">
      <c r="I81" s="92" t="s">
        <v>200</v>
      </c>
      <c r="J81" s="92">
        <v>1.9018394548633737</v>
      </c>
      <c r="K81" s="101"/>
    </row>
    <row r="82" spans="2:11" x14ac:dyDescent="0.2">
      <c r="I82" s="92" t="s">
        <v>201</v>
      </c>
      <c r="J82" s="92">
        <v>2.1941191639975077</v>
      </c>
      <c r="K82" s="101"/>
    </row>
    <row r="83" spans="2:11" x14ac:dyDescent="0.2">
      <c r="I83" s="92" t="s">
        <v>202</v>
      </c>
      <c r="J83" s="92">
        <v>3.3673462490756307</v>
      </c>
      <c r="K83" s="101"/>
    </row>
    <row r="84" spans="2:11" x14ac:dyDescent="0.2">
      <c r="I84" s="92" t="s">
        <v>203</v>
      </c>
      <c r="J84" s="92">
        <v>5.5529084993076161</v>
      </c>
      <c r="K84" s="101"/>
    </row>
    <row r="85" spans="2:11" x14ac:dyDescent="0.2">
      <c r="I85" s="92" t="s">
        <v>204</v>
      </c>
      <c r="J85" s="92">
        <v>1.2178693691421363</v>
      </c>
      <c r="K85" s="101"/>
    </row>
    <row r="86" spans="2:11" x14ac:dyDescent="0.2">
      <c r="I86" s="92" t="s">
        <v>205</v>
      </c>
      <c r="J86" s="92">
        <v>1.4926807521888252</v>
      </c>
      <c r="K86" s="103"/>
    </row>
    <row r="87" spans="2:11" x14ac:dyDescent="0.2">
      <c r="I87" s="9"/>
      <c r="J87" s="9"/>
      <c r="K87" s="104"/>
    </row>
    <row r="88" spans="2:11" x14ac:dyDescent="0.2">
      <c r="I88" s="9"/>
      <c r="J88" s="9"/>
      <c r="K88" s="104"/>
    </row>
    <row r="89" spans="2:11" ht="15" customHeight="1" x14ac:dyDescent="0.2">
      <c r="B89" s="83" t="s">
        <v>7</v>
      </c>
      <c r="C89" s="83"/>
      <c r="D89" s="83"/>
      <c r="E89" s="83"/>
      <c r="F89" s="83"/>
      <c r="G89" s="83"/>
      <c r="I89" s="97" t="s">
        <v>141</v>
      </c>
      <c r="J89" s="98"/>
      <c r="K89" s="98"/>
    </row>
    <row r="90" spans="2:11" x14ac:dyDescent="0.2">
      <c r="B90" s="86" t="s">
        <v>142</v>
      </c>
      <c r="C90" s="87" t="s">
        <v>13</v>
      </c>
      <c r="D90" s="87" t="s">
        <v>23</v>
      </c>
      <c r="E90" s="87" t="s">
        <v>24</v>
      </c>
      <c r="F90" s="87" t="s">
        <v>143</v>
      </c>
      <c r="G90" s="86" t="s">
        <v>144</v>
      </c>
      <c r="I90" s="92" t="s">
        <v>142</v>
      </c>
      <c r="J90" s="92" t="s">
        <v>143</v>
      </c>
      <c r="K90" s="92" t="s">
        <v>144</v>
      </c>
    </row>
    <row r="91" spans="2:11" x14ac:dyDescent="0.2">
      <c r="B91" s="86" t="s">
        <v>206</v>
      </c>
      <c r="C91" s="89">
        <v>12.845085773956731</v>
      </c>
      <c r="D91" s="89">
        <v>13.081366569099812</v>
      </c>
      <c r="E91" s="89">
        <v>13.783971180585441</v>
      </c>
      <c r="F91" s="89">
        <f>AVERAGE(C91:E91)</f>
        <v>13.236807841213995</v>
      </c>
      <c r="G91" s="90">
        <f>AVERAGE(F91:F93)</f>
        <v>12.380643829033675</v>
      </c>
      <c r="I91" s="92" t="s">
        <v>206</v>
      </c>
      <c r="J91" s="92">
        <v>3.0722240406046515</v>
      </c>
      <c r="K91" s="90">
        <f>AVERAGE(J91:J100)</f>
        <v>2.7422059609654807</v>
      </c>
    </row>
    <row r="92" spans="2:11" x14ac:dyDescent="0.2">
      <c r="B92" s="86" t="s">
        <v>207</v>
      </c>
      <c r="C92" s="89">
        <v>12.911339005242549</v>
      </c>
      <c r="D92" s="89">
        <v>12.283731547050586</v>
      </c>
      <c r="E92" s="89">
        <v>11.410830028854233</v>
      </c>
      <c r="F92" s="89">
        <f>AVERAGE(C92:E92)</f>
        <v>12.201966860382456</v>
      </c>
      <c r="G92" s="90"/>
      <c r="I92" s="92" t="s">
        <v>207</v>
      </c>
      <c r="J92" s="92">
        <v>3.0248823741924307</v>
      </c>
      <c r="K92" s="90"/>
    </row>
    <row r="93" spans="2:11" x14ac:dyDescent="0.2">
      <c r="B93" s="86" t="s">
        <v>208</v>
      </c>
      <c r="C93" s="89">
        <v>10.81807138317218</v>
      </c>
      <c r="D93" s="89">
        <v>12.905967812816362</v>
      </c>
      <c r="E93" s="89">
        <v>11.385431160525183</v>
      </c>
      <c r="F93" s="89">
        <f>AVERAGE(C93:E93)</f>
        <v>11.703156785504575</v>
      </c>
      <c r="G93" s="90"/>
      <c r="I93" s="92" t="s">
        <v>208</v>
      </c>
      <c r="J93" s="92">
        <v>1.0847037817257812</v>
      </c>
      <c r="K93" s="90"/>
    </row>
    <row r="94" spans="2:11" x14ac:dyDescent="0.2">
      <c r="I94" s="92" t="s">
        <v>209</v>
      </c>
      <c r="J94" s="92">
        <v>2.2027615144022623</v>
      </c>
      <c r="K94" s="90"/>
    </row>
    <row r="95" spans="2:11" x14ac:dyDescent="0.2">
      <c r="I95" s="92" t="s">
        <v>210</v>
      </c>
      <c r="J95" s="92">
        <v>3.6199523684287391</v>
      </c>
      <c r="K95" s="90"/>
    </row>
    <row r="96" spans="2:11" x14ac:dyDescent="0.2">
      <c r="I96" s="92" t="s">
        <v>211</v>
      </c>
      <c r="J96" s="92">
        <v>2.6989640885370547</v>
      </c>
      <c r="K96" s="90"/>
    </row>
    <row r="97" spans="2:11" x14ac:dyDescent="0.2">
      <c r="I97" s="92" t="s">
        <v>212</v>
      </c>
      <c r="J97" s="92">
        <v>4.7737972589407605</v>
      </c>
      <c r="K97" s="90"/>
    </row>
    <row r="98" spans="2:11" x14ac:dyDescent="0.2">
      <c r="I98" s="92" t="s">
        <v>213</v>
      </c>
      <c r="J98" s="92">
        <v>-0.2822942708260584</v>
      </c>
      <c r="K98" s="90"/>
    </row>
    <row r="99" spans="2:11" x14ac:dyDescent="0.2">
      <c r="I99" s="92" t="s">
        <v>214</v>
      </c>
      <c r="J99" s="92">
        <v>-5.2973721418247717</v>
      </c>
      <c r="K99" s="90"/>
    </row>
    <row r="100" spans="2:11" x14ac:dyDescent="0.2">
      <c r="I100" s="92" t="s">
        <v>215</v>
      </c>
      <c r="J100" s="92">
        <v>12.524440595473955</v>
      </c>
      <c r="K100" s="90"/>
    </row>
    <row r="101" spans="2:11" x14ac:dyDescent="0.2">
      <c r="I101" s="105"/>
      <c r="J101" s="105"/>
      <c r="K101" s="95"/>
    </row>
    <row r="102" spans="2:11" x14ac:dyDescent="0.2">
      <c r="I102" s="9"/>
      <c r="J102" s="9"/>
      <c r="K102" s="43"/>
    </row>
    <row r="103" spans="2:11" ht="15" customHeight="1" x14ac:dyDescent="0.2">
      <c r="B103" s="83" t="s">
        <v>7</v>
      </c>
      <c r="C103" s="83"/>
      <c r="D103" s="83"/>
      <c r="E103" s="83"/>
      <c r="F103" s="83"/>
      <c r="G103" s="83"/>
      <c r="I103" s="97" t="s">
        <v>141</v>
      </c>
      <c r="J103" s="98"/>
      <c r="K103" s="98"/>
    </row>
    <row r="104" spans="2:11" x14ac:dyDescent="0.2">
      <c r="B104" s="86" t="s">
        <v>142</v>
      </c>
      <c r="C104" s="87" t="s">
        <v>13</v>
      </c>
      <c r="D104" s="87" t="s">
        <v>23</v>
      </c>
      <c r="E104" s="87" t="s">
        <v>24</v>
      </c>
      <c r="F104" s="87" t="s">
        <v>143</v>
      </c>
      <c r="G104" s="86" t="s">
        <v>144</v>
      </c>
      <c r="I104" s="92" t="s">
        <v>142</v>
      </c>
      <c r="J104" s="92" t="s">
        <v>143</v>
      </c>
      <c r="K104" s="92" t="s">
        <v>144</v>
      </c>
    </row>
    <row r="105" spans="2:11" x14ac:dyDescent="0.2">
      <c r="B105" s="86" t="s">
        <v>216</v>
      </c>
      <c r="C105" s="89">
        <v>10.110921979409966</v>
      </c>
      <c r="D105" s="89">
        <v>8.7532687977477011</v>
      </c>
      <c r="E105" s="89">
        <v>7.5633481941288903</v>
      </c>
      <c r="F105" s="89">
        <f t="shared" ref="F105:F110" si="1">AVERAGE(C105:E105)</f>
        <v>8.8091796570955196</v>
      </c>
      <c r="G105" s="100">
        <f>AVERAGE(F105:F110)</f>
        <v>9.9311994199539626</v>
      </c>
      <c r="I105" s="92" t="s">
        <v>216</v>
      </c>
      <c r="J105" s="92">
        <v>0.76831889465250081</v>
      </c>
      <c r="K105" s="90">
        <f>AVERAGE(J105:J110)</f>
        <v>1.5640440641725248</v>
      </c>
    </row>
    <row r="106" spans="2:11" x14ac:dyDescent="0.2">
      <c r="B106" s="86" t="s">
        <v>217</v>
      </c>
      <c r="C106" s="89">
        <v>12.499458703866109</v>
      </c>
      <c r="D106" s="89">
        <v>10.221408044405999</v>
      </c>
      <c r="E106" s="89">
        <v>8.2583649933681347</v>
      </c>
      <c r="F106" s="89">
        <f t="shared" si="1"/>
        <v>10.326410580546748</v>
      </c>
      <c r="G106" s="101"/>
      <c r="I106" s="92" t="s">
        <v>217</v>
      </c>
      <c r="J106" s="92">
        <v>1.8662995852471058</v>
      </c>
      <c r="K106" s="90"/>
    </row>
    <row r="107" spans="2:11" x14ac:dyDescent="0.2">
      <c r="B107" s="86" t="s">
        <v>218</v>
      </c>
      <c r="C107" s="89">
        <v>10.322724902956045</v>
      </c>
      <c r="D107" s="89">
        <v>8.6423975348053546</v>
      </c>
      <c r="E107" s="89">
        <v>5.5384900120116729</v>
      </c>
      <c r="F107" s="89">
        <f t="shared" si="1"/>
        <v>8.1678708165910248</v>
      </c>
      <c r="G107" s="101"/>
      <c r="I107" s="92" t="s">
        <v>218</v>
      </c>
      <c r="J107" s="92">
        <v>1.591324304817777</v>
      </c>
      <c r="K107" s="90"/>
    </row>
    <row r="108" spans="2:11" x14ac:dyDescent="0.2">
      <c r="B108" s="86" t="s">
        <v>219</v>
      </c>
      <c r="C108" s="89">
        <v>14.84464690461051</v>
      </c>
      <c r="D108" s="89">
        <v>8.5486445221058904</v>
      </c>
      <c r="E108" s="89">
        <v>9.1787354811798476</v>
      </c>
      <c r="F108" s="89">
        <f t="shared" si="1"/>
        <v>10.857342302632084</v>
      </c>
      <c r="G108" s="101"/>
      <c r="I108" s="92" t="s">
        <v>219</v>
      </c>
      <c r="J108" s="92">
        <v>1.2036737282342187</v>
      </c>
      <c r="K108" s="90"/>
    </row>
    <row r="109" spans="2:11" x14ac:dyDescent="0.2">
      <c r="B109" s="86" t="s">
        <v>220</v>
      </c>
      <c r="C109" s="89">
        <v>11.964278075394033</v>
      </c>
      <c r="D109" s="89">
        <v>10.131042358932001</v>
      </c>
      <c r="E109" s="89">
        <v>8.4702918813504215</v>
      </c>
      <c r="F109" s="89">
        <f t="shared" si="1"/>
        <v>10.188537438558818</v>
      </c>
      <c r="G109" s="101"/>
      <c r="I109" s="92" t="s">
        <v>220</v>
      </c>
      <c r="J109" s="92">
        <v>1.4860146858486833</v>
      </c>
      <c r="K109" s="90"/>
    </row>
    <row r="110" spans="2:11" x14ac:dyDescent="0.2">
      <c r="B110" s="86" t="s">
        <v>221</v>
      </c>
      <c r="C110" s="89">
        <v>16.700114328884002</v>
      </c>
      <c r="D110" s="89">
        <v>8.9450025244273839</v>
      </c>
      <c r="E110" s="89">
        <v>8.0684503195873578</v>
      </c>
      <c r="F110" s="89">
        <f t="shared" si="1"/>
        <v>11.23785572429958</v>
      </c>
      <c r="G110" s="103"/>
      <c r="I110" s="92" t="s">
        <v>221</v>
      </c>
      <c r="J110" s="92">
        <v>2.4686331862348627</v>
      </c>
      <c r="K110" s="90"/>
    </row>
    <row r="111" spans="2:11" x14ac:dyDescent="0.2">
      <c r="I111" s="9"/>
      <c r="J111" s="9"/>
      <c r="K111" s="43"/>
    </row>
    <row r="112" spans="2:11" x14ac:dyDescent="0.2">
      <c r="I112" s="9"/>
      <c r="J112" s="9"/>
      <c r="K112" s="43"/>
    </row>
    <row r="113" spans="2:11" ht="15" customHeight="1" x14ac:dyDescent="0.2">
      <c r="B113" s="83" t="s">
        <v>7</v>
      </c>
      <c r="C113" s="83"/>
      <c r="D113" s="83"/>
      <c r="E113" s="83"/>
      <c r="F113" s="83"/>
      <c r="G113" s="83"/>
      <c r="I113" s="97" t="s">
        <v>141</v>
      </c>
      <c r="J113" s="98"/>
      <c r="K113" s="98"/>
    </row>
    <row r="114" spans="2:11" x14ac:dyDescent="0.2">
      <c r="B114" s="86" t="s">
        <v>142</v>
      </c>
      <c r="C114" s="87" t="s">
        <v>13</v>
      </c>
      <c r="D114" s="87" t="s">
        <v>23</v>
      </c>
      <c r="E114" s="87" t="s">
        <v>24</v>
      </c>
      <c r="F114" s="87" t="s">
        <v>143</v>
      </c>
      <c r="G114" s="86" t="s">
        <v>144</v>
      </c>
      <c r="I114" s="92" t="s">
        <v>142</v>
      </c>
      <c r="J114" s="92" t="s">
        <v>143</v>
      </c>
      <c r="K114" s="92" t="s">
        <v>144</v>
      </c>
    </row>
    <row r="115" spans="2:11" x14ac:dyDescent="0.2">
      <c r="B115" s="86" t="s">
        <v>222</v>
      </c>
      <c r="C115" s="89">
        <v>13.188203221090886</v>
      </c>
      <c r="D115" s="89">
        <v>8.4658736470699498</v>
      </c>
      <c r="E115" s="89">
        <v>5.520217186074917</v>
      </c>
      <c r="F115" s="89">
        <f>AVERAGE(C115:E115)</f>
        <v>9.0580980180785833</v>
      </c>
      <c r="G115" s="90">
        <f>AVERAGE(F115:F118)</f>
        <v>7.3111589251354623</v>
      </c>
      <c r="I115" s="92" t="s">
        <v>222</v>
      </c>
      <c r="J115" s="92">
        <v>3.3282933021352004</v>
      </c>
      <c r="K115" s="90">
        <f>AVERAGE(J115:J121)</f>
        <v>1.3817039372317814</v>
      </c>
    </row>
    <row r="116" spans="2:11" x14ac:dyDescent="0.2">
      <c r="B116" s="86" t="s">
        <v>223</v>
      </c>
      <c r="C116" s="89">
        <v>6.1261358229184273</v>
      </c>
      <c r="D116" s="89">
        <v>7.0108949377954541</v>
      </c>
      <c r="E116" s="89">
        <v>4.9667033879519247</v>
      </c>
      <c r="F116" s="89">
        <f>AVERAGE(C116:E116)</f>
        <v>6.0345780495552681</v>
      </c>
      <c r="G116" s="90"/>
      <c r="I116" s="92" t="s">
        <v>223</v>
      </c>
      <c r="J116" s="92">
        <v>0.91827546693632878</v>
      </c>
      <c r="K116" s="90"/>
    </row>
    <row r="117" spans="2:11" x14ac:dyDescent="0.2">
      <c r="B117" s="86" t="s">
        <v>224</v>
      </c>
      <c r="C117" s="89">
        <v>10.077036624403318</v>
      </c>
      <c r="D117" s="89">
        <v>5.9310735760273232</v>
      </c>
      <c r="E117" s="89">
        <v>4.408654788746202</v>
      </c>
      <c r="F117" s="89">
        <f>AVERAGE(C117:E117)</f>
        <v>6.805588329725615</v>
      </c>
      <c r="G117" s="90"/>
      <c r="I117" s="92" t="s">
        <v>224</v>
      </c>
      <c r="J117" s="92">
        <v>1.2330783770255018</v>
      </c>
      <c r="K117" s="90"/>
    </row>
    <row r="118" spans="2:11" x14ac:dyDescent="0.2">
      <c r="B118" s="86" t="s">
        <v>225</v>
      </c>
      <c r="C118" s="89">
        <v>9.5328179228912049</v>
      </c>
      <c r="D118" s="89">
        <v>6.981593659595732</v>
      </c>
      <c r="E118" s="89">
        <v>5.5247023270602131</v>
      </c>
      <c r="F118" s="89">
        <f>AVERAGE(C118:E118)</f>
        <v>7.3463713031823827</v>
      </c>
      <c r="G118" s="90"/>
      <c r="I118" s="92" t="s">
        <v>225</v>
      </c>
      <c r="J118" s="92">
        <v>1.0513097038807921</v>
      </c>
      <c r="K118" s="90"/>
    </row>
    <row r="119" spans="2:11" x14ac:dyDescent="0.2">
      <c r="I119" s="92" t="s">
        <v>226</v>
      </c>
      <c r="J119" s="92">
        <v>1.236041843644075</v>
      </c>
      <c r="K119" s="90"/>
    </row>
    <row r="120" spans="2:11" x14ac:dyDescent="0.2">
      <c r="I120" s="92" t="s">
        <v>227</v>
      </c>
      <c r="J120" s="92">
        <v>0.87895878584666787</v>
      </c>
      <c r="K120" s="90"/>
    </row>
    <row r="121" spans="2:11" x14ac:dyDescent="0.2">
      <c r="I121" s="92" t="s">
        <v>228</v>
      </c>
      <c r="J121" s="92">
        <v>1.0259700811539036</v>
      </c>
      <c r="K121" s="96"/>
    </row>
    <row r="122" spans="2:11" x14ac:dyDescent="0.2">
      <c r="I122" s="9"/>
      <c r="J122" s="9"/>
      <c r="K122" s="43"/>
    </row>
    <row r="123" spans="2:11" x14ac:dyDescent="0.2">
      <c r="I123" s="9"/>
      <c r="J123" s="9"/>
      <c r="K123" s="43"/>
    </row>
    <row r="124" spans="2:11" ht="15" customHeight="1" x14ac:dyDescent="0.2">
      <c r="B124" s="83" t="s">
        <v>7</v>
      </c>
      <c r="C124" s="83"/>
      <c r="D124" s="83"/>
      <c r="E124" s="83"/>
      <c r="F124" s="83"/>
      <c r="G124" s="83"/>
      <c r="I124" s="97" t="s">
        <v>141</v>
      </c>
      <c r="J124" s="98"/>
      <c r="K124" s="98"/>
    </row>
    <row r="125" spans="2:11" x14ac:dyDescent="0.2">
      <c r="B125" s="86" t="s">
        <v>142</v>
      </c>
      <c r="C125" s="87" t="s">
        <v>13</v>
      </c>
      <c r="D125" s="87" t="s">
        <v>23</v>
      </c>
      <c r="E125" s="87" t="s">
        <v>24</v>
      </c>
      <c r="F125" s="87" t="s">
        <v>143</v>
      </c>
      <c r="G125" s="86" t="s">
        <v>144</v>
      </c>
      <c r="I125" s="92" t="s">
        <v>142</v>
      </c>
      <c r="J125" s="92" t="s">
        <v>143</v>
      </c>
      <c r="K125" s="92" t="s">
        <v>144</v>
      </c>
    </row>
    <row r="126" spans="2:11" x14ac:dyDescent="0.2">
      <c r="B126" s="86" t="s">
        <v>229</v>
      </c>
      <c r="C126" s="89">
        <v>9.6822477938093829</v>
      </c>
      <c r="D126" s="89">
        <v>8.4210934899514829</v>
      </c>
      <c r="E126" s="89">
        <v>5.5651845815067142</v>
      </c>
      <c r="F126" s="89">
        <f>AVERAGE(C126:E126)</f>
        <v>7.8895086217558594</v>
      </c>
      <c r="G126" s="90">
        <f>AVERAGE(F126:F128)</f>
        <v>8.8099659824800636</v>
      </c>
      <c r="I126" s="92" t="s">
        <v>229</v>
      </c>
      <c r="J126" s="92">
        <v>0.97148100000000004</v>
      </c>
      <c r="K126" s="90">
        <f>AVERAGE(J126:J130)</f>
        <v>0.9742329999999999</v>
      </c>
    </row>
    <row r="127" spans="2:11" x14ac:dyDescent="0.2">
      <c r="B127" s="86" t="s">
        <v>230</v>
      </c>
      <c r="C127" s="89">
        <v>8.8112219976583326</v>
      </c>
      <c r="D127" s="89">
        <v>8.7442517620776261</v>
      </c>
      <c r="E127" s="89">
        <v>5.3482713237212325</v>
      </c>
      <c r="F127" s="89">
        <f>AVERAGE(C127:E127)</f>
        <v>7.634581694485731</v>
      </c>
      <c r="G127" s="90"/>
      <c r="I127" s="92" t="s">
        <v>230</v>
      </c>
      <c r="J127" s="92">
        <v>1.2064859999999999</v>
      </c>
      <c r="K127" s="90"/>
    </row>
    <row r="128" spans="2:11" x14ac:dyDescent="0.2">
      <c r="B128" s="86" t="s">
        <v>231</v>
      </c>
      <c r="C128" s="89">
        <v>12.883731416530052</v>
      </c>
      <c r="D128" s="89">
        <v>11.562475262855999</v>
      </c>
      <c r="E128" s="89">
        <v>8.271216214209737</v>
      </c>
      <c r="F128" s="89">
        <f>AVERAGE(C128:E128)</f>
        <v>10.905807631198597</v>
      </c>
      <c r="G128" s="90"/>
      <c r="I128" s="92" t="s">
        <v>231</v>
      </c>
      <c r="J128" s="92">
        <v>0.72949399999999998</v>
      </c>
      <c r="K128" s="90"/>
    </row>
    <row r="129" spans="2:11" x14ac:dyDescent="0.2">
      <c r="B129" s="56"/>
      <c r="C129" s="94"/>
      <c r="D129" s="94"/>
      <c r="E129" s="94"/>
      <c r="F129" s="94"/>
      <c r="G129" s="106"/>
      <c r="I129" s="92" t="s">
        <v>232</v>
      </c>
      <c r="J129" s="92">
        <v>1.261096</v>
      </c>
      <c r="K129" s="90"/>
    </row>
    <row r="130" spans="2:11" x14ac:dyDescent="0.2">
      <c r="B130" s="56"/>
      <c r="C130" s="94"/>
      <c r="D130" s="94"/>
      <c r="E130" s="94"/>
      <c r="F130" s="94"/>
      <c r="G130" s="106"/>
      <c r="I130" s="92" t="s">
        <v>233</v>
      </c>
      <c r="J130" s="92">
        <v>0.70260800000000001</v>
      </c>
      <c r="K130" s="96"/>
    </row>
    <row r="131" spans="2:11" x14ac:dyDescent="0.2">
      <c r="I131" s="9"/>
      <c r="J131" s="9"/>
      <c r="K131" s="43"/>
    </row>
    <row r="132" spans="2:11" x14ac:dyDescent="0.2">
      <c r="I132" s="9"/>
      <c r="J132" s="9"/>
      <c r="K132" s="43"/>
    </row>
    <row r="133" spans="2:11" ht="15" customHeight="1" x14ac:dyDescent="0.2">
      <c r="B133" s="83" t="s">
        <v>7</v>
      </c>
      <c r="C133" s="83"/>
      <c r="D133" s="83"/>
      <c r="E133" s="83"/>
      <c r="F133" s="83"/>
      <c r="G133" s="83"/>
      <c r="I133" s="97" t="s">
        <v>141</v>
      </c>
      <c r="J133" s="98"/>
      <c r="K133" s="98"/>
    </row>
    <row r="134" spans="2:11" x14ac:dyDescent="0.2">
      <c r="B134" s="86" t="s">
        <v>142</v>
      </c>
      <c r="C134" s="87" t="s">
        <v>13</v>
      </c>
      <c r="D134" s="87" t="s">
        <v>23</v>
      </c>
      <c r="E134" s="87" t="s">
        <v>24</v>
      </c>
      <c r="F134" s="87" t="s">
        <v>143</v>
      </c>
      <c r="G134" s="86" t="s">
        <v>144</v>
      </c>
      <c r="I134" s="92" t="s">
        <v>142</v>
      </c>
      <c r="J134" s="92" t="s">
        <v>143</v>
      </c>
      <c r="K134" s="92" t="s">
        <v>144</v>
      </c>
    </row>
    <row r="135" spans="2:11" x14ac:dyDescent="0.2">
      <c r="B135" s="86" t="s">
        <v>234</v>
      </c>
      <c r="C135" s="89">
        <v>12.180775630559907</v>
      </c>
      <c r="D135" s="89">
        <v>12.620818653630215</v>
      </c>
      <c r="E135" s="89">
        <v>8.8302654679839581</v>
      </c>
      <c r="F135" s="89">
        <f>AVERAGE(C135:E135)</f>
        <v>11.210619917391361</v>
      </c>
      <c r="G135" s="90">
        <f>AVERAGE(F135:F138)</f>
        <v>10.619749981708273</v>
      </c>
      <c r="I135" s="92" t="s">
        <v>234</v>
      </c>
      <c r="J135" s="92">
        <v>4.7295298578528806</v>
      </c>
      <c r="K135" s="100">
        <f>AVERAGE(J135:J140)</f>
        <v>4.2916130392488112</v>
      </c>
    </row>
    <row r="136" spans="2:11" x14ac:dyDescent="0.2">
      <c r="B136" s="86" t="s">
        <v>235</v>
      </c>
      <c r="C136" s="89">
        <v>11.291341865889764</v>
      </c>
      <c r="D136" s="89">
        <v>11.548107511543458</v>
      </c>
      <c r="E136" s="89">
        <v>7.8303475225748356</v>
      </c>
      <c r="F136" s="89">
        <f>AVERAGE(C136:E136)</f>
        <v>10.22326563333602</v>
      </c>
      <c r="G136" s="90"/>
      <c r="I136" s="92" t="s">
        <v>235</v>
      </c>
      <c r="J136" s="92">
        <v>3.8821423311531493</v>
      </c>
      <c r="K136" s="101"/>
    </row>
    <row r="137" spans="2:11" x14ac:dyDescent="0.2">
      <c r="B137" s="86" t="s">
        <v>236</v>
      </c>
      <c r="C137" s="89">
        <v>13.206073181803244</v>
      </c>
      <c r="D137" s="89">
        <v>12.002286066131314</v>
      </c>
      <c r="E137" s="89">
        <v>6.6224864074427572</v>
      </c>
      <c r="F137" s="89">
        <f>AVERAGE(C137:E137)</f>
        <v>10.610281885125772</v>
      </c>
      <c r="G137" s="90"/>
      <c r="I137" s="92" t="s">
        <v>236</v>
      </c>
      <c r="J137" s="92">
        <v>2.8815418703390221</v>
      </c>
      <c r="K137" s="101"/>
    </row>
    <row r="138" spans="2:11" x14ac:dyDescent="0.2">
      <c r="B138" s="86" t="s">
        <v>237</v>
      </c>
      <c r="C138" s="89">
        <v>12.259372374909205</v>
      </c>
      <c r="D138" s="89">
        <v>9.3008854238507084</v>
      </c>
      <c r="E138" s="89">
        <v>9.7442396741799016</v>
      </c>
      <c r="F138" s="89">
        <f>AVERAGE(C138:E138)</f>
        <v>10.434832490979938</v>
      </c>
      <c r="G138" s="90"/>
      <c r="I138" s="92" t="s">
        <v>237</v>
      </c>
      <c r="J138" s="92">
        <v>3.2128054786952771</v>
      </c>
      <c r="K138" s="101"/>
    </row>
    <row r="139" spans="2:11" x14ac:dyDescent="0.2">
      <c r="I139" s="92" t="s">
        <v>238</v>
      </c>
      <c r="J139" s="92">
        <v>4.9777736393930017</v>
      </c>
      <c r="K139" s="101"/>
    </row>
    <row r="140" spans="2:11" x14ac:dyDescent="0.2">
      <c r="I140" s="92" t="s">
        <v>239</v>
      </c>
      <c r="J140" s="92">
        <v>6.06588505805954</v>
      </c>
      <c r="K140" s="103"/>
    </row>
  </sheetData>
  <mergeCells count="41">
    <mergeCell ref="B133:G133"/>
    <mergeCell ref="I133:K133"/>
    <mergeCell ref="G135:G138"/>
    <mergeCell ref="K135:K140"/>
    <mergeCell ref="G115:G118"/>
    <mergeCell ref="K115:K121"/>
    <mergeCell ref="B124:G124"/>
    <mergeCell ref="I124:K124"/>
    <mergeCell ref="G126:G128"/>
    <mergeCell ref="K126:K130"/>
    <mergeCell ref="B103:G103"/>
    <mergeCell ref="I103:K103"/>
    <mergeCell ref="G105:G110"/>
    <mergeCell ref="K105:K110"/>
    <mergeCell ref="B113:G113"/>
    <mergeCell ref="I113:K113"/>
    <mergeCell ref="G50:G57"/>
    <mergeCell ref="K50:K86"/>
    <mergeCell ref="B89:G89"/>
    <mergeCell ref="I89:K89"/>
    <mergeCell ref="G91:G93"/>
    <mergeCell ref="K91:K100"/>
    <mergeCell ref="B37:G37"/>
    <mergeCell ref="I37:K37"/>
    <mergeCell ref="G39:G41"/>
    <mergeCell ref="K39:K44"/>
    <mergeCell ref="B48:G48"/>
    <mergeCell ref="I48:K48"/>
    <mergeCell ref="I18:K18"/>
    <mergeCell ref="G20:G23"/>
    <mergeCell ref="K20:K24"/>
    <mergeCell ref="B27:G27"/>
    <mergeCell ref="I27:K27"/>
    <mergeCell ref="G29:G31"/>
    <mergeCell ref="K29:K34"/>
    <mergeCell ref="B4:B6"/>
    <mergeCell ref="C4:C6"/>
    <mergeCell ref="D4:D6"/>
    <mergeCell ref="E4:E6"/>
    <mergeCell ref="F4:F6"/>
    <mergeCell ref="B18:G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5"/>
  <sheetViews>
    <sheetView topLeftCell="A73" workbookViewId="0">
      <selection activeCell="H107" sqref="H107"/>
    </sheetView>
  </sheetViews>
  <sheetFormatPr baseColWidth="10" defaultRowHeight="15" x14ac:dyDescent="0.2"/>
  <cols>
    <col min="1" max="1" width="10" customWidth="1"/>
    <col min="2" max="2" width="16.5" customWidth="1"/>
    <col min="3" max="3" width="30.5" customWidth="1"/>
    <col min="4" max="4" width="21.5" customWidth="1"/>
    <col min="5" max="6" width="19.6640625" customWidth="1"/>
    <col min="7" max="7" width="20.83203125" customWidth="1"/>
    <col min="8" max="8" width="14.83203125" customWidth="1"/>
    <col min="9" max="9" width="17.5" customWidth="1"/>
    <col min="10" max="10" width="18.1640625" customWidth="1"/>
    <col min="11" max="11" width="18" customWidth="1"/>
    <col min="12" max="12" width="17.5" customWidth="1"/>
    <col min="13" max="13" width="15.6640625" customWidth="1"/>
    <col min="14" max="14" width="15.1640625" customWidth="1"/>
  </cols>
  <sheetData>
    <row r="2" spans="2:15" x14ac:dyDescent="0.2">
      <c r="C2" s="62" t="s">
        <v>122</v>
      </c>
      <c r="E2" s="1"/>
      <c r="G2" s="1"/>
      <c r="K2" s="1"/>
      <c r="L2" s="1"/>
    </row>
    <row r="3" spans="2:15" x14ac:dyDescent="0.2">
      <c r="D3" s="107" t="s">
        <v>240</v>
      </c>
      <c r="E3" s="108" t="s">
        <v>7</v>
      </c>
      <c r="F3" s="109" t="s">
        <v>10</v>
      </c>
      <c r="G3" s="110" t="s">
        <v>123</v>
      </c>
      <c r="H3" s="1" t="s">
        <v>124</v>
      </c>
      <c r="J3" s="1" t="s">
        <v>125</v>
      </c>
      <c r="K3" s="1"/>
      <c r="L3" t="s">
        <v>126</v>
      </c>
    </row>
    <row r="4" spans="2:15" ht="16" x14ac:dyDescent="0.2">
      <c r="B4" s="1"/>
      <c r="C4" s="45" t="s">
        <v>90</v>
      </c>
      <c r="D4" s="111">
        <f>D30</f>
        <v>0.35003327416264984</v>
      </c>
      <c r="E4" s="112">
        <f>K19</f>
        <v>10.619749981708273</v>
      </c>
      <c r="F4" s="113">
        <f>AVERAGE(L19:L22)</f>
        <v>27.240124999999999</v>
      </c>
      <c r="G4" s="113">
        <f>AVERAGE(M19:M22)</f>
        <v>32.06666666666667</v>
      </c>
      <c r="H4" s="113">
        <f>G4^0.75</f>
        <v>13.475359584601419</v>
      </c>
      <c r="I4" s="113"/>
      <c r="J4" s="113">
        <f>F4*E4</f>
        <v>289.28331697048105</v>
      </c>
      <c r="K4" s="113">
        <f>J4/H4</f>
        <v>21.467576813389922</v>
      </c>
      <c r="L4" s="114">
        <f>D4/K4</f>
        <v>1.6305206554301201E-2</v>
      </c>
      <c r="M4">
        <v>1</v>
      </c>
      <c r="O4" s="63"/>
    </row>
    <row r="5" spans="2:15" ht="16" x14ac:dyDescent="0.2">
      <c r="B5" s="6"/>
      <c r="C5" s="53" t="s">
        <v>100</v>
      </c>
      <c r="D5" s="111">
        <f>D44</f>
        <v>0.3056005941508752</v>
      </c>
      <c r="E5" s="112">
        <f>K37</f>
        <v>8.8099659824800636</v>
      </c>
      <c r="F5" s="113">
        <f>AVERAGE(L37:L39)</f>
        <v>15.617572177777779</v>
      </c>
      <c r="G5" s="113">
        <f>AVERAGE(M37:M39)</f>
        <v>25.7</v>
      </c>
      <c r="H5" s="113">
        <f>G5^0.75</f>
        <v>11.414314708993441</v>
      </c>
      <c r="I5" s="113"/>
      <c r="J5" s="113">
        <f>F5*E5</f>
        <v>137.59027961514931</v>
      </c>
      <c r="K5" s="113">
        <f>J5/H5</f>
        <v>12.054186617681104</v>
      </c>
      <c r="L5" s="114">
        <f>D5/K5</f>
        <v>2.5352236848782451E-2</v>
      </c>
      <c r="M5">
        <v>1</v>
      </c>
      <c r="O5" s="63"/>
    </row>
    <row r="6" spans="2:15" ht="16" x14ac:dyDescent="0.2">
      <c r="B6" s="6"/>
      <c r="C6" s="53" t="s">
        <v>101</v>
      </c>
      <c r="D6" s="111">
        <f>D57</f>
        <v>0.20781240479999999</v>
      </c>
      <c r="E6" s="112">
        <f>K51</f>
        <v>9.9311994199539626</v>
      </c>
      <c r="F6" s="113">
        <f>AVERAGE(L51:L56)</f>
        <v>28.313083333333335</v>
      </c>
      <c r="G6" s="113">
        <v>37.250000000000007</v>
      </c>
      <c r="H6" s="113">
        <f>G6^0.75</f>
        <v>15.078033636487229</v>
      </c>
      <c r="I6" s="113"/>
      <c r="J6" s="113">
        <f>F6*E6</f>
        <v>281.18287677710822</v>
      </c>
      <c r="K6" s="113">
        <f>J6/H6</f>
        <v>18.648511043023259</v>
      </c>
      <c r="L6" s="114">
        <f>D6/K6</f>
        <v>1.1143645962970664E-2</v>
      </c>
      <c r="M6">
        <v>1</v>
      </c>
      <c r="O6" s="63"/>
    </row>
    <row r="7" spans="2:15" ht="16" x14ac:dyDescent="0.2">
      <c r="B7" s="53"/>
      <c r="C7" s="53" t="s">
        <v>103</v>
      </c>
      <c r="D7" s="115">
        <f>D72</f>
        <v>0.21692654629768104</v>
      </c>
      <c r="E7" s="112">
        <f>K66</f>
        <v>12.218692173563877</v>
      </c>
      <c r="F7" s="113">
        <f>AVERAGE(L66:L70)</f>
        <v>17.214610353333335</v>
      </c>
      <c r="G7" s="113">
        <f>AVERAGE(M66:M70)</f>
        <v>43.480000000000004</v>
      </c>
      <c r="H7" s="113">
        <f>G7^0.75</f>
        <v>16.932346669843085</v>
      </c>
      <c r="I7" s="113"/>
      <c r="J7" s="113">
        <f>F7*E7</f>
        <v>210.3400247952257</v>
      </c>
      <c r="K7" s="113">
        <f>J7/H7</f>
        <v>12.422378828910132</v>
      </c>
      <c r="L7" s="114">
        <f>D7/K7</f>
        <v>1.7462560857734923E-2</v>
      </c>
      <c r="M7">
        <v>1</v>
      </c>
      <c r="O7" s="63"/>
    </row>
    <row r="8" spans="2:15" ht="16" x14ac:dyDescent="0.2">
      <c r="B8" s="1"/>
      <c r="C8" s="53"/>
      <c r="D8" s="116"/>
      <c r="E8" s="112"/>
      <c r="F8" s="113"/>
      <c r="G8" s="113"/>
      <c r="H8" s="113"/>
      <c r="I8" s="113"/>
      <c r="J8" s="113"/>
      <c r="K8" s="113"/>
      <c r="L8" s="112"/>
      <c r="O8" s="63"/>
    </row>
    <row r="9" spans="2:15" ht="16" x14ac:dyDescent="0.2">
      <c r="B9" s="6"/>
      <c r="C9" s="53" t="s">
        <v>104</v>
      </c>
      <c r="D9" s="111">
        <f>H88</f>
        <v>0.81040059232020134</v>
      </c>
      <c r="E9" s="117">
        <f>AVERAGE([1]General!AP79:AR79)</f>
        <v>9.6092269798582191</v>
      </c>
      <c r="F9" s="118">
        <f>AVERAGE(L78:L80)</f>
        <v>6.8422166666666664</v>
      </c>
      <c r="G9" s="118">
        <f>AVERAGE(M78:M80)</f>
        <v>9.2000000000000011</v>
      </c>
      <c r="H9" s="118">
        <f>G9^0.75</f>
        <v>5.2825166004575603</v>
      </c>
      <c r="I9" s="113"/>
      <c r="J9" s="113">
        <f>F9*E9</f>
        <v>65.748412995368895</v>
      </c>
      <c r="K9" s="113">
        <f>J9/H9</f>
        <v>12.446418623592002</v>
      </c>
      <c r="L9" s="114">
        <f>D9/K9</f>
        <v>6.5111146975572479E-2</v>
      </c>
      <c r="M9">
        <v>2</v>
      </c>
      <c r="O9" s="63"/>
    </row>
    <row r="10" spans="2:15" ht="16" x14ac:dyDescent="0.2">
      <c r="B10" s="6"/>
      <c r="C10" s="53" t="s">
        <v>111</v>
      </c>
      <c r="D10" s="111">
        <f>D99</f>
        <v>0.91293592245852928</v>
      </c>
      <c r="E10" s="117">
        <f>K94</f>
        <v>17.182142396272535</v>
      </c>
      <c r="F10" s="118">
        <f>AVERAGE(L94:L96)</f>
        <v>28.198666666666668</v>
      </c>
      <c r="G10" s="118">
        <f>AVERAGE(M94:M96)</f>
        <v>69.583333333333329</v>
      </c>
      <c r="H10" s="118">
        <f>G10^0.75</f>
        <v>24.092336594469941</v>
      </c>
      <c r="I10" s="113"/>
      <c r="J10" s="113">
        <f>F10*E10</f>
        <v>484.51350605169051</v>
      </c>
      <c r="K10" s="113">
        <f>J10/H10</f>
        <v>20.110689727077109</v>
      </c>
      <c r="L10" s="114">
        <f>D10/K10</f>
        <v>4.5395555043015207E-2</v>
      </c>
      <c r="M10">
        <v>2</v>
      </c>
      <c r="O10" s="63"/>
    </row>
    <row r="11" spans="2:15" ht="16" x14ac:dyDescent="0.2">
      <c r="B11" s="6"/>
      <c r="C11" s="53" t="s">
        <v>114</v>
      </c>
      <c r="D11" s="111">
        <f>D117</f>
        <v>0.85462293095487285</v>
      </c>
      <c r="E11" s="117">
        <f>K108</f>
        <v>11.270882669766239</v>
      </c>
      <c r="F11" s="118">
        <f>AVERAGE(L108:L110)</f>
        <v>7.4838297222222216</v>
      </c>
      <c r="G11" s="118">
        <f>AVERAGE(M108:M110)</f>
        <v>15.933333333333332</v>
      </c>
      <c r="H11" s="118">
        <f>G11^0.75</f>
        <v>7.9749869565079265</v>
      </c>
      <c r="I11" s="113"/>
      <c r="J11" s="113">
        <f>F11*E11</f>
        <v>84.349366719675928</v>
      </c>
      <c r="K11" s="113">
        <f>J11/H11</f>
        <v>10.57674039840821</v>
      </c>
      <c r="L11" s="114">
        <f>D11/K11</f>
        <v>8.0802109039519662E-2</v>
      </c>
      <c r="M11">
        <v>2</v>
      </c>
      <c r="O11" s="63"/>
    </row>
    <row r="12" spans="2:15" ht="16" x14ac:dyDescent="0.2">
      <c r="B12" s="6"/>
      <c r="C12" s="53" t="s">
        <v>113</v>
      </c>
      <c r="D12" s="111">
        <f>D134</f>
        <v>1.1277296452927956</v>
      </c>
      <c r="E12" s="117">
        <f>AVERAGE([1]General!AP85:AR85)</f>
        <v>18.785147082202645</v>
      </c>
      <c r="F12" s="118">
        <v>7.9673333333333334</v>
      </c>
      <c r="G12" s="118">
        <v>13.996400000000001</v>
      </c>
      <c r="H12" s="118">
        <f>G12^0.75</f>
        <v>7.236228283014011</v>
      </c>
      <c r="I12" s="113"/>
      <c r="J12" s="113">
        <f>F12*E12</f>
        <v>149.66752851960254</v>
      </c>
      <c r="K12" s="113">
        <f>J12/H12</f>
        <v>20.68308553378909</v>
      </c>
      <c r="L12" s="114">
        <f>D12/K12</f>
        <v>5.4524246077814212E-2</v>
      </c>
      <c r="M12">
        <v>2</v>
      </c>
      <c r="O12" s="63"/>
    </row>
    <row r="16" spans="2:15" ht="16" x14ac:dyDescent="0.2">
      <c r="C16" s="119" t="s">
        <v>90</v>
      </c>
    </row>
    <row r="17" spans="3:13" x14ac:dyDescent="0.2">
      <c r="C17" s="120" t="s">
        <v>240</v>
      </c>
      <c r="D17" s="121"/>
      <c r="E17" s="122"/>
      <c r="F17" s="123" t="s">
        <v>7</v>
      </c>
      <c r="G17" s="124"/>
      <c r="H17" s="124"/>
      <c r="I17" s="124"/>
      <c r="J17" s="124"/>
      <c r="K17" s="125"/>
      <c r="L17" s="126" t="s">
        <v>10</v>
      </c>
      <c r="M17" s="127" t="s">
        <v>123</v>
      </c>
    </row>
    <row r="18" spans="3:13" x14ac:dyDescent="0.2">
      <c r="C18" s="86" t="s">
        <v>241</v>
      </c>
      <c r="D18" s="86" t="s">
        <v>242</v>
      </c>
      <c r="E18" s="86" t="s">
        <v>243</v>
      </c>
      <c r="F18" s="86" t="s">
        <v>142</v>
      </c>
      <c r="G18" s="87" t="s">
        <v>13</v>
      </c>
      <c r="H18" s="87" t="s">
        <v>23</v>
      </c>
      <c r="I18" s="87" t="s">
        <v>24</v>
      </c>
      <c r="J18" s="87" t="s">
        <v>143</v>
      </c>
      <c r="K18" s="86" t="s">
        <v>144</v>
      </c>
      <c r="L18" s="128"/>
      <c r="M18" s="129"/>
    </row>
    <row r="19" spans="3:13" x14ac:dyDescent="0.2">
      <c r="C19" s="86" t="s">
        <v>244</v>
      </c>
      <c r="D19" s="80"/>
      <c r="E19" s="99">
        <v>37.219235693825595</v>
      </c>
      <c r="F19" s="130" t="s">
        <v>234</v>
      </c>
      <c r="G19" s="131">
        <v>12.180775630559907</v>
      </c>
      <c r="H19" s="131">
        <v>12.620818653630215</v>
      </c>
      <c r="I19" s="131">
        <v>8.8302654679839581</v>
      </c>
      <c r="J19" s="131">
        <f>AVERAGE(G19:I19)</f>
        <v>11.210619917391361</v>
      </c>
      <c r="K19" s="132">
        <f>AVERAGE(J19:J22)</f>
        <v>10.619749981708273</v>
      </c>
      <c r="L19" s="133">
        <f>[1]General!BE4</f>
        <v>24.263833333333331</v>
      </c>
      <c r="M19" s="133">
        <f>[1]General!BH4</f>
        <v>32.5</v>
      </c>
    </row>
    <row r="20" spans="3:13" x14ac:dyDescent="0.2">
      <c r="C20" s="86" t="s">
        <v>245</v>
      </c>
      <c r="D20" s="99">
        <v>14.616179764641799</v>
      </c>
      <c r="E20" s="99"/>
      <c r="F20" s="130" t="s">
        <v>235</v>
      </c>
      <c r="G20" s="131">
        <v>11.291341865889764</v>
      </c>
      <c r="H20" s="131">
        <v>11.548107511543458</v>
      </c>
      <c r="I20" s="131">
        <v>7.8303475225748356</v>
      </c>
      <c r="J20" s="131">
        <f>AVERAGE(G20:I20)</f>
        <v>10.22326563333602</v>
      </c>
      <c r="K20" s="132"/>
      <c r="L20" s="133">
        <f>[1]General!BE5</f>
        <v>27.56</v>
      </c>
      <c r="M20" s="133">
        <f>[1]General!BH5</f>
        <v>32.5</v>
      </c>
    </row>
    <row r="21" spans="3:13" x14ac:dyDescent="0.2">
      <c r="C21" s="86" t="s">
        <v>246</v>
      </c>
      <c r="D21" s="99"/>
      <c r="E21" s="99">
        <v>45.832670635160397</v>
      </c>
      <c r="F21" s="130" t="s">
        <v>236</v>
      </c>
      <c r="G21" s="131">
        <v>13.206073181803244</v>
      </c>
      <c r="H21" s="131">
        <v>12.002286066131314</v>
      </c>
      <c r="I21" s="131">
        <v>6.6224864074427572</v>
      </c>
      <c r="J21" s="131">
        <f>AVERAGE(G21:I21)</f>
        <v>10.610281885125772</v>
      </c>
      <c r="K21" s="132"/>
      <c r="L21" s="133">
        <f>[1]General!BE6</f>
        <v>27.531333333333329</v>
      </c>
      <c r="M21" s="133">
        <f>[1]General!BH6</f>
        <v>31.2</v>
      </c>
    </row>
    <row r="22" spans="3:13" x14ac:dyDescent="0.2">
      <c r="C22" s="86" t="s">
        <v>247</v>
      </c>
      <c r="D22" s="99">
        <v>24.469025523506026</v>
      </c>
      <c r="E22" s="99">
        <v>70.417390621995082</v>
      </c>
      <c r="F22" s="130" t="s">
        <v>237</v>
      </c>
      <c r="G22" s="131">
        <v>12.259372374909205</v>
      </c>
      <c r="H22" s="131">
        <v>9.3008854238507084</v>
      </c>
      <c r="I22" s="131">
        <v>9.7442396741799016</v>
      </c>
      <c r="J22" s="131">
        <f>AVERAGE(G22:I22)</f>
        <v>10.434832490979938</v>
      </c>
      <c r="K22" s="132"/>
      <c r="L22" s="133">
        <f>[1]General!BE7</f>
        <v>29.605333333333334</v>
      </c>
      <c r="M22" s="133">
        <f>[1]General!BH7</f>
        <v>32.06666666666667</v>
      </c>
    </row>
    <row r="23" spans="3:13" x14ac:dyDescent="0.2">
      <c r="C23" s="86" t="s">
        <v>248</v>
      </c>
      <c r="D23" s="99"/>
      <c r="E23" s="99"/>
    </row>
    <row r="24" spans="3:13" x14ac:dyDescent="0.2">
      <c r="C24" s="86" t="s">
        <v>249</v>
      </c>
      <c r="D24" s="99">
        <v>16.780973504765974</v>
      </c>
      <c r="E24" s="99"/>
    </row>
    <row r="25" spans="3:13" x14ac:dyDescent="0.2">
      <c r="C25" s="86" t="s">
        <v>250</v>
      </c>
      <c r="D25" s="99">
        <v>12.796618958500217</v>
      </c>
      <c r="E25" s="99">
        <v>45.737899817454363</v>
      </c>
    </row>
    <row r="26" spans="3:13" x14ac:dyDescent="0.2">
      <c r="C26" s="86" t="s">
        <v>251</v>
      </c>
      <c r="D26" s="99">
        <v>12.436795758897084</v>
      </c>
      <c r="E26" s="99">
        <v>36.77847561337768</v>
      </c>
    </row>
    <row r="27" spans="3:13" x14ac:dyDescent="0.2">
      <c r="C27" s="86" t="s">
        <v>252</v>
      </c>
      <c r="D27" s="99">
        <v>16.387951773244875</v>
      </c>
      <c r="E27" s="99">
        <v>42.523693668502709</v>
      </c>
    </row>
    <row r="28" spans="3:13" x14ac:dyDescent="0.2">
      <c r="C28" s="86"/>
      <c r="D28" s="92"/>
      <c r="E28" s="92"/>
    </row>
    <row r="29" spans="3:13" x14ac:dyDescent="0.2">
      <c r="C29" s="80" t="s">
        <v>253</v>
      </c>
      <c r="D29" s="99">
        <f>AVERAGE(D20:D27)</f>
        <v>16.247924213925998</v>
      </c>
      <c r="E29" s="99">
        <f>AVERAGE(E19:E28)</f>
        <v>46.418227675052634</v>
      </c>
    </row>
    <row r="30" spans="3:13" x14ac:dyDescent="0.2">
      <c r="C30" s="80" t="s">
        <v>254</v>
      </c>
      <c r="D30" s="134">
        <f>D29/E29</f>
        <v>0.35003327416264984</v>
      </c>
      <c r="E30" s="80"/>
    </row>
    <row r="34" spans="3:13" ht="16" x14ac:dyDescent="0.2">
      <c r="C34" s="119" t="s">
        <v>100</v>
      </c>
    </row>
    <row r="35" spans="3:13" x14ac:dyDescent="0.2">
      <c r="C35" s="120" t="s">
        <v>240</v>
      </c>
      <c r="D35" s="121"/>
      <c r="E35" s="122"/>
      <c r="F35" s="123" t="s">
        <v>7</v>
      </c>
      <c r="G35" s="124"/>
      <c r="H35" s="124"/>
      <c r="I35" s="124"/>
      <c r="J35" s="124"/>
      <c r="K35" s="125"/>
      <c r="L35" s="126" t="s">
        <v>10</v>
      </c>
      <c r="M35" s="127" t="s">
        <v>123</v>
      </c>
    </row>
    <row r="36" spans="3:13" x14ac:dyDescent="0.2">
      <c r="C36" s="86" t="s">
        <v>241</v>
      </c>
      <c r="D36" s="135" t="s">
        <v>240</v>
      </c>
      <c r="E36" s="136"/>
      <c r="F36" s="86" t="s">
        <v>142</v>
      </c>
      <c r="G36" s="87" t="s">
        <v>13</v>
      </c>
      <c r="H36" s="87" t="s">
        <v>23</v>
      </c>
      <c r="I36" s="87" t="s">
        <v>24</v>
      </c>
      <c r="J36" s="87" t="s">
        <v>143</v>
      </c>
      <c r="K36" s="86" t="s">
        <v>144</v>
      </c>
      <c r="L36" s="128"/>
      <c r="M36" s="129"/>
    </row>
    <row r="37" spans="3:13" x14ac:dyDescent="0.2">
      <c r="C37" s="86" t="s">
        <v>229</v>
      </c>
      <c r="D37" s="137">
        <v>0.37327407959155351</v>
      </c>
      <c r="E37" s="138">
        <v>80.788719999999998</v>
      </c>
      <c r="F37" s="86" t="s">
        <v>229</v>
      </c>
      <c r="G37" s="89">
        <v>9.6822477938093829</v>
      </c>
      <c r="H37" s="89">
        <v>8.4210934899514829</v>
      </c>
      <c r="I37" s="89">
        <v>5.5651845815067142</v>
      </c>
      <c r="J37" s="89">
        <f>AVERAGE(G37:I37)</f>
        <v>7.8895086217558594</v>
      </c>
      <c r="K37" s="139">
        <f>AVERAGE(J37:J39)</f>
        <v>8.8099659824800636</v>
      </c>
      <c r="L37" s="133">
        <f>[1]General!BE21</f>
        <v>18.004086099999999</v>
      </c>
      <c r="M37" s="133">
        <f>[1]General!BH21</f>
        <v>27.4</v>
      </c>
    </row>
    <row r="38" spans="3:13" x14ac:dyDescent="0.2">
      <c r="C38" s="86" t="s">
        <v>230</v>
      </c>
      <c r="D38" s="137">
        <v>0.3661447502648762</v>
      </c>
      <c r="E38" s="138">
        <v>93.514898218702228</v>
      </c>
      <c r="F38" s="130" t="s">
        <v>230</v>
      </c>
      <c r="G38" s="89">
        <v>8.8112219976583326</v>
      </c>
      <c r="H38" s="89">
        <v>8.7442517620776261</v>
      </c>
      <c r="I38" s="89">
        <v>5.3482713237212325</v>
      </c>
      <c r="J38" s="89">
        <f>AVERAGE(G38:I38)</f>
        <v>7.634581694485731</v>
      </c>
      <c r="K38" s="139"/>
      <c r="L38" s="133">
        <f>[1]General!BE22</f>
        <v>15.9548916</v>
      </c>
      <c r="M38" s="133">
        <f>[1]General!BH22</f>
        <v>24.7</v>
      </c>
    </row>
    <row r="39" spans="3:13" x14ac:dyDescent="0.2">
      <c r="C39" s="86" t="s">
        <v>232</v>
      </c>
      <c r="D39" s="137">
        <v>0.32618875101507044</v>
      </c>
      <c r="E39" s="138">
        <v>89.772534429881063</v>
      </c>
      <c r="F39" s="130" t="s">
        <v>231</v>
      </c>
      <c r="G39" s="89">
        <v>12.883731416530052</v>
      </c>
      <c r="H39" s="89">
        <v>11.562475262855999</v>
      </c>
      <c r="I39" s="89">
        <v>8.271216214209737</v>
      </c>
      <c r="J39" s="89">
        <f>AVERAGE(G39:I39)</f>
        <v>10.905807631198597</v>
      </c>
      <c r="K39" s="139"/>
      <c r="L39" s="133">
        <f>[1]General!BE23</f>
        <v>12.893738833333334</v>
      </c>
      <c r="M39" s="133">
        <f>[1]General!BH23</f>
        <v>25</v>
      </c>
    </row>
    <row r="40" spans="3:13" x14ac:dyDescent="0.2">
      <c r="C40" s="86" t="s">
        <v>255</v>
      </c>
      <c r="D40" s="137">
        <v>0.28923237330867352</v>
      </c>
      <c r="E40" s="138">
        <v>39.930533970152972</v>
      </c>
    </row>
    <row r="41" spans="3:13" x14ac:dyDescent="0.2">
      <c r="C41" s="86" t="s">
        <v>256</v>
      </c>
      <c r="D41" s="137">
        <v>7.0619836695321528E-2</v>
      </c>
      <c r="E41" s="138">
        <v>91.362394328410247</v>
      </c>
    </row>
    <row r="42" spans="3:13" x14ac:dyDescent="0.2">
      <c r="C42" s="86" t="s">
        <v>257</v>
      </c>
      <c r="D42" s="137">
        <v>0.40814377402975605</v>
      </c>
      <c r="E42" s="138">
        <v>92.988208065334575</v>
      </c>
    </row>
    <row r="43" spans="3:13" x14ac:dyDescent="0.2">
      <c r="C43" s="86"/>
      <c r="D43" s="137"/>
      <c r="E43" s="138"/>
    </row>
    <row r="44" spans="3:13" x14ac:dyDescent="0.2">
      <c r="C44" s="80" t="s">
        <v>240</v>
      </c>
      <c r="D44" s="140">
        <f>AVERAGE(D37:D42)</f>
        <v>0.3056005941508752</v>
      </c>
      <c r="E44" s="141"/>
    </row>
    <row r="45" spans="3:13" x14ac:dyDescent="0.2">
      <c r="D45" s="43"/>
      <c r="E45" s="43"/>
    </row>
    <row r="48" spans="3:13" ht="16" x14ac:dyDescent="0.2">
      <c r="C48" s="119" t="s">
        <v>101</v>
      </c>
    </row>
    <row r="49" spans="3:13" x14ac:dyDescent="0.2">
      <c r="C49" s="120" t="s">
        <v>240</v>
      </c>
      <c r="D49" s="121"/>
      <c r="E49" s="122"/>
      <c r="F49" s="123" t="s">
        <v>7</v>
      </c>
      <c r="G49" s="124"/>
      <c r="H49" s="124"/>
      <c r="I49" s="124"/>
      <c r="J49" s="124"/>
      <c r="K49" s="125"/>
      <c r="L49" s="126" t="s">
        <v>10</v>
      </c>
      <c r="M49" s="127" t="s">
        <v>123</v>
      </c>
    </row>
    <row r="50" spans="3:13" x14ac:dyDescent="0.2">
      <c r="C50" s="86" t="s">
        <v>241</v>
      </c>
      <c r="D50" s="135" t="s">
        <v>240</v>
      </c>
      <c r="E50" s="136"/>
      <c r="F50" s="86" t="s">
        <v>142</v>
      </c>
      <c r="G50" s="87" t="s">
        <v>13</v>
      </c>
      <c r="H50" s="87" t="s">
        <v>23</v>
      </c>
      <c r="I50" s="87" t="s">
        <v>24</v>
      </c>
      <c r="J50" s="87" t="s">
        <v>143</v>
      </c>
      <c r="K50" s="86" t="s">
        <v>144</v>
      </c>
      <c r="L50" s="128"/>
      <c r="M50" s="129"/>
    </row>
    <row r="51" spans="3:13" x14ac:dyDescent="0.2">
      <c r="C51" s="86" t="s">
        <v>216</v>
      </c>
      <c r="D51" s="137">
        <v>0.16829749499999999</v>
      </c>
      <c r="E51" s="138"/>
      <c r="F51" s="86" t="s">
        <v>216</v>
      </c>
      <c r="G51" s="89">
        <v>10.110921979409966</v>
      </c>
      <c r="H51" s="89">
        <v>8.7532687977477011</v>
      </c>
      <c r="I51" s="89">
        <v>7.5633481941288903</v>
      </c>
      <c r="J51" s="89">
        <f t="shared" ref="J51:J56" si="0">AVERAGE(G51:I51)</f>
        <v>8.8091796570955196</v>
      </c>
      <c r="K51" s="142">
        <f>AVERAGE(J51:J56)</f>
        <v>9.9311994199539626</v>
      </c>
      <c r="L51" s="133">
        <f>[1]General!BE24</f>
        <v>24.205333333333336</v>
      </c>
      <c r="M51" s="133">
        <f>[1]General!BH24</f>
        <v>34</v>
      </c>
    </row>
    <row r="52" spans="3:13" x14ac:dyDescent="0.2">
      <c r="C52" s="86" t="s">
        <v>217</v>
      </c>
      <c r="D52" s="137">
        <v>0.22043147399999999</v>
      </c>
      <c r="E52" s="138"/>
      <c r="F52" s="86" t="s">
        <v>217</v>
      </c>
      <c r="G52" s="89">
        <v>12.499458703866109</v>
      </c>
      <c r="H52" s="89">
        <v>10.221408044405999</v>
      </c>
      <c r="I52" s="89">
        <v>8.2583649933681347</v>
      </c>
      <c r="J52" s="89">
        <f t="shared" si="0"/>
        <v>10.326410580546748</v>
      </c>
      <c r="K52" s="143"/>
      <c r="L52" s="133">
        <f>[1]General!BE25</f>
        <v>21.662666666666667</v>
      </c>
      <c r="M52" s="133">
        <f>[1]General!BH25</f>
        <v>35</v>
      </c>
    </row>
    <row r="53" spans="3:13" x14ac:dyDescent="0.2">
      <c r="C53" s="86" t="s">
        <v>218</v>
      </c>
      <c r="D53" s="137">
        <v>0.26125083599999999</v>
      </c>
      <c r="E53" s="138"/>
      <c r="F53" s="86" t="s">
        <v>218</v>
      </c>
      <c r="G53" s="89">
        <v>10.322724902956045</v>
      </c>
      <c r="H53" s="89">
        <v>8.6423975348053546</v>
      </c>
      <c r="I53" s="89">
        <v>5.5384900120116729</v>
      </c>
      <c r="J53" s="89">
        <f t="shared" si="0"/>
        <v>8.1678708165910248</v>
      </c>
      <c r="K53" s="143"/>
      <c r="L53" s="133">
        <f>[1]General!BE26</f>
        <v>35.328000000000003</v>
      </c>
      <c r="M53" s="133">
        <f>[1]General!BH26</f>
        <v>43</v>
      </c>
    </row>
    <row r="54" spans="3:13" x14ac:dyDescent="0.2">
      <c r="C54" s="86" t="s">
        <v>219</v>
      </c>
      <c r="D54" s="137">
        <v>0.14976041200000001</v>
      </c>
      <c r="E54" s="138"/>
      <c r="F54" s="86" t="s">
        <v>219</v>
      </c>
      <c r="G54" s="89">
        <v>14.84464690461051</v>
      </c>
      <c r="H54" s="89">
        <v>8.5486445221058904</v>
      </c>
      <c r="I54" s="89">
        <v>9.1787354811798476</v>
      </c>
      <c r="J54" s="89">
        <f t="shared" si="0"/>
        <v>10.857342302632084</v>
      </c>
      <c r="K54" s="143"/>
      <c r="L54" s="133">
        <f>[1]General!BE27</f>
        <v>28.104166666666668</v>
      </c>
      <c r="M54" s="133">
        <f>[1]General!BH27</f>
        <v>30.55</v>
      </c>
    </row>
    <row r="55" spans="3:13" x14ac:dyDescent="0.2">
      <c r="C55" s="86" t="s">
        <v>220</v>
      </c>
      <c r="D55" s="137">
        <v>0.239321807</v>
      </c>
      <c r="E55" s="138"/>
      <c r="F55" s="86" t="s">
        <v>220</v>
      </c>
      <c r="G55" s="89">
        <v>11.964278075394033</v>
      </c>
      <c r="H55" s="89">
        <v>10.131042358932001</v>
      </c>
      <c r="I55" s="89">
        <v>8.4702918813504215</v>
      </c>
      <c r="J55" s="89">
        <f t="shared" si="0"/>
        <v>10.188537438558818</v>
      </c>
      <c r="K55" s="143"/>
      <c r="L55" s="133">
        <f>[1]General!BE28</f>
        <v>30.854999999999997</v>
      </c>
      <c r="M55" s="133">
        <f>[1]General!BH28</f>
        <v>41.77</v>
      </c>
    </row>
    <row r="56" spans="3:13" x14ac:dyDescent="0.2">
      <c r="C56" s="86"/>
      <c r="D56" s="137"/>
      <c r="E56" s="138"/>
      <c r="F56" s="86" t="s">
        <v>221</v>
      </c>
      <c r="G56" s="89">
        <v>16.700114328884002</v>
      </c>
      <c r="H56" s="89">
        <v>8.9450025244273839</v>
      </c>
      <c r="I56" s="89">
        <v>8.0684503195873578</v>
      </c>
      <c r="J56" s="89">
        <f t="shared" si="0"/>
        <v>11.23785572429958</v>
      </c>
      <c r="K56" s="144"/>
      <c r="L56" s="133">
        <f>[1]General!BE29</f>
        <v>29.723333333333336</v>
      </c>
      <c r="M56" s="133">
        <f>[1]General!BH29</f>
        <v>39.18</v>
      </c>
    </row>
    <row r="57" spans="3:13" x14ac:dyDescent="0.2">
      <c r="C57" s="80" t="s">
        <v>240</v>
      </c>
      <c r="D57" s="140">
        <f>AVERAGE(D51:E55)</f>
        <v>0.20781240479999999</v>
      </c>
      <c r="E57" s="141"/>
    </row>
    <row r="63" spans="3:13" ht="16" x14ac:dyDescent="0.2">
      <c r="C63" s="119" t="s">
        <v>103</v>
      </c>
    </row>
    <row r="64" spans="3:13" x14ac:dyDescent="0.2">
      <c r="C64" s="120" t="s">
        <v>240</v>
      </c>
      <c r="D64" s="121"/>
      <c r="E64" s="122"/>
      <c r="F64" s="123" t="s">
        <v>7</v>
      </c>
      <c r="G64" s="124"/>
      <c r="H64" s="124"/>
      <c r="I64" s="124"/>
      <c r="J64" s="124"/>
      <c r="K64" s="125"/>
      <c r="L64" s="126" t="s">
        <v>10</v>
      </c>
      <c r="M64" s="127" t="s">
        <v>123</v>
      </c>
    </row>
    <row r="65" spans="3:13" x14ac:dyDescent="0.2">
      <c r="C65" s="86" t="s">
        <v>241</v>
      </c>
      <c r="D65" s="135" t="s">
        <v>240</v>
      </c>
      <c r="E65" s="136"/>
      <c r="F65" s="86" t="s">
        <v>142</v>
      </c>
      <c r="G65" s="87" t="s">
        <v>13</v>
      </c>
      <c r="H65" s="87" t="s">
        <v>23</v>
      </c>
      <c r="I65" s="87" t="s">
        <v>24</v>
      </c>
      <c r="J65" s="87" t="s">
        <v>143</v>
      </c>
      <c r="K65" s="86" t="s">
        <v>144</v>
      </c>
      <c r="L65" s="128"/>
      <c r="M65" s="129"/>
    </row>
    <row r="66" spans="3:13" x14ac:dyDescent="0.2">
      <c r="C66" s="86" t="s">
        <v>258</v>
      </c>
      <c r="D66" s="137">
        <v>0.20654780414767152</v>
      </c>
      <c r="E66" s="138">
        <v>83.874744793777751</v>
      </c>
      <c r="F66" s="130" t="s">
        <v>259</v>
      </c>
      <c r="G66" s="145">
        <f>[1]General!AM30</f>
        <v>15.290239913369428</v>
      </c>
      <c r="H66" s="145">
        <f>[1]General!AN30</f>
        <v>14.467506079497797</v>
      </c>
      <c r="I66" s="145">
        <f>[1]General!AO30</f>
        <v>11.690924366186566</v>
      </c>
      <c r="J66" s="89">
        <f>AVERAGE(G66:I66)</f>
        <v>13.816223453017932</v>
      </c>
      <c r="K66" s="142">
        <f>AVERAGE(J66:J70)</f>
        <v>12.218692173563877</v>
      </c>
      <c r="L66" s="146">
        <v>13.785876866666666</v>
      </c>
      <c r="M66" s="147">
        <v>36.6</v>
      </c>
    </row>
    <row r="67" spans="3:13" x14ac:dyDescent="0.2">
      <c r="C67" s="86" t="s">
        <v>260</v>
      </c>
      <c r="D67" s="137">
        <v>0.18138999827631616</v>
      </c>
      <c r="E67" s="138">
        <v>65.4391330583219</v>
      </c>
      <c r="F67" s="130" t="s">
        <v>62</v>
      </c>
      <c r="G67" s="145">
        <f>[1]General!AM31</f>
        <v>11.895733276927928</v>
      </c>
      <c r="H67" s="145">
        <f>[1]General!AN31</f>
        <v>13.973315134112385</v>
      </c>
      <c r="I67" s="145">
        <f>[1]General!AO31</f>
        <v>10.701040496195073</v>
      </c>
      <c r="J67" s="89">
        <f t="shared" ref="J67:J70" si="1">AVERAGE(G67:I67)</f>
        <v>12.190029635745129</v>
      </c>
      <c r="K67" s="148"/>
      <c r="L67" s="146">
        <v>17.340283333333335</v>
      </c>
      <c r="M67" s="147">
        <v>48.8</v>
      </c>
    </row>
    <row r="68" spans="3:13" x14ac:dyDescent="0.2">
      <c r="C68" s="86" t="s">
        <v>261</v>
      </c>
      <c r="D68" s="137">
        <v>0.20151772330835158</v>
      </c>
      <c r="E68" s="138">
        <v>71.649720650947131</v>
      </c>
      <c r="F68" s="130" t="s">
        <v>61</v>
      </c>
      <c r="G68" s="145">
        <f>[1]General!AM32</f>
        <v>12.563530822739063</v>
      </c>
      <c r="H68" s="145">
        <f>[1]General!AN32</f>
        <v>11.655532518478873</v>
      </c>
      <c r="I68" s="145">
        <f>[1]General!AO32</f>
        <v>10.478815849568951</v>
      </c>
      <c r="J68" s="89">
        <f t="shared" si="1"/>
        <v>11.565959730262295</v>
      </c>
      <c r="K68" s="148"/>
      <c r="L68" s="146">
        <v>20.706836500000001</v>
      </c>
      <c r="M68" s="147">
        <v>40</v>
      </c>
    </row>
    <row r="69" spans="3:13" x14ac:dyDescent="0.2">
      <c r="C69" s="86" t="s">
        <v>262</v>
      </c>
      <c r="D69" s="137">
        <v>0.18844410783386817</v>
      </c>
      <c r="E69" s="138">
        <v>76.042103434753145</v>
      </c>
      <c r="F69" s="130" t="s">
        <v>59</v>
      </c>
      <c r="G69" s="145">
        <f>[1]General!AM33</f>
        <v>13.01328151304606</v>
      </c>
      <c r="H69" s="145">
        <f>[1]General!AN33</f>
        <v>13.193706049286206</v>
      </c>
      <c r="I69" s="145">
        <f>[1]General!AO33</f>
        <v>9.0590482744254732</v>
      </c>
      <c r="J69" s="89">
        <f t="shared" si="1"/>
        <v>11.755345278919245</v>
      </c>
      <c r="K69" s="148"/>
      <c r="L69" s="146">
        <v>20.472414233333335</v>
      </c>
      <c r="M69" s="147">
        <v>57.7</v>
      </c>
    </row>
    <row r="70" spans="3:13" x14ac:dyDescent="0.2">
      <c r="C70" s="86" t="s">
        <v>263</v>
      </c>
      <c r="D70" s="137">
        <v>0.30673309792219783</v>
      </c>
      <c r="E70" s="138">
        <v>89.16310153874133</v>
      </c>
      <c r="F70" s="130" t="s">
        <v>60</v>
      </c>
      <c r="G70" s="145">
        <f>[1]General!AM34</f>
        <v>10.337710815186048</v>
      </c>
      <c r="H70" s="145">
        <f>[1]General!AN34</f>
        <v>13.322105980562485</v>
      </c>
      <c r="I70" s="145">
        <f>[1]General!AO34</f>
        <v>11.637891513875816</v>
      </c>
      <c r="J70" s="89">
        <f t="shared" si="1"/>
        <v>11.765902769874783</v>
      </c>
      <c r="K70" s="149"/>
      <c r="L70" s="146">
        <v>13.767640833333335</v>
      </c>
      <c r="M70" s="147">
        <v>34.299999999999997</v>
      </c>
    </row>
    <row r="71" spans="3:13" x14ac:dyDescent="0.2">
      <c r="C71" s="80"/>
      <c r="D71" s="135"/>
      <c r="E71" s="136"/>
    </row>
    <row r="72" spans="3:13" x14ac:dyDescent="0.2">
      <c r="C72" s="80" t="s">
        <v>240</v>
      </c>
      <c r="D72" s="140">
        <f>AVERAGE(D66:D70)</f>
        <v>0.21692654629768104</v>
      </c>
      <c r="E72" s="141">
        <f>AVERAGE(E65:E70)</f>
        <v>77.233760695308249</v>
      </c>
    </row>
    <row r="75" spans="3:13" ht="16" x14ac:dyDescent="0.2">
      <c r="C75" s="119" t="s">
        <v>104</v>
      </c>
    </row>
    <row r="76" spans="3:13" x14ac:dyDescent="0.2">
      <c r="C76" s="120" t="s">
        <v>240</v>
      </c>
      <c r="D76" s="121"/>
      <c r="E76" s="122"/>
      <c r="F76" s="123" t="s">
        <v>7</v>
      </c>
      <c r="G76" s="124"/>
      <c r="H76" s="124"/>
      <c r="I76" s="124"/>
      <c r="J76" s="124"/>
      <c r="K76" s="125"/>
      <c r="L76" s="126" t="s">
        <v>10</v>
      </c>
      <c r="M76" s="127" t="s">
        <v>123</v>
      </c>
    </row>
    <row r="77" spans="3:13" x14ac:dyDescent="0.2">
      <c r="C77" s="86" t="s">
        <v>241</v>
      </c>
      <c r="D77" s="86" t="s">
        <v>242</v>
      </c>
      <c r="E77" s="86" t="s">
        <v>243</v>
      </c>
      <c r="F77" s="86" t="s">
        <v>142</v>
      </c>
      <c r="G77" s="87" t="s">
        <v>13</v>
      </c>
      <c r="H77" s="87" t="s">
        <v>23</v>
      </c>
      <c r="I77" s="87" t="s">
        <v>24</v>
      </c>
      <c r="J77" s="87" t="s">
        <v>143</v>
      </c>
      <c r="K77" s="86" t="s">
        <v>144</v>
      </c>
      <c r="L77" s="128"/>
      <c r="M77" s="129"/>
    </row>
    <row r="78" spans="3:13" x14ac:dyDescent="0.2">
      <c r="C78" s="150" t="s">
        <v>264</v>
      </c>
      <c r="D78" s="92">
        <v>8.18</v>
      </c>
      <c r="E78" s="92">
        <v>12.805</v>
      </c>
      <c r="F78" s="89" t="s">
        <v>163</v>
      </c>
      <c r="G78" s="89">
        <v>12.149676217039705</v>
      </c>
      <c r="H78" s="89">
        <v>11.643668171862586</v>
      </c>
      <c r="I78" s="89">
        <v>10.060193847828206</v>
      </c>
      <c r="J78" s="89">
        <f>AVERAGE(G78:I78)</f>
        <v>11.284512745576833</v>
      </c>
      <c r="K78" s="90">
        <f>AVERAGE(J78:J80)</f>
        <v>9.6092269798582191</v>
      </c>
      <c r="L78" s="146">
        <f>[1]General!BE37</f>
        <v>5.0543999999999993</v>
      </c>
      <c r="M78" s="146">
        <f>[1]General!BH37</f>
        <v>6.3</v>
      </c>
    </row>
    <row r="79" spans="3:13" x14ac:dyDescent="0.2">
      <c r="C79" s="150" t="s">
        <v>265</v>
      </c>
      <c r="D79" s="92">
        <v>10.37575</v>
      </c>
      <c r="E79" s="92">
        <v>20.664857999999999</v>
      </c>
      <c r="F79" s="89" t="s">
        <v>164</v>
      </c>
      <c r="G79" s="89">
        <v>8.6149238073574139</v>
      </c>
      <c r="H79" s="89">
        <v>9.2056245137106654</v>
      </c>
      <c r="I79" s="89">
        <v>8.4406915852679383</v>
      </c>
      <c r="J79" s="89">
        <f>AVERAGE(G79:I79)</f>
        <v>8.7537466354453404</v>
      </c>
      <c r="K79" s="90"/>
      <c r="L79" s="146">
        <f>[1]General!BE38</f>
        <v>7.4984000000000002</v>
      </c>
      <c r="M79" s="146">
        <f>[1]General!BH38</f>
        <v>11.7</v>
      </c>
    </row>
    <row r="80" spans="3:13" x14ac:dyDescent="0.2">
      <c r="C80" s="150" t="s">
        <v>266</v>
      </c>
      <c r="D80" s="92">
        <v>16.625654900000001</v>
      </c>
      <c r="E80" s="92">
        <v>14.7539</v>
      </c>
      <c r="F80" s="89" t="s">
        <v>165</v>
      </c>
      <c r="G80" s="89">
        <v>10.090924590863438</v>
      </c>
      <c r="H80" s="89">
        <v>9.1610158070343992</v>
      </c>
      <c r="I80" s="89">
        <v>7.1163242777596247</v>
      </c>
      <c r="J80" s="89">
        <f>AVERAGE(G80:I80)</f>
        <v>8.7894215585524869</v>
      </c>
      <c r="K80" s="90"/>
      <c r="L80" s="146">
        <f>[1]General!BE39</f>
        <v>7.9738500000000005</v>
      </c>
      <c r="M80" s="146">
        <f>[1]General!BH39</f>
        <v>9.6</v>
      </c>
    </row>
    <row r="81" spans="3:13" x14ac:dyDescent="0.2">
      <c r="C81" s="150" t="s">
        <v>267</v>
      </c>
      <c r="D81" s="92"/>
      <c r="E81" s="92">
        <v>8.0368999999999993</v>
      </c>
    </row>
    <row r="82" spans="3:13" x14ac:dyDescent="0.2">
      <c r="C82" s="150" t="s">
        <v>268</v>
      </c>
      <c r="D82" s="92"/>
      <c r="E82" s="92">
        <v>10.6416</v>
      </c>
      <c r="F82" s="1"/>
    </row>
    <row r="83" spans="3:13" x14ac:dyDescent="0.2">
      <c r="C83" s="150" t="s">
        <v>269</v>
      </c>
      <c r="D83" s="92">
        <v>6.4064860000000001</v>
      </c>
      <c r="E83" s="92"/>
      <c r="F83" s="1"/>
    </row>
    <row r="84" spans="3:13" x14ac:dyDescent="0.2">
      <c r="C84" s="150" t="s">
        <v>270</v>
      </c>
      <c r="D84" s="92">
        <v>7.6100969999999997</v>
      </c>
      <c r="E84" s="92"/>
      <c r="F84" s="1" t="s">
        <v>271</v>
      </c>
      <c r="G84" s="9">
        <v>0</v>
      </c>
    </row>
    <row r="85" spans="3:13" x14ac:dyDescent="0.2">
      <c r="C85" s="150"/>
      <c r="D85" s="92"/>
      <c r="E85" s="92"/>
      <c r="F85" s="1" t="s">
        <v>272</v>
      </c>
      <c r="G85" s="59">
        <f>_xlfn.VAR.P(E78:E82)</f>
        <v>18.266986688090181</v>
      </c>
    </row>
    <row r="86" spans="3:13" x14ac:dyDescent="0.2">
      <c r="C86" s="80" t="s">
        <v>253</v>
      </c>
      <c r="D86" s="89">
        <f>AVERAGE(D78:D84)</f>
        <v>9.8395975799999995</v>
      </c>
      <c r="E86" s="89">
        <f>AVERAGE(E78:E84)</f>
        <v>13.380451600000001</v>
      </c>
      <c r="F86" s="1"/>
    </row>
    <row r="87" spans="3:13" x14ac:dyDescent="0.2">
      <c r="C87" s="80" t="s">
        <v>240</v>
      </c>
      <c r="D87" s="151">
        <f>D86/E86</f>
        <v>0.73537111258636434</v>
      </c>
      <c r="E87" s="150"/>
      <c r="G87" s="152">
        <f>D86/E86</f>
        <v>0.73537111258636434</v>
      </c>
      <c r="H87" s="92">
        <f>G84/(E86^2)</f>
        <v>0</v>
      </c>
      <c r="I87" s="92">
        <f>G85*D86/E86^3</f>
        <v>7.5029479733836946E-2</v>
      </c>
    </row>
    <row r="88" spans="3:13" x14ac:dyDescent="0.2">
      <c r="G88" s="80" t="s">
        <v>240</v>
      </c>
      <c r="H88" s="151">
        <f>G87-H87+I87</f>
        <v>0.81040059232020134</v>
      </c>
    </row>
    <row r="90" spans="3:13" x14ac:dyDescent="0.2">
      <c r="F90" s="153"/>
      <c r="G90" s="154"/>
    </row>
    <row r="91" spans="3:13" ht="16" x14ac:dyDescent="0.2">
      <c r="C91" s="119" t="s">
        <v>111</v>
      </c>
      <c r="I91" s="18"/>
      <c r="J91" s="18"/>
    </row>
    <row r="92" spans="3:13" x14ac:dyDescent="0.2">
      <c r="C92" s="120" t="s">
        <v>240</v>
      </c>
      <c r="D92" s="121"/>
      <c r="E92" s="122"/>
      <c r="F92" s="123" t="s">
        <v>7</v>
      </c>
      <c r="G92" s="124"/>
      <c r="H92" s="124"/>
      <c r="I92" s="124"/>
      <c r="J92" s="124"/>
      <c r="K92" s="125"/>
      <c r="L92" s="126" t="s">
        <v>10</v>
      </c>
      <c r="M92" s="127" t="s">
        <v>123</v>
      </c>
    </row>
    <row r="93" spans="3:13" x14ac:dyDescent="0.2">
      <c r="C93" s="86" t="s">
        <v>241</v>
      </c>
      <c r="D93" s="155" t="s">
        <v>273</v>
      </c>
      <c r="E93" s="156"/>
      <c r="F93" s="86" t="s">
        <v>142</v>
      </c>
      <c r="G93" s="87" t="s">
        <v>13</v>
      </c>
      <c r="H93" s="87" t="s">
        <v>23</v>
      </c>
      <c r="I93" s="87" t="s">
        <v>24</v>
      </c>
      <c r="J93" s="87" t="s">
        <v>143</v>
      </c>
      <c r="K93" s="86" t="s">
        <v>144</v>
      </c>
      <c r="L93" s="128"/>
      <c r="M93" s="129"/>
    </row>
    <row r="94" spans="3:13" x14ac:dyDescent="0.2">
      <c r="C94" s="86" t="s">
        <v>274</v>
      </c>
      <c r="D94" s="137">
        <v>0.94122685474384937</v>
      </c>
      <c r="E94" s="138"/>
      <c r="F94" s="157" t="s">
        <v>154</v>
      </c>
      <c r="G94" s="89">
        <v>23.178064473188989</v>
      </c>
      <c r="H94" s="89">
        <v>18.374247600723663</v>
      </c>
      <c r="I94" s="89">
        <v>12.34962186748556</v>
      </c>
      <c r="J94" s="89">
        <f>AVERAGE(G94:I94)</f>
        <v>17.967311313799403</v>
      </c>
      <c r="K94" s="90">
        <f>AVERAGE(J94:J96)</f>
        <v>17.182142396272535</v>
      </c>
      <c r="L94" s="146">
        <f>[1]General!BE51</f>
        <v>24.912800000000001</v>
      </c>
      <c r="M94" s="146">
        <f>[1]General!BH51</f>
        <v>78.540000000000006</v>
      </c>
    </row>
    <row r="95" spans="3:13" x14ac:dyDescent="0.2">
      <c r="C95" s="86" t="s">
        <v>275</v>
      </c>
      <c r="D95" s="137">
        <v>0.87162213380743325</v>
      </c>
      <c r="E95" s="138"/>
      <c r="F95" s="157" t="s">
        <v>156</v>
      </c>
      <c r="G95" s="89">
        <v>18.894874581533028</v>
      </c>
      <c r="H95" s="89">
        <v>18.028644875738589</v>
      </c>
      <c r="I95" s="89">
        <v>12.314181066023023</v>
      </c>
      <c r="J95" s="89">
        <f>AVERAGE(G95:I95)</f>
        <v>16.412566841098215</v>
      </c>
      <c r="K95" s="90"/>
      <c r="L95" s="146">
        <f>[1]General!BE52</f>
        <v>26.772000000000002</v>
      </c>
      <c r="M95" s="146">
        <f>[1]General!BH52</f>
        <v>62.67</v>
      </c>
    </row>
    <row r="96" spans="3:13" x14ac:dyDescent="0.2">
      <c r="C96" s="86" t="s">
        <v>276</v>
      </c>
      <c r="D96" s="137">
        <v>0.91474196596767154</v>
      </c>
      <c r="E96" s="138"/>
      <c r="F96" s="157" t="s">
        <v>158</v>
      </c>
      <c r="G96" s="89">
        <v>18.678947653269361</v>
      </c>
      <c r="H96" s="89">
        <v>19.364529397902523</v>
      </c>
      <c r="I96" s="89">
        <v>13.456170050588089</v>
      </c>
      <c r="J96" s="89">
        <f>AVERAGE(G96:I96)</f>
        <v>17.166549033919992</v>
      </c>
      <c r="K96" s="90"/>
      <c r="L96" s="146">
        <f>[1]General!BE53</f>
        <v>32.911200000000001</v>
      </c>
      <c r="M96" s="146">
        <f>[1]General!BH53</f>
        <v>67.540000000000006</v>
      </c>
    </row>
    <row r="97" spans="3:13" x14ac:dyDescent="0.2">
      <c r="C97" s="86" t="s">
        <v>277</v>
      </c>
      <c r="D97" s="137">
        <v>0.92415273531516295</v>
      </c>
      <c r="E97" s="138"/>
    </row>
    <row r="98" spans="3:13" x14ac:dyDescent="0.2">
      <c r="C98" s="150"/>
      <c r="D98" s="137"/>
      <c r="E98" s="138"/>
    </row>
    <row r="99" spans="3:13" x14ac:dyDescent="0.2">
      <c r="C99" s="80" t="s">
        <v>253</v>
      </c>
      <c r="D99" s="140">
        <f>AVERAGE(D94:D97)</f>
        <v>0.91293592245852928</v>
      </c>
      <c r="E99" s="141"/>
    </row>
    <row r="105" spans="3:13" ht="16" x14ac:dyDescent="0.2">
      <c r="C105" s="119" t="s">
        <v>114</v>
      </c>
    </row>
    <row r="106" spans="3:13" x14ac:dyDescent="0.2">
      <c r="C106" s="120" t="s">
        <v>240</v>
      </c>
      <c r="D106" s="121"/>
      <c r="E106" s="122"/>
      <c r="F106" s="123" t="s">
        <v>7</v>
      </c>
      <c r="G106" s="124"/>
      <c r="H106" s="124"/>
      <c r="I106" s="124"/>
      <c r="J106" s="124"/>
      <c r="K106" s="125"/>
      <c r="L106" s="126" t="s">
        <v>10</v>
      </c>
      <c r="M106" s="127" t="s">
        <v>123</v>
      </c>
    </row>
    <row r="107" spans="3:13" x14ac:dyDescent="0.2">
      <c r="C107" s="86" t="s">
        <v>241</v>
      </c>
      <c r="D107" s="135" t="s">
        <v>240</v>
      </c>
      <c r="E107" s="136"/>
      <c r="F107" s="86" t="s">
        <v>142</v>
      </c>
      <c r="G107" s="87" t="s">
        <v>13</v>
      </c>
      <c r="H107" s="87" t="s">
        <v>23</v>
      </c>
      <c r="I107" s="87" t="s">
        <v>24</v>
      </c>
      <c r="J107" s="87" t="s">
        <v>143</v>
      </c>
      <c r="K107" s="86" t="s">
        <v>144</v>
      </c>
      <c r="L107" s="128"/>
      <c r="M107" s="129"/>
    </row>
    <row r="108" spans="3:13" x14ac:dyDescent="0.2">
      <c r="C108" s="86" t="s">
        <v>278</v>
      </c>
      <c r="D108" s="137">
        <v>0.26322345656065294</v>
      </c>
      <c r="E108" s="138">
        <v>43.004703587200304</v>
      </c>
      <c r="F108" s="89" t="s">
        <v>279</v>
      </c>
      <c r="G108" s="89">
        <f>[1]General!AM62</f>
        <v>18.776601982152492</v>
      </c>
      <c r="H108" s="89">
        <f>[1]General!AN62</f>
        <v>13.610203786912297</v>
      </c>
      <c r="I108" s="89">
        <f>[1]General!AO62</f>
        <v>10.155891073334754</v>
      </c>
      <c r="J108" s="89">
        <f>AVERAGE(G108:I108)</f>
        <v>14.180898947466517</v>
      </c>
      <c r="K108" s="90">
        <f>AVERAGE(J108:J110)</f>
        <v>11.270882669766239</v>
      </c>
      <c r="L108" s="146">
        <f>[1]General!BE62</f>
        <v>4.91</v>
      </c>
      <c r="M108" s="146">
        <f>[1]General!BH62</f>
        <v>14.3</v>
      </c>
    </row>
    <row r="109" spans="3:13" x14ac:dyDescent="0.2">
      <c r="C109" s="86" t="s">
        <v>280</v>
      </c>
      <c r="D109" s="137">
        <v>1.349901758201864</v>
      </c>
      <c r="E109" s="138">
        <v>22.984728090376382</v>
      </c>
      <c r="F109" s="89" t="s">
        <v>279</v>
      </c>
      <c r="G109" s="89">
        <f>[1]General!AM63</f>
        <v>12.187697970723987</v>
      </c>
      <c r="H109" s="89">
        <f>[1]General!AN63</f>
        <v>9.4635179471482527</v>
      </c>
      <c r="I109" s="89">
        <f>[1]General!AO63</f>
        <v>7.1747259855835672</v>
      </c>
      <c r="J109" s="89">
        <f>AVERAGE(G109:I109)</f>
        <v>9.6086473011519349</v>
      </c>
      <c r="K109" s="90"/>
      <c r="L109" s="146">
        <f>[1]General!BE63</f>
        <v>10.439489166666666</v>
      </c>
      <c r="M109" s="146">
        <f>[1]General!BH63</f>
        <v>22.2</v>
      </c>
    </row>
    <row r="110" spans="3:13" x14ac:dyDescent="0.2">
      <c r="C110" s="86" t="s">
        <v>281</v>
      </c>
      <c r="D110" s="137">
        <v>0.71071936106776434</v>
      </c>
      <c r="E110" s="138">
        <v>48.512998585086613</v>
      </c>
      <c r="F110" s="89" t="s">
        <v>279</v>
      </c>
      <c r="G110" s="89">
        <f>[1]General!AM64</f>
        <v>13.289569031697994</v>
      </c>
      <c r="H110" s="89">
        <f>[1]General!AN64</f>
        <v>9.948026726822377</v>
      </c>
      <c r="I110" s="89">
        <f>[1]General!AO64</f>
        <v>6.8317095235204413</v>
      </c>
      <c r="J110" s="89">
        <f>AVERAGE(G110:I110)</f>
        <v>10.023101760680271</v>
      </c>
      <c r="K110" s="90"/>
      <c r="L110" s="146">
        <f>[1]General!BE64</f>
        <v>7.1019999999999994</v>
      </c>
      <c r="M110" s="146">
        <f>[1]General!BH64</f>
        <v>11.3</v>
      </c>
    </row>
    <row r="111" spans="3:13" x14ac:dyDescent="0.2">
      <c r="C111" s="86" t="s">
        <v>282</v>
      </c>
      <c r="D111" s="137">
        <v>0.66427127514842765</v>
      </c>
      <c r="E111" s="138">
        <v>53.050424564146851</v>
      </c>
    </row>
    <row r="112" spans="3:13" x14ac:dyDescent="0.2">
      <c r="C112" s="86" t="s">
        <v>283</v>
      </c>
      <c r="D112" s="137">
        <v>1.4937202914093883</v>
      </c>
      <c r="E112" s="138">
        <v>18.493566167780966</v>
      </c>
    </row>
    <row r="113" spans="3:13" x14ac:dyDescent="0.2">
      <c r="C113" s="86" t="s">
        <v>284</v>
      </c>
      <c r="D113" s="137">
        <v>0.96002544620703334</v>
      </c>
      <c r="E113" s="138">
        <v>37.984876235906029</v>
      </c>
    </row>
    <row r="114" spans="3:13" x14ac:dyDescent="0.2">
      <c r="C114" s="86" t="s">
        <v>285</v>
      </c>
      <c r="D114" s="137">
        <v>0.79084597620469643</v>
      </c>
      <c r="E114" s="138">
        <v>14.518301117359071</v>
      </c>
    </row>
    <row r="115" spans="3:13" x14ac:dyDescent="0.2">
      <c r="C115" s="86" t="s">
        <v>286</v>
      </c>
      <c r="D115" s="137">
        <v>0.60427588283915579</v>
      </c>
      <c r="E115" s="138">
        <v>41.417026955193315</v>
      </c>
    </row>
    <row r="116" spans="3:13" x14ac:dyDescent="0.2">
      <c r="C116" s="150"/>
      <c r="D116" s="137"/>
      <c r="E116" s="138"/>
    </row>
    <row r="117" spans="3:13" x14ac:dyDescent="0.2">
      <c r="C117" s="80" t="s">
        <v>240</v>
      </c>
      <c r="D117" s="140">
        <f>AVERAGE(D108:D115)</f>
        <v>0.85462293095487285</v>
      </c>
      <c r="E117" s="141">
        <f>AVERAGE(E110:E115)</f>
        <v>35.662865604245475</v>
      </c>
    </row>
    <row r="120" spans="3:13" ht="16" x14ac:dyDescent="0.2">
      <c r="C120" s="119" t="s">
        <v>113</v>
      </c>
    </row>
    <row r="121" spans="3:13" x14ac:dyDescent="0.2">
      <c r="C121" s="120" t="s">
        <v>240</v>
      </c>
      <c r="D121" s="121"/>
      <c r="E121" s="122"/>
      <c r="F121" s="123" t="s">
        <v>7</v>
      </c>
      <c r="G121" s="124"/>
      <c r="H121" s="124"/>
      <c r="I121" s="124"/>
      <c r="J121" s="124"/>
      <c r="K121" s="125"/>
      <c r="L121" s="126" t="s">
        <v>10</v>
      </c>
      <c r="M121" s="127" t="s">
        <v>123</v>
      </c>
    </row>
    <row r="122" spans="3:13" x14ac:dyDescent="0.2">
      <c r="C122" s="86" t="s">
        <v>241</v>
      </c>
      <c r="D122" s="86" t="s">
        <v>242</v>
      </c>
      <c r="E122" s="86" t="s">
        <v>243</v>
      </c>
      <c r="F122" s="86" t="s">
        <v>142</v>
      </c>
      <c r="G122" s="87" t="s">
        <v>13</v>
      </c>
      <c r="H122" s="87" t="s">
        <v>23</v>
      </c>
      <c r="I122" s="87" t="s">
        <v>24</v>
      </c>
      <c r="J122" s="87" t="s">
        <v>143</v>
      </c>
      <c r="K122" s="86" t="s">
        <v>144</v>
      </c>
      <c r="L122" s="128"/>
      <c r="M122" s="129"/>
    </row>
    <row r="123" spans="3:13" x14ac:dyDescent="0.2">
      <c r="C123" s="86" t="s">
        <v>170</v>
      </c>
      <c r="D123" s="152">
        <v>4.5591000000000008</v>
      </c>
      <c r="E123" s="152"/>
      <c r="F123" s="130" t="s">
        <v>169</v>
      </c>
      <c r="G123" s="89">
        <v>19.93212620148396</v>
      </c>
      <c r="H123" s="89">
        <v>17.796490565382967</v>
      </c>
      <c r="I123" s="89">
        <v>18.159098317099399</v>
      </c>
      <c r="J123" s="89">
        <f>AVERAGE(G123:I123)</f>
        <v>18.629238361322109</v>
      </c>
      <c r="K123" s="90">
        <f>AVERAGE(J123:J130)</f>
        <v>18.785147082202641</v>
      </c>
      <c r="L123" s="146">
        <f>[1]General!BE54</f>
        <v>6.0859999999999994</v>
      </c>
      <c r="M123" s="146">
        <f>[1]General!BH54</f>
        <v>16</v>
      </c>
    </row>
    <row r="124" spans="3:13" x14ac:dyDescent="0.2">
      <c r="C124" s="86" t="s">
        <v>171</v>
      </c>
      <c r="D124" s="152">
        <v>2.2077</v>
      </c>
      <c r="E124" s="152"/>
      <c r="F124" s="130" t="s">
        <v>170</v>
      </c>
      <c r="G124" s="89">
        <v>19.381194968650757</v>
      </c>
      <c r="H124" s="89">
        <v>18.304956795335773</v>
      </c>
      <c r="I124" s="89">
        <v>15.267088520836456</v>
      </c>
      <c r="J124" s="89">
        <f t="shared" ref="J124:J130" si="2">AVERAGE(G124:I124)</f>
        <v>17.651080094940994</v>
      </c>
      <c r="K124" s="90"/>
      <c r="L124" s="146">
        <f>[1]General!BE55</f>
        <v>7.0874999999999995</v>
      </c>
      <c r="M124" s="146">
        <f>[1]General!BH55</f>
        <v>13</v>
      </c>
    </row>
    <row r="125" spans="3:13" x14ac:dyDescent="0.2">
      <c r="C125" s="86" t="s">
        <v>173</v>
      </c>
      <c r="D125" s="152">
        <v>5.4673999999999996</v>
      </c>
      <c r="E125" s="152"/>
      <c r="F125" s="130" t="s">
        <v>171</v>
      </c>
      <c r="G125" s="89">
        <v>21.539773859249742</v>
      </c>
      <c r="H125" s="89">
        <v>20.242420574098009</v>
      </c>
      <c r="I125" s="89">
        <v>19.152094791205659</v>
      </c>
      <c r="J125" s="89">
        <f t="shared" si="2"/>
        <v>20.311429741517802</v>
      </c>
      <c r="K125" s="90"/>
      <c r="L125" s="146">
        <f>[1]General!BE56</f>
        <v>7.9263333333333339</v>
      </c>
      <c r="M125" s="146">
        <f>[1]General!BH56</f>
        <v>12</v>
      </c>
    </row>
    <row r="126" spans="3:13" x14ac:dyDescent="0.2">
      <c r="C126" s="86" t="s">
        <v>175</v>
      </c>
      <c r="D126" s="152">
        <v>4.3850000000000007</v>
      </c>
      <c r="E126" s="152"/>
      <c r="F126" s="130" t="s">
        <v>172</v>
      </c>
      <c r="G126" s="89">
        <v>21.665121454298713</v>
      </c>
      <c r="H126" s="89">
        <v>21.56114804900654</v>
      </c>
      <c r="I126" s="89">
        <v>11.456508372553587</v>
      </c>
      <c r="J126" s="89">
        <f t="shared" si="2"/>
        <v>18.227592625286281</v>
      </c>
      <c r="K126" s="90"/>
      <c r="L126" s="146">
        <f>[1]General!BE57</f>
        <v>6.8149999999999995</v>
      </c>
      <c r="M126" s="146">
        <f>[1]General!BH57</f>
        <v>12</v>
      </c>
    </row>
    <row r="127" spans="3:13" x14ac:dyDescent="0.2">
      <c r="C127" s="86" t="s">
        <v>177</v>
      </c>
      <c r="D127" s="152">
        <v>1.8804999999999996</v>
      </c>
      <c r="E127" s="152"/>
      <c r="F127" s="130" t="s">
        <v>173</v>
      </c>
      <c r="G127" s="89">
        <v>16.817143681602261</v>
      </c>
      <c r="H127" s="89">
        <v>21.669318553099583</v>
      </c>
      <c r="I127" s="89">
        <v>13.708418349798537</v>
      </c>
      <c r="J127" s="89">
        <f t="shared" si="2"/>
        <v>17.398293528166793</v>
      </c>
      <c r="K127" s="102"/>
      <c r="L127" s="146">
        <f>[1]General!BE58</f>
        <v>9.7644999999999982</v>
      </c>
      <c r="M127" s="146">
        <f>[1]General!BH58</f>
        <v>14.279199999999999</v>
      </c>
    </row>
    <row r="128" spans="3:13" x14ac:dyDescent="0.2">
      <c r="C128" s="86" t="s">
        <v>169</v>
      </c>
      <c r="D128" s="152"/>
      <c r="E128" s="152">
        <v>3.5308999999999999</v>
      </c>
      <c r="F128" s="130" t="s">
        <v>174</v>
      </c>
      <c r="G128" s="89">
        <v>16.747246844258989</v>
      </c>
      <c r="H128" s="89">
        <v>19.914389321698057</v>
      </c>
      <c r="I128" s="89">
        <v>11.745078794787821</v>
      </c>
      <c r="J128" s="89">
        <f t="shared" si="2"/>
        <v>16.135571653581625</v>
      </c>
      <c r="K128" s="102"/>
      <c r="L128" s="146">
        <f>[1]General!BE59</f>
        <v>9.0473333333333326</v>
      </c>
      <c r="M128" s="146">
        <f>[1]General!BH59</f>
        <v>14.395899999999999</v>
      </c>
    </row>
    <row r="129" spans="3:13" x14ac:dyDescent="0.2">
      <c r="C129" s="86" t="s">
        <v>172</v>
      </c>
      <c r="D129" s="152"/>
      <c r="E129" s="152">
        <v>5.0399000000000003</v>
      </c>
      <c r="F129" s="130" t="s">
        <v>175</v>
      </c>
      <c r="G129" s="89">
        <v>22.764033615587035</v>
      </c>
      <c r="H129" s="89">
        <v>26.411737787663053</v>
      </c>
      <c r="I129" s="89">
        <v>15.53673026732344</v>
      </c>
      <c r="J129" s="89">
        <f t="shared" si="2"/>
        <v>21.570833890191178</v>
      </c>
      <c r="K129" s="102"/>
      <c r="L129" s="146">
        <f>[1]General!BE60</f>
        <v>7.3213333333333335</v>
      </c>
      <c r="M129" s="146">
        <f>[1]General!BH60</f>
        <v>14.665900000000001</v>
      </c>
    </row>
    <row r="130" spans="3:13" x14ac:dyDescent="0.2">
      <c r="C130" s="86" t="s">
        <v>174</v>
      </c>
      <c r="D130" s="152"/>
      <c r="E130" s="152">
        <v>2.1703000000000001</v>
      </c>
      <c r="F130" s="130" t="s">
        <v>176</v>
      </c>
      <c r="G130" s="89">
        <v>22.144594107223373</v>
      </c>
      <c r="H130" s="89">
        <v>24.458711164840533</v>
      </c>
      <c r="I130" s="89">
        <v>14.468105015779196</v>
      </c>
      <c r="J130" s="89">
        <f t="shared" si="2"/>
        <v>20.357136762614367</v>
      </c>
      <c r="K130" s="102"/>
      <c r="L130" s="146">
        <f>[1]General!BE61</f>
        <v>9.690666666666667</v>
      </c>
      <c r="M130" s="146">
        <f>[1]General!BH61</f>
        <v>15.6302</v>
      </c>
    </row>
    <row r="131" spans="3:13" x14ac:dyDescent="0.2">
      <c r="C131" s="86" t="s">
        <v>176</v>
      </c>
      <c r="D131" s="152"/>
      <c r="E131" s="152">
        <v>2.3824000000000001</v>
      </c>
    </row>
    <row r="132" spans="3:13" x14ac:dyDescent="0.2">
      <c r="C132" s="150"/>
      <c r="D132" s="158"/>
      <c r="E132" s="158"/>
    </row>
    <row r="133" spans="3:13" x14ac:dyDescent="0.2">
      <c r="C133" s="80" t="s">
        <v>253</v>
      </c>
      <c r="D133" s="92">
        <f>AVERAGE(D123:D127)</f>
        <v>3.6999400000000007</v>
      </c>
      <c r="E133" s="92">
        <f>AVERAGE(E128:E131)</f>
        <v>3.280875</v>
      </c>
    </row>
    <row r="134" spans="3:13" x14ac:dyDescent="0.2">
      <c r="C134" s="80" t="s">
        <v>287</v>
      </c>
      <c r="D134" s="134">
        <f>D133/E133</f>
        <v>1.1277296452927956</v>
      </c>
      <c r="E134" s="92"/>
    </row>
    <row r="135" spans="3:13" x14ac:dyDescent="0.2">
      <c r="G135" s="43"/>
    </row>
  </sheetData>
  <mergeCells count="83">
    <mergeCell ref="F121:K121"/>
    <mergeCell ref="L121:L122"/>
    <mergeCell ref="M121:M122"/>
    <mergeCell ref="K123:K130"/>
    <mergeCell ref="D113:E113"/>
    <mergeCell ref="D114:E114"/>
    <mergeCell ref="D115:E115"/>
    <mergeCell ref="D116:E116"/>
    <mergeCell ref="D117:E117"/>
    <mergeCell ref="C121:E121"/>
    <mergeCell ref="D108:E108"/>
    <mergeCell ref="K108:K110"/>
    <mergeCell ref="D109:E109"/>
    <mergeCell ref="D110:E110"/>
    <mergeCell ref="D111:E111"/>
    <mergeCell ref="D112:E112"/>
    <mergeCell ref="D99:E99"/>
    <mergeCell ref="C106:E106"/>
    <mergeCell ref="F106:K106"/>
    <mergeCell ref="L106:L107"/>
    <mergeCell ref="M106:M107"/>
    <mergeCell ref="D107:E107"/>
    <mergeCell ref="D94:E94"/>
    <mergeCell ref="K94:K96"/>
    <mergeCell ref="D95:E95"/>
    <mergeCell ref="D96:E96"/>
    <mergeCell ref="D97:E97"/>
    <mergeCell ref="D98:E98"/>
    <mergeCell ref="K78:K80"/>
    <mergeCell ref="C92:E92"/>
    <mergeCell ref="F92:K92"/>
    <mergeCell ref="L92:L93"/>
    <mergeCell ref="M92:M93"/>
    <mergeCell ref="D93:E93"/>
    <mergeCell ref="D71:E71"/>
    <mergeCell ref="D72:E72"/>
    <mergeCell ref="C76:E76"/>
    <mergeCell ref="F76:K76"/>
    <mergeCell ref="L76:L77"/>
    <mergeCell ref="M76:M77"/>
    <mergeCell ref="D66:E66"/>
    <mergeCell ref="K66:K70"/>
    <mergeCell ref="D67:E67"/>
    <mergeCell ref="D68:E68"/>
    <mergeCell ref="D69:E69"/>
    <mergeCell ref="D70:E70"/>
    <mergeCell ref="D57:E57"/>
    <mergeCell ref="C64:E64"/>
    <mergeCell ref="F64:K64"/>
    <mergeCell ref="L64:L65"/>
    <mergeCell ref="M64:M65"/>
    <mergeCell ref="D65:E65"/>
    <mergeCell ref="M49:M50"/>
    <mergeCell ref="D50:E50"/>
    <mergeCell ref="D51:E51"/>
    <mergeCell ref="K51:K56"/>
    <mergeCell ref="D52:E52"/>
    <mergeCell ref="D53:E53"/>
    <mergeCell ref="D54:E54"/>
    <mergeCell ref="D55:E55"/>
    <mergeCell ref="D56:E56"/>
    <mergeCell ref="D42:E42"/>
    <mergeCell ref="D43:E43"/>
    <mergeCell ref="D44:E44"/>
    <mergeCell ref="C49:E49"/>
    <mergeCell ref="F49:K49"/>
    <mergeCell ref="L49:L50"/>
    <mergeCell ref="D37:E37"/>
    <mergeCell ref="K37:K39"/>
    <mergeCell ref="D38:E38"/>
    <mergeCell ref="D39:E39"/>
    <mergeCell ref="D40:E40"/>
    <mergeCell ref="D41:E41"/>
    <mergeCell ref="C17:E17"/>
    <mergeCell ref="F17:K17"/>
    <mergeCell ref="L17:L18"/>
    <mergeCell ref="M17:M18"/>
    <mergeCell ref="K19:K22"/>
    <mergeCell ref="C35:E35"/>
    <mergeCell ref="F35:K35"/>
    <mergeCell ref="L35:L36"/>
    <mergeCell ref="M35:M36"/>
    <mergeCell ref="D36:E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Genral</vt:lpstr>
      <vt:lpstr>Figure 7A</vt:lpstr>
      <vt:lpstr>Figure 7B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SamsungNP300</dc:creator>
  <cp:lastModifiedBy>Microsoft Office User</cp:lastModifiedBy>
  <dcterms:created xsi:type="dcterms:W3CDTF">2017-01-25T12:43:02Z</dcterms:created>
  <dcterms:modified xsi:type="dcterms:W3CDTF">2017-09-07T15:10:48Z</dcterms:modified>
</cp:coreProperties>
</file>