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bookViews>
    <workbookView xWindow="0" yWindow="0" windowWidth="20490" windowHeight="7755"/>
  </bookViews>
  <sheets>
    <sheet name="PO - Questão 01" sheetId="1" r:id="rId1"/>
    <sheet name="PO - Questão 02" sheetId="2" r:id="rId2"/>
    <sheet name="PO - Questão 03.a" sheetId="3" r:id="rId3"/>
    <sheet name="PO - Questão 03.b" sheetId="5" r:id="rId4"/>
    <sheet name="PO - Questão 03.b (Opção 2)" sheetId="7" state="hidden" r:id="rId5"/>
    <sheet name="PO - Questão 04" sheetId="6" r:id="rId6"/>
  </sheets>
  <definedNames>
    <definedName name="Custo_Dia_Extra">'PO - Questão 03.b'!$D$15</definedName>
    <definedName name="Custo_Diario">'PO - Questão 03.b'!$D$14</definedName>
    <definedName name="solver_adj" localSheetId="0" hidden="1">'PO - Questão 01'!$C$3:$C$5</definedName>
    <definedName name="solver_adj" localSheetId="1" hidden="1">'PO - Questão 02'!$H$3:$H$8</definedName>
    <definedName name="solver_adj" localSheetId="2" hidden="1">'PO - Questão 03.a'!$C$3:$C$9</definedName>
    <definedName name="solver_adj" localSheetId="3" hidden="1">'PO - Questão 03.b'!$C$3:$D$9</definedName>
    <definedName name="solver_adj" localSheetId="4" hidden="1">'PO - Questão 03.b (Opção 2)'!$C$3:$C$9</definedName>
    <definedName name="solver_adj" localSheetId="5" hidden="1">'PO - Questão 04'!$C$4:$C$10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0" hidden="1">1</definedName>
    <definedName name="solver_drv" localSheetId="1" hidden="1">1</definedName>
    <definedName name="solver_drv" localSheetId="2" hidden="1">2</definedName>
    <definedName name="solver_drv" localSheetId="3" hidden="1">2</definedName>
    <definedName name="solver_drv" localSheetId="4" hidden="1">2</definedName>
    <definedName name="solver_drv" localSheetId="5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lhs1" localSheetId="0" hidden="1">'PO - Questão 01'!$C$3</definedName>
    <definedName name="solver_lhs1" localSheetId="1" hidden="1">'PO - Questão 02'!$C$11</definedName>
    <definedName name="solver_lhs1" localSheetId="2" hidden="1">'PO - Questão 03.a'!$C$3:$C$9</definedName>
    <definedName name="solver_lhs1" localSheetId="3" hidden="1">'PO - Questão 03.b'!$C$3:$D$9</definedName>
    <definedName name="solver_lhs1" localSheetId="4" hidden="1">'PO - Questão 03.b (Opção 2)'!$C$11</definedName>
    <definedName name="solver_lhs1" localSheetId="5" hidden="1">'PO - Questão 04'!$C$16</definedName>
    <definedName name="solver_lhs2" localSheetId="0" hidden="1">'PO - Questão 01'!$C$3</definedName>
    <definedName name="solver_lhs2" localSheetId="1" hidden="1">'PO - Questão 02'!$C$12</definedName>
    <definedName name="solver_lhs2" localSheetId="2" hidden="1">'PO - Questão 03.a'!$I$11:$O$11</definedName>
    <definedName name="solver_lhs2" localSheetId="3" hidden="1">'PO - Questão 03.b'!$D$3:$D$9</definedName>
    <definedName name="solver_lhs2" localSheetId="4" hidden="1">'PO - Questão 03.b (Opção 2)'!$C$3:$C$9</definedName>
    <definedName name="solver_lhs2" localSheetId="5" hidden="1">'PO - Questão 04'!$C$4:$C$10</definedName>
    <definedName name="solver_lhs3" localSheetId="0" hidden="1">'PO - Questão 01'!$C$4</definedName>
    <definedName name="solver_lhs3" localSheetId="1" hidden="1">'PO - Questão 02'!$H$3</definedName>
    <definedName name="solver_lhs3" localSheetId="3" hidden="1">'PO - Questão 03.b'!$K$11:$Q$11</definedName>
    <definedName name="solver_lhs3" localSheetId="4" hidden="1">'PO - Questão 03.b (Opção 2)'!$J$11:$O$11</definedName>
    <definedName name="solver_lhs3" localSheetId="5" hidden="1">'PO - Questão 04'!$E$13:$G$13</definedName>
    <definedName name="solver_lhs4" localSheetId="0" hidden="1">'PO - Questão 01'!$C$5</definedName>
    <definedName name="solver_lhs4" localSheetId="1" hidden="1">'PO - Questão 02'!$H$3:$H$8</definedName>
    <definedName name="solver_lhs4" localSheetId="5" hidden="1">'PO - Questão 04'!$I$13:$L$13</definedName>
    <definedName name="solver_lhs5" localSheetId="0" hidden="1">'PO - Questão 01'!$C$7</definedName>
    <definedName name="solver_lhs5" localSheetId="1" hidden="1">'PO - Questão 02'!$H$4</definedName>
    <definedName name="solver_lhs5" localSheetId="5" hidden="1">'PO - Questão 04'!$V$12</definedName>
    <definedName name="solver_lhs6" localSheetId="5" hidden="1">'PO - Questão 04'!$V$17</definedName>
    <definedName name="solver_lhs7" localSheetId="5" hidden="1">'PO - Questão 04'!$V$6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um" localSheetId="0" hidden="1">5</definedName>
    <definedName name="solver_num" localSheetId="1" hidden="1">5</definedName>
    <definedName name="solver_num" localSheetId="2" hidden="1">2</definedName>
    <definedName name="solver_num" localSheetId="3" hidden="1">3</definedName>
    <definedName name="solver_num" localSheetId="4" hidden="1">3</definedName>
    <definedName name="solver_num" localSheetId="5" hidden="1">7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opt" localSheetId="0" hidden="1">'PO - Questão 01'!$C$10</definedName>
    <definedName name="solver_opt" localSheetId="1" hidden="1">'PO - Questão 02'!$C$13</definedName>
    <definedName name="solver_opt" localSheetId="2" hidden="1">'PO - Questão 03.a'!$C$16</definedName>
    <definedName name="solver_opt" localSheetId="3" hidden="1">'PO - Questão 03.b'!$C$26</definedName>
    <definedName name="solver_opt" localSheetId="4" hidden="1">'PO - Questão 03.b (Opção 2)'!$C$16</definedName>
    <definedName name="solver_opt" localSheetId="5" hidden="1">'PO - Questão 04'!$C$19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rbv" localSheetId="0" hidden="1">1</definedName>
    <definedName name="solver_rbv" localSheetId="1" hidden="1">1</definedName>
    <definedName name="solver_rbv" localSheetId="2" hidden="1">2</definedName>
    <definedName name="solver_rbv" localSheetId="3" hidden="1">2</definedName>
    <definedName name="solver_rbv" localSheetId="4" hidden="1">2</definedName>
    <definedName name="solver_rbv" localSheetId="5" hidden="1">1</definedName>
    <definedName name="solver_rel1" localSheetId="0" hidden="1">1</definedName>
    <definedName name="solver_rel1" localSheetId="1" hidden="1">1</definedName>
    <definedName name="solver_rel1" localSheetId="2" hidden="1">4</definedName>
    <definedName name="solver_rel1" localSheetId="3" hidden="1">4</definedName>
    <definedName name="solver_rel1" localSheetId="4" hidden="1">2</definedName>
    <definedName name="solver_rel1" localSheetId="5" hidden="1">2</definedName>
    <definedName name="solver_rel2" localSheetId="0" hidden="1">3</definedName>
    <definedName name="solver_rel2" localSheetId="1" hidden="1">1</definedName>
    <definedName name="solver_rel2" localSheetId="2" hidden="1">3</definedName>
    <definedName name="solver_rel2" localSheetId="3" hidden="1">1</definedName>
    <definedName name="solver_rel2" localSheetId="4" hidden="1">4</definedName>
    <definedName name="solver_rel2" localSheetId="5" hidden="1">5</definedName>
    <definedName name="solver_rel3" localSheetId="0" hidden="1">1</definedName>
    <definedName name="solver_rel3" localSheetId="1" hidden="1">1</definedName>
    <definedName name="solver_rel3" localSheetId="3" hidden="1">3</definedName>
    <definedName name="solver_rel3" localSheetId="4" hidden="1">3</definedName>
    <definedName name="solver_rel3" localSheetId="5" hidden="1">3</definedName>
    <definedName name="solver_rel4" localSheetId="0" hidden="1">1</definedName>
    <definedName name="solver_rel4" localSheetId="1" hidden="1">4</definedName>
    <definedName name="solver_rel4" localSheetId="5" hidden="1">3</definedName>
    <definedName name="solver_rel5" localSheetId="0" hidden="1">2</definedName>
    <definedName name="solver_rel5" localSheetId="1" hidden="1">1</definedName>
    <definedName name="solver_rel5" localSheetId="5" hidden="1">2</definedName>
    <definedName name="solver_rel6" localSheetId="5" hidden="1">3</definedName>
    <definedName name="solver_rel7" localSheetId="5" hidden="1">1</definedName>
    <definedName name="solver_rhs1" localSheetId="0" hidden="1">'PO - Questão 01'!$M$3</definedName>
    <definedName name="solver_rhs1" localSheetId="1" hidden="1">'PO - Questão 02'!$E$11</definedName>
    <definedName name="solver_rhs1" localSheetId="2" hidden="1">integer</definedName>
    <definedName name="solver_rhs1" localSheetId="3" hidden="1">integer</definedName>
    <definedName name="solver_rhs1" localSheetId="4" hidden="1">'PO - Questão 03.b (Opção 2)'!$C$12</definedName>
    <definedName name="solver_rhs1" localSheetId="5" hidden="1">'PO - Questão 04'!$C$17</definedName>
    <definedName name="solver_rhs2" localSheetId="0" hidden="1">'PO - Questão 01'!$L$3</definedName>
    <definedName name="solver_rhs2" localSheetId="1" hidden="1">'PO - Questão 02'!$E$12</definedName>
    <definedName name="solver_rhs2" localSheetId="2" hidden="1">'PO - Questão 03.a'!$I$12:$O$12</definedName>
    <definedName name="solver_rhs2" localSheetId="3" hidden="1">'PO - Questão 03.b'!$C$3:$C$9</definedName>
    <definedName name="solver_rhs2" localSheetId="4" hidden="1">integer</definedName>
    <definedName name="solver_rhs2" localSheetId="5" hidden="1">binary</definedName>
    <definedName name="solver_rhs3" localSheetId="0" hidden="1">'PO - Questão 01'!$M$4</definedName>
    <definedName name="solver_rhs3" localSheetId="1" hidden="1">'PO - Questão 02'!$I$3</definedName>
    <definedName name="solver_rhs3" localSheetId="3" hidden="1">'PO - Questão 03.b'!$K$12:$Q$12</definedName>
    <definedName name="solver_rhs3" localSheetId="4" hidden="1">'PO - Questão 03.b (Opção 2)'!$J$12:$O$12</definedName>
    <definedName name="solver_rhs3" localSheetId="5" hidden="1">'PO - Questão 04'!$E$14:$G$14</definedName>
    <definedName name="solver_rhs4" localSheetId="0" hidden="1">'PO - Questão 01'!$M$5</definedName>
    <definedName name="solver_rhs4" localSheetId="1" hidden="1">integer</definedName>
    <definedName name="solver_rhs4" localSheetId="5" hidden="1">'PO - Questão 04'!$I$14:$L$14</definedName>
    <definedName name="solver_rhs5" localSheetId="0" hidden="1">'PO - Questão 01'!$C$8</definedName>
    <definedName name="solver_rhs5" localSheetId="1" hidden="1">'PO - Questão 02'!$I$4</definedName>
    <definedName name="solver_rhs5" localSheetId="5" hidden="1">'PO - Questão 04'!$V$11</definedName>
    <definedName name="solver_rhs6" localSheetId="5" hidden="1">'PO - Questão 04'!$V$16</definedName>
    <definedName name="solver_rhs7" localSheetId="5" hidden="1">'PO - Questão 04'!$V$5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scl" localSheetId="0" hidden="1">1</definedName>
    <definedName name="solver_scl" localSheetId="1" hidden="1">1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cl" localSheetId="5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yp" localSheetId="0" hidden="1">1</definedName>
    <definedName name="solver_typ" localSheetId="1" hidden="1">1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6" l="1"/>
  <c r="L13" i="6"/>
  <c r="K13" i="6"/>
  <c r="J13" i="6"/>
  <c r="I13" i="6"/>
  <c r="S14" i="6"/>
  <c r="S13" i="6"/>
  <c r="S12" i="6"/>
  <c r="S11" i="6"/>
  <c r="S8" i="6"/>
  <c r="S7" i="6"/>
  <c r="S6" i="6"/>
  <c r="S5" i="6"/>
  <c r="V17" i="6"/>
  <c r="S18" i="6"/>
  <c r="S19" i="6"/>
  <c r="S20" i="6"/>
  <c r="S21" i="6"/>
  <c r="S22" i="6"/>
  <c r="S23" i="6"/>
  <c r="S24" i="6"/>
  <c r="S17" i="6"/>
  <c r="V8" i="6"/>
  <c r="V12" i="6"/>
  <c r="V6" i="6"/>
  <c r="E13" i="6"/>
  <c r="F13" i="6"/>
  <c r="G13" i="6"/>
  <c r="C16" i="6"/>
  <c r="L27" i="5"/>
  <c r="M27" i="5"/>
  <c r="N27" i="5"/>
  <c r="O27" i="5"/>
  <c r="P27" i="5"/>
  <c r="Q27" i="5"/>
  <c r="K27" i="5"/>
  <c r="C11" i="5"/>
  <c r="G3" i="5"/>
  <c r="H3" i="5" s="1"/>
  <c r="O3" i="5" s="1"/>
  <c r="V3" i="5" s="1"/>
  <c r="F5" i="5"/>
  <c r="F6" i="5"/>
  <c r="G6" i="5" s="1"/>
  <c r="F7" i="5"/>
  <c r="G7" i="5" s="1"/>
  <c r="H7" i="5" s="1"/>
  <c r="F8" i="5"/>
  <c r="G8" i="5" s="1"/>
  <c r="H8" i="5" s="1"/>
  <c r="I8" i="5" s="1"/>
  <c r="F9" i="5"/>
  <c r="G9" i="5" s="1"/>
  <c r="H9" i="5" s="1"/>
  <c r="I9" i="5" s="1"/>
  <c r="J9" i="5" s="1"/>
  <c r="M9" i="5"/>
  <c r="N9" i="5" s="1"/>
  <c r="O9" i="5" s="1"/>
  <c r="P9" i="5" s="1"/>
  <c r="Q9" i="5" s="1"/>
  <c r="X9" i="5" s="1"/>
  <c r="F4" i="5"/>
  <c r="G5" i="5"/>
  <c r="H6" i="5"/>
  <c r="I7" i="5"/>
  <c r="J8" i="5"/>
  <c r="K9" i="5"/>
  <c r="D18" i="5"/>
  <c r="P22" i="5" s="1"/>
  <c r="W22" i="5" s="1"/>
  <c r="S9" i="5"/>
  <c r="Z9" i="5" s="1"/>
  <c r="R8" i="5"/>
  <c r="Y8" i="5" s="1"/>
  <c r="Q7" i="5"/>
  <c r="X7" i="5" s="1"/>
  <c r="P6" i="5"/>
  <c r="W6" i="5" s="1"/>
  <c r="O5" i="5"/>
  <c r="V5" i="5" s="1"/>
  <c r="N4" i="5"/>
  <c r="U4" i="5" s="1"/>
  <c r="AB4" i="5" s="1"/>
  <c r="R9" i="5"/>
  <c r="Y9" i="5" s="1"/>
  <c r="Q8" i="5"/>
  <c r="X8" i="5" s="1"/>
  <c r="L8" i="5"/>
  <c r="M8" i="5" s="1"/>
  <c r="N8" i="5" s="1"/>
  <c r="O8" i="5" s="1"/>
  <c r="P8" i="5" s="1"/>
  <c r="W8" i="5" s="1"/>
  <c r="P7" i="5"/>
  <c r="W7" i="5" s="1"/>
  <c r="K7" i="5"/>
  <c r="L7" i="5" s="1"/>
  <c r="S7" i="5" s="1"/>
  <c r="Z7" i="5" s="1"/>
  <c r="O6" i="5"/>
  <c r="V6" i="5" s="1"/>
  <c r="J6" i="5"/>
  <c r="Q6" i="5" s="1"/>
  <c r="X6" i="5" s="1"/>
  <c r="N5" i="5"/>
  <c r="U5" i="5" s="1"/>
  <c r="AB5" i="5" s="1"/>
  <c r="I5" i="5"/>
  <c r="P5" i="5" s="1"/>
  <c r="W5" i="5" s="1"/>
  <c r="M4" i="5"/>
  <c r="T4" i="5" s="1"/>
  <c r="AA4" i="5" s="1"/>
  <c r="H4" i="5"/>
  <c r="I4" i="5" s="1"/>
  <c r="J4" i="5" s="1"/>
  <c r="K4" i="5" s="1"/>
  <c r="L4" i="5" s="1"/>
  <c r="S4" i="5" s="1"/>
  <c r="Z4" i="5" s="1"/>
  <c r="M3" i="5"/>
  <c r="T3" i="5" s="1"/>
  <c r="AA3" i="5" s="1"/>
  <c r="L3" i="5"/>
  <c r="S3" i="5" s="1"/>
  <c r="Z3" i="5" s="1"/>
  <c r="D24" i="5"/>
  <c r="H21" i="5" s="1"/>
  <c r="C24" i="5"/>
  <c r="J21" i="5" s="1"/>
  <c r="Q21" i="5" s="1"/>
  <c r="X21" i="5" s="1"/>
  <c r="D23" i="5"/>
  <c r="G20" i="5" s="1"/>
  <c r="C23" i="5"/>
  <c r="F20" i="5" s="1"/>
  <c r="D22" i="5"/>
  <c r="F19" i="5" s="1"/>
  <c r="C22" i="5"/>
  <c r="H19" i="5" s="1"/>
  <c r="O19" i="5" s="1"/>
  <c r="V19" i="5" s="1"/>
  <c r="D21" i="5"/>
  <c r="L18" i="5" s="1"/>
  <c r="S18" i="5" s="1"/>
  <c r="Z18" i="5" s="1"/>
  <c r="C21" i="5"/>
  <c r="G18" i="5" s="1"/>
  <c r="N18" i="5" s="1"/>
  <c r="U18" i="5" s="1"/>
  <c r="AB18" i="5" s="1"/>
  <c r="D20" i="5"/>
  <c r="K24" i="5" s="1"/>
  <c r="C20" i="5"/>
  <c r="M24" i="5" s="1"/>
  <c r="T24" i="5" s="1"/>
  <c r="AA24" i="5" s="1"/>
  <c r="D19" i="5"/>
  <c r="Q23" i="5" s="1"/>
  <c r="X23" i="5" s="1"/>
  <c r="C19" i="5"/>
  <c r="F23" i="5" s="1"/>
  <c r="G23" i="5" s="1"/>
  <c r="H23" i="5" s="1"/>
  <c r="I23" i="5" s="1"/>
  <c r="C18" i="5"/>
  <c r="K22" i="5" s="1"/>
  <c r="R22" i="5" s="1"/>
  <c r="Y22" i="5" s="1"/>
  <c r="O20" i="5"/>
  <c r="V20" i="5" s="1"/>
  <c r="P21" i="5"/>
  <c r="W21" i="5" s="1"/>
  <c r="Q22" i="5"/>
  <c r="X22" i="5" s="1"/>
  <c r="R23" i="5"/>
  <c r="Y23" i="5" s="1"/>
  <c r="Z24" i="5"/>
  <c r="N19" i="5"/>
  <c r="U19" i="5" s="1"/>
  <c r="AB19" i="5" s="1"/>
  <c r="T18" i="5"/>
  <c r="AA18" i="5" s="1"/>
  <c r="C11" i="7"/>
  <c r="K9" i="7"/>
  <c r="R9" i="7" s="1"/>
  <c r="Q8" i="7"/>
  <c r="X8" i="7" s="1"/>
  <c r="Y8" i="7" s="1"/>
  <c r="Z8" i="7" s="1"/>
  <c r="K8" i="7"/>
  <c r="L8" i="7" s="1"/>
  <c r="M8" i="7" s="1"/>
  <c r="N8" i="7" s="1"/>
  <c r="J8" i="7"/>
  <c r="P7" i="7"/>
  <c r="W7" i="7" s="1"/>
  <c r="X7" i="7" s="1"/>
  <c r="Y7" i="7" s="1"/>
  <c r="Z7" i="7" s="1"/>
  <c r="J7" i="7"/>
  <c r="K7" i="7" s="1"/>
  <c r="L7" i="7" s="1"/>
  <c r="M7" i="7" s="1"/>
  <c r="I7" i="7"/>
  <c r="H6" i="7"/>
  <c r="O6" i="7" s="1"/>
  <c r="N5" i="7"/>
  <c r="U5" i="7" s="1"/>
  <c r="V5" i="7" s="1"/>
  <c r="W5" i="7" s="1"/>
  <c r="X5" i="7" s="1"/>
  <c r="Y5" i="7" s="1"/>
  <c r="H5" i="7"/>
  <c r="I5" i="7" s="1"/>
  <c r="J5" i="7" s="1"/>
  <c r="K5" i="7" s="1"/>
  <c r="G5" i="7"/>
  <c r="F4" i="7"/>
  <c r="M4" i="7" s="1"/>
  <c r="E3" i="7"/>
  <c r="L3" i="7" s="1"/>
  <c r="C11" i="3"/>
  <c r="K9" i="3"/>
  <c r="J8" i="3"/>
  <c r="Q8" i="3" s="1"/>
  <c r="R8" i="3" s="1"/>
  <c r="S8" i="3" s="1"/>
  <c r="T8" i="3" s="1"/>
  <c r="U8" i="3" s="1"/>
  <c r="I7" i="3"/>
  <c r="H6" i="3"/>
  <c r="O6" i="3" s="1"/>
  <c r="G5" i="3"/>
  <c r="F4" i="3"/>
  <c r="E3" i="3"/>
  <c r="L3" i="3" s="1"/>
  <c r="S8" i="2"/>
  <c r="S7" i="2"/>
  <c r="S6" i="2"/>
  <c r="S5" i="2"/>
  <c r="S4" i="2"/>
  <c r="S3" i="2"/>
  <c r="P4" i="2"/>
  <c r="R8" i="2"/>
  <c r="Q8" i="2"/>
  <c r="R7" i="2"/>
  <c r="Q7" i="2"/>
  <c r="R6" i="2"/>
  <c r="Q6" i="2"/>
  <c r="R5" i="2"/>
  <c r="Q5" i="2"/>
  <c r="R4" i="2"/>
  <c r="Q4" i="2"/>
  <c r="R3" i="2"/>
  <c r="Q3" i="2"/>
  <c r="P5" i="2"/>
  <c r="P6" i="2"/>
  <c r="P7" i="2"/>
  <c r="P8" i="2"/>
  <c r="P3" i="2"/>
  <c r="O8" i="2"/>
  <c r="O7" i="2"/>
  <c r="O6" i="2"/>
  <c r="O5" i="2"/>
  <c r="O4" i="2"/>
  <c r="O3" i="2"/>
  <c r="N8" i="2"/>
  <c r="N7" i="2"/>
  <c r="N6" i="2"/>
  <c r="N5" i="2"/>
  <c r="N4" i="2"/>
  <c r="N3" i="2"/>
  <c r="M8" i="2"/>
  <c r="M7" i="2"/>
  <c r="M6" i="2"/>
  <c r="M5" i="2"/>
  <c r="M4" i="2"/>
  <c r="M3" i="2"/>
  <c r="C13" i="2"/>
  <c r="C12" i="2"/>
  <c r="C11" i="2"/>
  <c r="G4" i="2"/>
  <c r="G5" i="2"/>
  <c r="G6" i="2"/>
  <c r="G7" i="2"/>
  <c r="G8" i="2"/>
  <c r="G3" i="2"/>
  <c r="C7" i="1"/>
  <c r="M5" i="1"/>
  <c r="M4" i="1"/>
  <c r="M3" i="1"/>
  <c r="L3" i="1"/>
  <c r="G5" i="1"/>
  <c r="C13" i="1" s="1"/>
  <c r="G4" i="1"/>
  <c r="C12" i="1" s="1"/>
  <c r="G3" i="1"/>
  <c r="C11" i="1" s="1"/>
  <c r="N3" i="5" l="1"/>
  <c r="U3" i="5" s="1"/>
  <c r="AB3" i="5" s="1"/>
  <c r="N20" i="5"/>
  <c r="U20" i="5" s="1"/>
  <c r="AB20" i="5" s="1"/>
  <c r="O21" i="5"/>
  <c r="V21" i="5" s="1"/>
  <c r="F22" i="5"/>
  <c r="G22" i="5" s="1"/>
  <c r="H22" i="5" s="1"/>
  <c r="T9" i="5"/>
  <c r="AA9" i="5" s="1"/>
  <c r="R24" i="5"/>
  <c r="Y24" i="5" s="1"/>
  <c r="J23" i="5"/>
  <c r="F24" i="5"/>
  <c r="G24" i="5" s="1"/>
  <c r="H24" i="5" s="1"/>
  <c r="I24" i="5" s="1"/>
  <c r="J24" i="5" s="1"/>
  <c r="I3" i="5"/>
  <c r="J3" i="5" s="1"/>
  <c r="K3" i="5" s="1"/>
  <c r="R4" i="5"/>
  <c r="Y4" i="5" s="1"/>
  <c r="T8" i="5"/>
  <c r="AA8" i="5" s="1"/>
  <c r="P4" i="5"/>
  <c r="W4" i="5" s="1"/>
  <c r="R7" i="5"/>
  <c r="Y7" i="5" s="1"/>
  <c r="V8" i="5"/>
  <c r="V9" i="5"/>
  <c r="I20" i="5"/>
  <c r="P20" i="5" s="1"/>
  <c r="W20" i="5" s="1"/>
  <c r="Q4" i="5"/>
  <c r="X4" i="5" s="1"/>
  <c r="S8" i="5"/>
  <c r="Z8" i="5" s="1"/>
  <c r="W9" i="5"/>
  <c r="L23" i="5"/>
  <c r="S23" i="5" s="1"/>
  <c r="Z23" i="5" s="1"/>
  <c r="O4" i="5"/>
  <c r="U8" i="5"/>
  <c r="AB8" i="5" s="1"/>
  <c r="U9" i="5"/>
  <c r="AB9" i="5" s="1"/>
  <c r="I22" i="5"/>
  <c r="M7" i="5"/>
  <c r="K6" i="5"/>
  <c r="J5" i="5"/>
  <c r="F21" i="5"/>
  <c r="G21" i="5" s="1"/>
  <c r="M19" i="5"/>
  <c r="T19" i="5" s="1"/>
  <c r="AA19" i="5" s="1"/>
  <c r="I19" i="5"/>
  <c r="S3" i="7"/>
  <c r="M3" i="7"/>
  <c r="Y9" i="7"/>
  <c r="Z9" i="7" s="1"/>
  <c r="S9" i="7"/>
  <c r="T9" i="7" s="1"/>
  <c r="U9" i="7" s="1"/>
  <c r="V9" i="7" s="1"/>
  <c r="T4" i="7"/>
  <c r="U4" i="7" s="1"/>
  <c r="V4" i="7" s="1"/>
  <c r="W4" i="7" s="1"/>
  <c r="X4" i="7" s="1"/>
  <c r="N4" i="7"/>
  <c r="O4" i="7" s="1"/>
  <c r="P4" i="7" s="1"/>
  <c r="Q4" i="7" s="1"/>
  <c r="V6" i="7"/>
  <c r="W6" i="7" s="1"/>
  <c r="X6" i="7" s="1"/>
  <c r="Y6" i="7" s="1"/>
  <c r="Z6" i="7" s="1"/>
  <c r="P6" i="7"/>
  <c r="Q6" i="7" s="1"/>
  <c r="R6" i="7" s="1"/>
  <c r="S6" i="7" s="1"/>
  <c r="I6" i="7"/>
  <c r="J6" i="7" s="1"/>
  <c r="K6" i="7" s="1"/>
  <c r="L6" i="7" s="1"/>
  <c r="L11" i="7" s="1"/>
  <c r="Q7" i="7"/>
  <c r="R7" i="7" s="1"/>
  <c r="S7" i="7" s="1"/>
  <c r="T7" i="7" s="1"/>
  <c r="F3" i="7"/>
  <c r="G3" i="7" s="1"/>
  <c r="H3" i="7" s="1"/>
  <c r="I3" i="7" s="1"/>
  <c r="G4" i="7"/>
  <c r="H4" i="7" s="1"/>
  <c r="I4" i="7" s="1"/>
  <c r="J4" i="7" s="1"/>
  <c r="O5" i="7"/>
  <c r="P5" i="7" s="1"/>
  <c r="Q5" i="7" s="1"/>
  <c r="R5" i="7" s="1"/>
  <c r="R8" i="7"/>
  <c r="S8" i="7" s="1"/>
  <c r="T8" i="7" s="1"/>
  <c r="U8" i="7" s="1"/>
  <c r="L9" i="7"/>
  <c r="M9" i="7" s="1"/>
  <c r="N9" i="7" s="1"/>
  <c r="O9" i="7" s="1"/>
  <c r="K21" i="5"/>
  <c r="H18" i="5"/>
  <c r="N24" i="5"/>
  <c r="L22" i="5"/>
  <c r="P6" i="3"/>
  <c r="Q6" i="3" s="1"/>
  <c r="R6" i="3" s="1"/>
  <c r="S6" i="3" s="1"/>
  <c r="V6" i="3"/>
  <c r="W6" i="3" s="1"/>
  <c r="X6" i="3" s="1"/>
  <c r="Y6" i="3" s="1"/>
  <c r="Z6" i="3" s="1"/>
  <c r="I6" i="3"/>
  <c r="J6" i="3" s="1"/>
  <c r="K6" i="3" s="1"/>
  <c r="L6" i="3" s="1"/>
  <c r="K8" i="3"/>
  <c r="L8" i="3" s="1"/>
  <c r="M8" i="3" s="1"/>
  <c r="N8" i="3" s="1"/>
  <c r="S3" i="3"/>
  <c r="M3" i="3"/>
  <c r="X8" i="3"/>
  <c r="Y8" i="3" s="1"/>
  <c r="Z8" i="3" s="1"/>
  <c r="L9" i="3"/>
  <c r="M9" i="3" s="1"/>
  <c r="N9" i="3" s="1"/>
  <c r="O9" i="3" s="1"/>
  <c r="R9" i="3"/>
  <c r="J7" i="3"/>
  <c r="K7" i="3" s="1"/>
  <c r="L7" i="3" s="1"/>
  <c r="M7" i="3" s="1"/>
  <c r="P7" i="3"/>
  <c r="H5" i="3"/>
  <c r="I5" i="3" s="1"/>
  <c r="J5" i="3" s="1"/>
  <c r="K5" i="3" s="1"/>
  <c r="N5" i="3"/>
  <c r="G4" i="3"/>
  <c r="H4" i="3" s="1"/>
  <c r="I4" i="3" s="1"/>
  <c r="J4" i="3" s="1"/>
  <c r="M4" i="3"/>
  <c r="F3" i="3"/>
  <c r="C10" i="1"/>
  <c r="V4" i="5" l="1"/>
  <c r="R3" i="5"/>
  <c r="Y3" i="5" s="1"/>
  <c r="Q3" i="5"/>
  <c r="J20" i="5"/>
  <c r="K20" i="5" s="1"/>
  <c r="P3" i="5"/>
  <c r="M23" i="5"/>
  <c r="N23" i="5" s="1"/>
  <c r="K5" i="5"/>
  <c r="K11" i="5" s="1"/>
  <c r="Q5" i="5"/>
  <c r="X5" i="5" s="1"/>
  <c r="N7" i="5"/>
  <c r="T7" i="5"/>
  <c r="AA7" i="5" s="1"/>
  <c r="L6" i="5"/>
  <c r="R6" i="5"/>
  <c r="Y6" i="5" s="1"/>
  <c r="J19" i="5"/>
  <c r="P19" i="5"/>
  <c r="W19" i="5" s="1"/>
  <c r="M22" i="5"/>
  <c r="S22" i="5"/>
  <c r="Z22" i="5" s="1"/>
  <c r="O24" i="5"/>
  <c r="U24" i="5"/>
  <c r="AB24" i="5" s="1"/>
  <c r="I18" i="5"/>
  <c r="O18" i="5"/>
  <c r="V18" i="5" s="1"/>
  <c r="L21" i="5"/>
  <c r="R21" i="5"/>
  <c r="Y21" i="5" s="1"/>
  <c r="L14" i="7"/>
  <c r="L16" i="7" s="1"/>
  <c r="Z3" i="7"/>
  <c r="T3" i="7"/>
  <c r="U3" i="7" s="1"/>
  <c r="V3" i="7" s="1"/>
  <c r="W3" i="7" s="1"/>
  <c r="M11" i="7"/>
  <c r="N3" i="7"/>
  <c r="J11" i="7"/>
  <c r="I11" i="7"/>
  <c r="K11" i="7"/>
  <c r="K11" i="3"/>
  <c r="L11" i="3"/>
  <c r="J11" i="3"/>
  <c r="N3" i="3"/>
  <c r="M11" i="3"/>
  <c r="N4" i="3"/>
  <c r="O4" i="3" s="1"/>
  <c r="P4" i="3" s="1"/>
  <c r="Q4" i="3" s="1"/>
  <c r="T4" i="3"/>
  <c r="U4" i="3" s="1"/>
  <c r="V4" i="3" s="1"/>
  <c r="W4" i="3" s="1"/>
  <c r="X4" i="3" s="1"/>
  <c r="Q7" i="3"/>
  <c r="R7" i="3" s="1"/>
  <c r="S7" i="3" s="1"/>
  <c r="T7" i="3" s="1"/>
  <c r="W7" i="3"/>
  <c r="X7" i="3" s="1"/>
  <c r="Y7" i="3" s="1"/>
  <c r="Z7" i="3" s="1"/>
  <c r="O5" i="3"/>
  <c r="P5" i="3" s="1"/>
  <c r="Q5" i="3" s="1"/>
  <c r="R5" i="3" s="1"/>
  <c r="U5" i="3"/>
  <c r="V5" i="3" s="1"/>
  <c r="W5" i="3" s="1"/>
  <c r="X5" i="3" s="1"/>
  <c r="Y5" i="3" s="1"/>
  <c r="S9" i="3"/>
  <c r="T9" i="3" s="1"/>
  <c r="U9" i="3" s="1"/>
  <c r="V9" i="3" s="1"/>
  <c r="Y9" i="3"/>
  <c r="Z9" i="3" s="1"/>
  <c r="T3" i="3"/>
  <c r="U3" i="3" s="1"/>
  <c r="V3" i="3" s="1"/>
  <c r="W3" i="3" s="1"/>
  <c r="Z3" i="3"/>
  <c r="G3" i="3"/>
  <c r="H3" i="3" s="1"/>
  <c r="I3" i="3" s="1"/>
  <c r="I11" i="3" s="1"/>
  <c r="W3" i="5" l="1"/>
  <c r="P11" i="5"/>
  <c r="X3" i="5"/>
  <c r="Q11" i="5"/>
  <c r="Q20" i="5"/>
  <c r="X20" i="5" s="1"/>
  <c r="T23" i="5"/>
  <c r="AA23" i="5" s="1"/>
  <c r="O7" i="5"/>
  <c r="U7" i="5"/>
  <c r="AB7" i="5" s="1"/>
  <c r="M6" i="5"/>
  <c r="S6" i="5"/>
  <c r="Z6" i="5" s="1"/>
  <c r="L5" i="5"/>
  <c r="L11" i="5" s="1"/>
  <c r="R5" i="5"/>
  <c r="Y5" i="5" s="1"/>
  <c r="Q19" i="5"/>
  <c r="X19" i="5" s="1"/>
  <c r="K19" i="5"/>
  <c r="J18" i="5"/>
  <c r="K18" i="5" s="1"/>
  <c r="P18" i="5"/>
  <c r="W18" i="5" s="1"/>
  <c r="L20" i="5"/>
  <c r="R20" i="5"/>
  <c r="Y20" i="5" s="1"/>
  <c r="O23" i="5"/>
  <c r="U23" i="5"/>
  <c r="AB23" i="5" s="1"/>
  <c r="M21" i="5"/>
  <c r="S21" i="5"/>
  <c r="Z21" i="5" s="1"/>
  <c r="P24" i="5"/>
  <c r="V24" i="5"/>
  <c r="N22" i="5"/>
  <c r="T22" i="5"/>
  <c r="AA22" i="5" s="1"/>
  <c r="J14" i="7"/>
  <c r="J16" i="7" s="1"/>
  <c r="I16" i="7"/>
  <c r="I14" i="7"/>
  <c r="O3" i="7"/>
  <c r="N11" i="7"/>
  <c r="K16" i="7"/>
  <c r="K14" i="7"/>
  <c r="M14" i="7"/>
  <c r="M16" i="7" s="1"/>
  <c r="L14" i="3"/>
  <c r="L16" i="3"/>
  <c r="M14" i="3"/>
  <c r="M16" i="3"/>
  <c r="K14" i="3"/>
  <c r="K16" i="3"/>
  <c r="I14" i="3"/>
  <c r="I16" i="3"/>
  <c r="J14" i="3"/>
  <c r="J16" i="3"/>
  <c r="O3" i="3"/>
  <c r="N11" i="3"/>
  <c r="K26" i="5" l="1"/>
  <c r="V7" i="5"/>
  <c r="O11" i="5"/>
  <c r="N6" i="5"/>
  <c r="T6" i="5"/>
  <c r="AA6" i="5" s="1"/>
  <c r="M5" i="5"/>
  <c r="M11" i="5" s="1"/>
  <c r="S5" i="5"/>
  <c r="Z5" i="5" s="1"/>
  <c r="L19" i="5"/>
  <c r="S19" i="5" s="1"/>
  <c r="Z19" i="5" s="1"/>
  <c r="R19" i="5"/>
  <c r="Y19" i="5" s="1"/>
  <c r="O22" i="5"/>
  <c r="U22" i="5"/>
  <c r="AB22" i="5" s="1"/>
  <c r="N21" i="5"/>
  <c r="T21" i="5"/>
  <c r="AA21" i="5" s="1"/>
  <c r="M20" i="5"/>
  <c r="S20" i="5"/>
  <c r="Z20" i="5" s="1"/>
  <c r="Q24" i="5"/>
  <c r="X24" i="5" s="1"/>
  <c r="W24" i="5"/>
  <c r="P23" i="5"/>
  <c r="V23" i="5"/>
  <c r="Q18" i="5"/>
  <c r="X18" i="5" s="1"/>
  <c r="N14" i="7"/>
  <c r="N16" i="7" s="1"/>
  <c r="P3" i="7"/>
  <c r="O11" i="7"/>
  <c r="N14" i="3"/>
  <c r="N16" i="3"/>
  <c r="P3" i="3"/>
  <c r="O11" i="3"/>
  <c r="L26" i="5" l="1"/>
  <c r="U6" i="5"/>
  <c r="AB6" i="5" s="1"/>
  <c r="N11" i="5"/>
  <c r="T5" i="5"/>
  <c r="AA5" i="5" s="1"/>
  <c r="R18" i="5"/>
  <c r="Y18" i="5" s="1"/>
  <c r="U21" i="5"/>
  <c r="AB21" i="5" s="1"/>
  <c r="N26" i="5"/>
  <c r="W23" i="5"/>
  <c r="P26" i="5"/>
  <c r="Q26" i="5"/>
  <c r="T20" i="5"/>
  <c r="AA20" i="5" s="1"/>
  <c r="M26" i="5"/>
  <c r="V22" i="5"/>
  <c r="O26" i="5"/>
  <c r="O14" i="7"/>
  <c r="O16" i="7" s="1"/>
  <c r="C16" i="7" s="1"/>
  <c r="O14" i="3"/>
  <c r="O16" i="3"/>
  <c r="C16" i="3" s="1"/>
  <c r="C26" i="5" l="1"/>
</calcChain>
</file>

<file path=xl/sharedStrings.xml><?xml version="1.0" encoding="utf-8"?>
<sst xmlns="http://schemas.openxmlformats.org/spreadsheetml/2006/main" count="302" uniqueCount="102">
  <si>
    <t>V_leite_leite</t>
  </si>
  <si>
    <t>V_leite_queijo</t>
  </si>
  <si>
    <t>V_leite_iogurte</t>
  </si>
  <si>
    <t>Total_leite</t>
  </si>
  <si>
    <t>Sobra_diaria</t>
  </si>
  <si>
    <t>Meta_Sobra</t>
  </si>
  <si>
    <t>Max</t>
  </si>
  <si>
    <t>p_leite_equiv</t>
  </si>
  <si>
    <t>V_leite_necessario</t>
  </si>
  <si>
    <t>p_produto_final</t>
  </si>
  <si>
    <t>Min_produto_final</t>
  </si>
  <si>
    <t>Max_produto_final</t>
  </si>
  <si>
    <t>Min_leite_equivalente</t>
  </si>
  <si>
    <t>Max_leite_equivalente</t>
  </si>
  <si>
    <t>Total_Receitas</t>
  </si>
  <si>
    <t>R_leite_leite</t>
  </si>
  <si>
    <t>R_leite_queijo</t>
  </si>
  <si>
    <t>R_leite_iogurte</t>
  </si>
  <si>
    <t>&lt;=</t>
  </si>
  <si>
    <t>&lt;= V_leite_iogurte * p_leite_equiv</t>
  </si>
  <si>
    <t>&lt;= V_leite_queijo * p_leite_equiv</t>
  </si>
  <si>
    <t>&lt;= V_leite_leite * p_leite_equiv</t>
  </si>
  <si>
    <t>&lt;= Função a Maximizar</t>
  </si>
  <si>
    <t>Legenda</t>
  </si>
  <si>
    <t>Resultado</t>
  </si>
  <si>
    <t>Restrições</t>
  </si>
  <si>
    <t>Variáveis</t>
  </si>
  <si>
    <t>Tipo_de_Itens</t>
  </si>
  <si>
    <t>Quantidades_Enviadas</t>
  </si>
  <si>
    <t>Quantidades_Disponíveis</t>
  </si>
  <si>
    <t>infinitas</t>
  </si>
  <si>
    <t>Pesos</t>
  </si>
  <si>
    <t>Volumes</t>
  </si>
  <si>
    <t>Valores</t>
  </si>
  <si>
    <t>Funções</t>
  </si>
  <si>
    <t>Valor_Total</t>
  </si>
  <si>
    <t>Volume_Total</t>
  </si>
  <si>
    <t>Peso_Total</t>
  </si>
  <si>
    <t>% Wt_i</t>
  </si>
  <si>
    <t>% Vt_i</t>
  </si>
  <si>
    <t>100 * %Wi*%Vi</t>
  </si>
  <si>
    <t>R_i / Wi_Vi</t>
  </si>
  <si>
    <t>Ri_Wi</t>
  </si>
  <si>
    <t>Ri_Vi</t>
  </si>
  <si>
    <t>Dia_Início_Jornada</t>
  </si>
  <si>
    <t>#_Empregados</t>
  </si>
  <si>
    <t>Segunda</t>
  </si>
  <si>
    <t>Terça</t>
  </si>
  <si>
    <t>Quarta</t>
  </si>
  <si>
    <t>Quinta</t>
  </si>
  <si>
    <t>Sexta</t>
  </si>
  <si>
    <t>Sábado</t>
  </si>
  <si>
    <t>Domingo</t>
  </si>
  <si>
    <t>Total_Empregados</t>
  </si>
  <si>
    <t>Soma_Empregados_Trabalhando</t>
  </si>
  <si>
    <t>Mínimo_Empregados_Necessários</t>
  </si>
  <si>
    <t>(Função a Minimizar)</t>
  </si>
  <si>
    <t>(Empregados_Além_do_Necessário)</t>
  </si>
  <si>
    <t>Despesa com Salários</t>
  </si>
  <si>
    <t>Novo Limitante</t>
  </si>
  <si>
    <t>#_Empregados_Hora_Extra</t>
  </si>
  <si>
    <t>Custo_Diario</t>
  </si>
  <si>
    <t>Custo_Dia_Extra</t>
  </si>
  <si>
    <t>-</t>
  </si>
  <si>
    <t>Soma_de_Salários_Trabalhando</t>
  </si>
  <si>
    <t>Menor_Soma_Necessária</t>
  </si>
  <si>
    <t>Jogador</t>
  </si>
  <si>
    <t>Presente/Ausente</t>
  </si>
  <si>
    <t>Posição D</t>
  </si>
  <si>
    <t>Posição C</t>
  </si>
  <si>
    <t>Posição A</t>
  </si>
  <si>
    <t>Tamanho</t>
  </si>
  <si>
    <t>do Time</t>
  </si>
  <si>
    <t>Máximo</t>
  </si>
  <si>
    <t>Assistência</t>
  </si>
  <si>
    <t>(Liderança)</t>
  </si>
  <si>
    <t>Arremesso</t>
  </si>
  <si>
    <t>Rebote</t>
  </si>
  <si>
    <t>Defesa</t>
  </si>
  <si>
    <t>Médias</t>
  </si>
  <si>
    <t>Metas para Média</t>
  </si>
  <si>
    <t>Deve ser Binário</t>
  </si>
  <si>
    <t>J_3</t>
  </si>
  <si>
    <t>J_6</t>
  </si>
  <si>
    <t>ok</t>
  </si>
  <si>
    <t>nok</t>
  </si>
  <si>
    <t>?</t>
  </si>
  <si>
    <t>J_2</t>
  </si>
  <si>
    <t>J_3 + J_6 &lt;=</t>
  </si>
  <si>
    <t>J_3 + J_6 =</t>
  </si>
  <si>
    <t>J_2 + J_3 =</t>
  </si>
  <si>
    <t>J_1</t>
  </si>
  <si>
    <t>J_4</t>
  </si>
  <si>
    <t>J_5</t>
  </si>
  <si>
    <t>J_3 * J_6 =</t>
  </si>
  <si>
    <t>J_4 * J_5 - J_1</t>
  </si>
  <si>
    <t>&lt;= Usar essa fórmula</t>
  </si>
  <si>
    <t>&lt;= Ou essa, são equivalentes</t>
  </si>
  <si>
    <t>J_4 * J_5 - J_1 &gt;=</t>
  </si>
  <si>
    <t xml:space="preserve">J_4 * J_5 - J_1 = </t>
  </si>
  <si>
    <t>J_3 + J_6</t>
  </si>
  <si>
    <t>J_2 + J_3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</si>
</sst>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"/>
  <sheetViews>
    <sheetView tabSelected="1" workbookViewId="0">
      <selection activeCell="C10" sqref="C10"/>
    </sheetView>
  </sheetViews>
  <sheetFormatPr defaultRowHeight="15" x14ac:dyDescent="0.25"/>
  <cols>
    <col min="1" max="1" width="2.85546875" bestFit="1" customWidth="1"/>
    <col min="2" max="2" width="15" bestFit="1" customWidth="1"/>
    <col min="3" max="3" width="7" bestFit="1" customWidth="1"/>
    <col min="4" max="4" width="2.85546875" bestFit="1" customWidth="1"/>
    <col min="5" max="5" width="18.140625" bestFit="1" customWidth="1"/>
    <col min="6" max="6" width="15.42578125" bestFit="1" customWidth="1"/>
    <col min="7" max="7" width="13.42578125" bestFit="1" customWidth="1"/>
    <col min="8" max="8" width="2.85546875" bestFit="1" customWidth="1"/>
    <col min="9" max="9" width="17.85546875" bestFit="1" customWidth="1"/>
    <col min="10" max="10" width="18.140625" bestFit="1" customWidth="1"/>
    <col min="11" max="11" width="2.85546875" bestFit="1" customWidth="1"/>
    <col min="12" max="12" width="21.7109375" bestFit="1" customWidth="1"/>
    <col min="13" max="13" width="22" bestFit="1" customWidth="1"/>
  </cols>
  <sheetData>
    <row r="2" spans="2:13" x14ac:dyDescent="0.25">
      <c r="B2" t="s">
        <v>3</v>
      </c>
      <c r="C2" s="1">
        <v>100000</v>
      </c>
      <c r="E2" t="s">
        <v>8</v>
      </c>
      <c r="F2" t="s">
        <v>9</v>
      </c>
      <c r="G2" t="s">
        <v>7</v>
      </c>
      <c r="I2" t="s">
        <v>10</v>
      </c>
      <c r="J2" t="s">
        <v>11</v>
      </c>
      <c r="L2" t="s">
        <v>12</v>
      </c>
      <c r="M2" t="s">
        <v>13</v>
      </c>
    </row>
    <row r="3" spans="2:13" x14ac:dyDescent="0.25">
      <c r="B3" t="s">
        <v>0</v>
      </c>
      <c r="C3" s="3">
        <v>50000</v>
      </c>
      <c r="E3">
        <v>1</v>
      </c>
      <c r="F3">
        <v>7.0000000000000007E-2</v>
      </c>
      <c r="G3">
        <f>F3/E3</f>
        <v>7.0000000000000007E-2</v>
      </c>
      <c r="I3">
        <v>50000</v>
      </c>
      <c r="J3">
        <v>60000</v>
      </c>
      <c r="L3" s="1">
        <f>I3*$E3</f>
        <v>50000</v>
      </c>
      <c r="M3" s="1">
        <f>J3*$E3</f>
        <v>60000</v>
      </c>
    </row>
    <row r="4" spans="2:13" x14ac:dyDescent="0.25">
      <c r="B4" t="s">
        <v>1</v>
      </c>
      <c r="C4" s="3">
        <v>35000</v>
      </c>
      <c r="E4">
        <v>10</v>
      </c>
      <c r="F4">
        <v>1.04</v>
      </c>
      <c r="G4">
        <f>F4/E4</f>
        <v>0.10400000000000001</v>
      </c>
      <c r="J4">
        <v>3500</v>
      </c>
      <c r="L4" s="1"/>
      <c r="M4" s="1">
        <f>J4*$E4</f>
        <v>35000</v>
      </c>
    </row>
    <row r="5" spans="2:13" x14ac:dyDescent="0.25">
      <c r="B5" t="s">
        <v>2</v>
      </c>
      <c r="C5" s="3">
        <v>15000.00041906741</v>
      </c>
      <c r="E5">
        <v>2.5</v>
      </c>
      <c r="F5">
        <v>0.2</v>
      </c>
      <c r="G5">
        <f>F5/E5</f>
        <v>0.08</v>
      </c>
      <c r="J5">
        <v>20000</v>
      </c>
      <c r="L5" s="1"/>
      <c r="M5" s="1">
        <f>J5*$E5</f>
        <v>50000</v>
      </c>
    </row>
    <row r="7" spans="2:13" x14ac:dyDescent="0.25">
      <c r="B7" t="s">
        <v>4</v>
      </c>
      <c r="C7" s="1">
        <f>C2-C3-C4-C5</f>
        <v>-4.1906740989361424E-4</v>
      </c>
    </row>
    <row r="8" spans="2:13" x14ac:dyDescent="0.25">
      <c r="B8" t="s">
        <v>5</v>
      </c>
      <c r="C8" s="1">
        <v>0</v>
      </c>
    </row>
    <row r="9" spans="2:13" x14ac:dyDescent="0.25">
      <c r="H9" t="s">
        <v>23</v>
      </c>
    </row>
    <row r="10" spans="2:13" x14ac:dyDescent="0.25">
      <c r="B10" t="s">
        <v>14</v>
      </c>
      <c r="C10" s="2">
        <f>C11+C12+C13</f>
        <v>8340.0000335253935</v>
      </c>
      <c r="E10" t="s">
        <v>22</v>
      </c>
      <c r="H10" s="2"/>
      <c r="I10" t="s">
        <v>24</v>
      </c>
    </row>
    <row r="11" spans="2:13" x14ac:dyDescent="0.25">
      <c r="B11" t="s">
        <v>15</v>
      </c>
      <c r="C11">
        <f>C3*G3</f>
        <v>3500.0000000000005</v>
      </c>
      <c r="E11" t="s">
        <v>21</v>
      </c>
      <c r="H11" s="1"/>
      <c r="I11" t="s">
        <v>25</v>
      </c>
    </row>
    <row r="12" spans="2:13" x14ac:dyDescent="0.25">
      <c r="B12" t="s">
        <v>16</v>
      </c>
      <c r="C12">
        <f>C4*G4</f>
        <v>3640.0000000000005</v>
      </c>
      <c r="E12" t="s">
        <v>20</v>
      </c>
      <c r="H12" s="3"/>
      <c r="I12" t="s">
        <v>26</v>
      </c>
    </row>
    <row r="13" spans="2:13" x14ac:dyDescent="0.25">
      <c r="B13" t="s">
        <v>17</v>
      </c>
      <c r="C13">
        <f>C5*G5</f>
        <v>1200.0000335253928</v>
      </c>
      <c r="E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3"/>
  <sheetViews>
    <sheetView workbookViewId="0">
      <selection activeCell="C13" sqref="C13"/>
    </sheetView>
  </sheetViews>
  <sheetFormatPr defaultRowHeight="15" x14ac:dyDescent="0.25"/>
  <cols>
    <col min="1" max="1" width="2.85546875" bestFit="1" customWidth="1"/>
    <col min="2" max="2" width="13.7109375" bestFit="1" customWidth="1"/>
    <col min="6" max="6" width="2.85546875" bestFit="1" customWidth="1"/>
    <col min="7" max="7" width="5.42578125" bestFit="1" customWidth="1"/>
    <col min="8" max="8" width="21.42578125" bestFit="1" customWidth="1"/>
    <col min="9" max="9" width="23.85546875" bestFit="1" customWidth="1"/>
    <col min="10" max="10" width="2.85546875" bestFit="1" customWidth="1"/>
    <col min="11" max="11" width="10.140625" bestFit="1" customWidth="1"/>
    <col min="12" max="12" width="2.85546875" bestFit="1" customWidth="1"/>
  </cols>
  <sheetData>
    <row r="2" spans="2:19" x14ac:dyDescent="0.25">
      <c r="B2" s="6" t="s">
        <v>27</v>
      </c>
      <c r="C2" s="6" t="s">
        <v>31</v>
      </c>
      <c r="D2" s="6" t="s">
        <v>32</v>
      </c>
      <c r="E2" s="6" t="s">
        <v>33</v>
      </c>
      <c r="F2" s="6"/>
      <c r="G2" s="6"/>
      <c r="H2" s="6" t="s">
        <v>28</v>
      </c>
      <c r="I2" s="6" t="s">
        <v>29</v>
      </c>
      <c r="J2" s="6"/>
      <c r="L2" s="6"/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41</v>
      </c>
    </row>
    <row r="3" spans="2:19" x14ac:dyDescent="0.25">
      <c r="B3" s="6">
        <v>1</v>
      </c>
      <c r="C3" s="6">
        <v>9</v>
      </c>
      <c r="D3" s="6">
        <v>8</v>
      </c>
      <c r="E3" s="6">
        <v>10</v>
      </c>
      <c r="F3" s="6"/>
      <c r="G3" s="6" t="str">
        <f>CONCATENATE("x_",B3," =")</f>
        <v>x_1 =</v>
      </c>
      <c r="H3" s="7">
        <v>0</v>
      </c>
      <c r="I3" s="5">
        <v>5</v>
      </c>
      <c r="J3" s="6"/>
      <c r="L3" s="6"/>
      <c r="M3">
        <f>C3/$E$11</f>
        <v>0.1</v>
      </c>
      <c r="N3">
        <f>D3/$E$12</f>
        <v>0.16</v>
      </c>
      <c r="O3">
        <f>100 * M3*N3</f>
        <v>1.6</v>
      </c>
      <c r="P3">
        <f>E3/O3</f>
        <v>6.25</v>
      </c>
      <c r="Q3">
        <f>E3/C3</f>
        <v>1.1111111111111112</v>
      </c>
      <c r="R3">
        <f>E3/D3</f>
        <v>1.25</v>
      </c>
      <c r="S3">
        <f>E3/(C3*D3)</f>
        <v>0.1388888888888889</v>
      </c>
    </row>
    <row r="4" spans="2:19" x14ac:dyDescent="0.25">
      <c r="B4" s="6">
        <v>2</v>
      </c>
      <c r="C4" s="6">
        <v>2</v>
      </c>
      <c r="D4" s="6">
        <v>5</v>
      </c>
      <c r="E4" s="6">
        <v>4</v>
      </c>
      <c r="F4" s="6"/>
      <c r="G4" s="6" t="str">
        <f t="shared" ref="G4:G8" si="0">CONCATENATE("x_",B4," =")</f>
        <v>x_2 =</v>
      </c>
      <c r="H4" s="7">
        <v>0</v>
      </c>
      <c r="I4" s="5">
        <v>3</v>
      </c>
      <c r="J4" s="6"/>
      <c r="L4" s="6"/>
      <c r="M4">
        <f t="shared" ref="M4:M8" si="1">C4/$E$11</f>
        <v>2.2222222222222223E-2</v>
      </c>
      <c r="N4">
        <f t="shared" ref="N4:N8" si="2">D4/$E$12</f>
        <v>0.1</v>
      </c>
      <c r="O4">
        <f t="shared" ref="O4:O8" si="3">100 * M4*N4</f>
        <v>0.22222222222222224</v>
      </c>
      <c r="P4">
        <f>E4/O4</f>
        <v>18</v>
      </c>
      <c r="Q4">
        <f t="shared" ref="Q4:Q8" si="4">E4/C4</f>
        <v>2</v>
      </c>
      <c r="R4">
        <f t="shared" ref="R4:R8" si="5">E4/D4</f>
        <v>0.8</v>
      </c>
      <c r="S4">
        <f t="shared" ref="S4:S8" si="6">E4/(C4*D4)</f>
        <v>0.4</v>
      </c>
    </row>
    <row r="5" spans="2:19" x14ac:dyDescent="0.25">
      <c r="B5" s="6">
        <v>3</v>
      </c>
      <c r="C5" s="6">
        <v>6</v>
      </c>
      <c r="D5" s="6">
        <v>3</v>
      </c>
      <c r="E5" s="6">
        <v>5</v>
      </c>
      <c r="F5" s="6"/>
      <c r="G5" s="6" t="str">
        <f t="shared" si="0"/>
        <v>x_3 =</v>
      </c>
      <c r="H5" s="7">
        <v>10</v>
      </c>
      <c r="I5" s="5" t="s">
        <v>30</v>
      </c>
      <c r="J5" s="6"/>
      <c r="L5" s="6"/>
      <c r="M5">
        <f t="shared" si="1"/>
        <v>6.6666666666666666E-2</v>
      </c>
      <c r="N5">
        <f t="shared" si="2"/>
        <v>0.06</v>
      </c>
      <c r="O5">
        <f t="shared" si="3"/>
        <v>0.4</v>
      </c>
      <c r="P5">
        <f t="shared" ref="P4:P8" si="7">E5/O5</f>
        <v>12.5</v>
      </c>
      <c r="Q5">
        <f t="shared" si="4"/>
        <v>0.83333333333333337</v>
      </c>
      <c r="R5">
        <f t="shared" si="5"/>
        <v>1.6666666666666667</v>
      </c>
      <c r="S5">
        <f t="shared" si="6"/>
        <v>0.27777777777777779</v>
      </c>
    </row>
    <row r="6" spans="2:19" x14ac:dyDescent="0.25">
      <c r="B6" s="6">
        <v>4</v>
      </c>
      <c r="C6" s="6">
        <v>7</v>
      </c>
      <c r="D6" s="6">
        <v>6</v>
      </c>
      <c r="E6" s="6">
        <v>9</v>
      </c>
      <c r="F6" s="6"/>
      <c r="G6" s="6" t="str">
        <f t="shared" si="0"/>
        <v>x_4 =</v>
      </c>
      <c r="H6" s="7">
        <v>2</v>
      </c>
      <c r="I6" s="5" t="s">
        <v>30</v>
      </c>
      <c r="J6" s="6"/>
      <c r="L6" s="6"/>
      <c r="M6">
        <f t="shared" si="1"/>
        <v>7.7777777777777779E-2</v>
      </c>
      <c r="N6">
        <f t="shared" si="2"/>
        <v>0.12</v>
      </c>
      <c r="O6">
        <f t="shared" si="3"/>
        <v>0.93333333333333324</v>
      </c>
      <c r="P6">
        <f t="shared" si="7"/>
        <v>9.6428571428571441</v>
      </c>
      <c r="Q6">
        <f t="shared" si="4"/>
        <v>1.2857142857142858</v>
      </c>
      <c r="R6">
        <f t="shared" si="5"/>
        <v>1.5</v>
      </c>
      <c r="S6">
        <f t="shared" si="6"/>
        <v>0.21428571428571427</v>
      </c>
    </row>
    <row r="7" spans="2:19" x14ac:dyDescent="0.25">
      <c r="B7" s="6">
        <v>5</v>
      </c>
      <c r="C7" s="6">
        <v>5</v>
      </c>
      <c r="D7" s="6">
        <v>6</v>
      </c>
      <c r="E7" s="6">
        <v>8</v>
      </c>
      <c r="F7" s="6"/>
      <c r="G7" s="6" t="str">
        <f t="shared" si="0"/>
        <v>x_5 =</v>
      </c>
      <c r="H7" s="7">
        <v>0</v>
      </c>
      <c r="I7" s="5" t="s">
        <v>30</v>
      </c>
      <c r="J7" s="6"/>
      <c r="L7" s="6"/>
      <c r="M7">
        <f t="shared" si="1"/>
        <v>5.5555555555555552E-2</v>
      </c>
      <c r="N7">
        <f t="shared" si="2"/>
        <v>0.12</v>
      </c>
      <c r="O7">
        <f t="shared" si="3"/>
        <v>0.66666666666666663</v>
      </c>
      <c r="P7">
        <f t="shared" si="7"/>
        <v>12</v>
      </c>
      <c r="Q7">
        <f t="shared" si="4"/>
        <v>1.6</v>
      </c>
      <c r="R7">
        <f t="shared" si="5"/>
        <v>1.3333333333333333</v>
      </c>
      <c r="S7">
        <f t="shared" si="6"/>
        <v>0.26666666666666666</v>
      </c>
    </row>
    <row r="8" spans="2:19" x14ac:dyDescent="0.25">
      <c r="B8" s="6">
        <v>6</v>
      </c>
      <c r="C8" s="6">
        <v>7</v>
      </c>
      <c r="D8" s="6">
        <v>4</v>
      </c>
      <c r="E8" s="6">
        <v>6</v>
      </c>
      <c r="F8" s="6"/>
      <c r="G8" s="6" t="str">
        <f t="shared" si="0"/>
        <v>x_6 =</v>
      </c>
      <c r="H8" s="7">
        <v>2</v>
      </c>
      <c r="I8" s="5" t="s">
        <v>30</v>
      </c>
      <c r="J8" s="6"/>
      <c r="L8" s="6"/>
      <c r="M8">
        <f t="shared" si="1"/>
        <v>7.7777777777777779E-2</v>
      </c>
      <c r="N8">
        <f t="shared" si="2"/>
        <v>0.08</v>
      </c>
      <c r="O8">
        <f t="shared" si="3"/>
        <v>0.62222222222222223</v>
      </c>
      <c r="P8">
        <f t="shared" si="7"/>
        <v>9.6428571428571423</v>
      </c>
      <c r="Q8">
        <f t="shared" si="4"/>
        <v>0.8571428571428571</v>
      </c>
      <c r="R8">
        <f t="shared" si="5"/>
        <v>1.5</v>
      </c>
      <c r="S8">
        <f t="shared" si="6"/>
        <v>0.21428571428571427</v>
      </c>
    </row>
    <row r="10" spans="2:19" x14ac:dyDescent="0.25">
      <c r="B10" t="s">
        <v>34</v>
      </c>
      <c r="J10" t="s">
        <v>23</v>
      </c>
    </row>
    <row r="11" spans="2:19" x14ac:dyDescent="0.25">
      <c r="B11" t="s">
        <v>37</v>
      </c>
      <c r="C11">
        <f>SUMPRODUCT(C$3:C$8,$H$3:$H$8)</f>
        <v>88</v>
      </c>
      <c r="D11" t="s">
        <v>18</v>
      </c>
      <c r="E11" s="5">
        <v>90</v>
      </c>
      <c r="J11" s="2"/>
      <c r="K11" t="s">
        <v>24</v>
      </c>
    </row>
    <row r="12" spans="2:19" x14ac:dyDescent="0.25">
      <c r="B12" t="s">
        <v>36</v>
      </c>
      <c r="C12">
        <f>SUMPRODUCT(D$3:D$8,$H$3:$H$8)</f>
        <v>50</v>
      </c>
      <c r="D12" t="s">
        <v>18</v>
      </c>
      <c r="E12" s="5">
        <v>50</v>
      </c>
      <c r="J12" s="1"/>
      <c r="K12" t="s">
        <v>25</v>
      </c>
    </row>
    <row r="13" spans="2:19" x14ac:dyDescent="0.25">
      <c r="B13" t="s">
        <v>35</v>
      </c>
      <c r="C13" s="4">
        <f>SUMPRODUCT(E$3:E$8,$H$3:$H$8)</f>
        <v>80</v>
      </c>
      <c r="E13" t="s">
        <v>6</v>
      </c>
      <c r="J13" s="3"/>
      <c r="K1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1"/>
  <sheetViews>
    <sheetView workbookViewId="0">
      <selection activeCell="C16" sqref="C16"/>
    </sheetView>
  </sheetViews>
  <sheetFormatPr defaultRowHeight="15" x14ac:dyDescent="0.25"/>
  <cols>
    <col min="1" max="1" width="2.85546875" style="6" bestFit="1" customWidth="1"/>
    <col min="2" max="2" width="17.7109375" style="6" bestFit="1" customWidth="1"/>
    <col min="3" max="3" width="14" style="6" bestFit="1" customWidth="1"/>
    <col min="4" max="4" width="2.85546875" style="6" customWidth="1"/>
    <col min="5" max="5" width="8.42578125" style="6" bestFit="1" customWidth="1"/>
    <col min="6" max="6" width="5.85546875" style="6" bestFit="1" customWidth="1"/>
    <col min="7" max="7" width="7.42578125" style="6" bestFit="1" customWidth="1"/>
    <col min="8" max="8" width="9" style="6" bestFit="1" customWidth="1"/>
    <col min="9" max="9" width="8.5703125" style="6" bestFit="1" customWidth="1"/>
    <col min="10" max="10" width="5.7109375" style="6" bestFit="1" customWidth="1"/>
    <col min="11" max="12" width="7" style="6" bestFit="1" customWidth="1"/>
    <col min="13" max="13" width="5.85546875" style="6" bestFit="1" customWidth="1"/>
    <col min="14" max="14" width="7.42578125" style="6" bestFit="1" customWidth="1"/>
    <col min="15" max="15" width="9" style="6" bestFit="1" customWidth="1"/>
    <col min="16" max="16" width="8.5703125" style="6" bestFit="1" customWidth="1"/>
    <col min="17" max="17" width="5.7109375" style="6" bestFit="1" customWidth="1"/>
    <col min="18" max="19" width="7" style="6" bestFit="1" customWidth="1"/>
    <col min="20" max="16384" width="9.140625" style="6"/>
  </cols>
  <sheetData>
    <row r="2" spans="2:26" x14ac:dyDescent="0.25">
      <c r="B2" s="6" t="s">
        <v>44</v>
      </c>
      <c r="C2" s="6" t="s">
        <v>45</v>
      </c>
      <c r="E2" s="11" t="s">
        <v>49</v>
      </c>
      <c r="F2" s="11" t="s">
        <v>50</v>
      </c>
      <c r="G2" s="11" t="s">
        <v>51</v>
      </c>
      <c r="H2" s="11" t="s">
        <v>52</v>
      </c>
      <c r="I2" s="6" t="s">
        <v>46</v>
      </c>
      <c r="J2" s="6" t="s">
        <v>47</v>
      </c>
      <c r="K2" s="6" t="s">
        <v>48</v>
      </c>
      <c r="L2" s="6" t="s">
        <v>49</v>
      </c>
      <c r="M2" s="6" t="s">
        <v>50</v>
      </c>
      <c r="N2" s="6" t="s">
        <v>51</v>
      </c>
      <c r="O2" s="6" t="s">
        <v>52</v>
      </c>
      <c r="P2" s="11" t="s">
        <v>46</v>
      </c>
      <c r="Q2" s="11" t="s">
        <v>47</v>
      </c>
      <c r="R2" s="11" t="s">
        <v>48</v>
      </c>
      <c r="S2" s="11" t="s">
        <v>49</v>
      </c>
      <c r="T2" s="11" t="s">
        <v>50</v>
      </c>
      <c r="U2" s="11" t="s">
        <v>51</v>
      </c>
      <c r="V2" s="11" t="s">
        <v>52</v>
      </c>
      <c r="W2" s="11" t="s">
        <v>46</v>
      </c>
      <c r="X2" s="11" t="s">
        <v>47</v>
      </c>
      <c r="Y2" s="11" t="s">
        <v>48</v>
      </c>
      <c r="Z2" s="11" t="s">
        <v>49</v>
      </c>
    </row>
    <row r="3" spans="2:26" x14ac:dyDescent="0.25">
      <c r="B3" s="6" t="s">
        <v>46</v>
      </c>
      <c r="C3" s="9">
        <v>5</v>
      </c>
      <c r="E3" s="11">
        <f>VLOOKUP(E$2,$B$3:$C$9,2,FALSE)</f>
        <v>3</v>
      </c>
      <c r="F3" s="11">
        <f>E3</f>
        <v>3</v>
      </c>
      <c r="G3" s="11">
        <f t="shared" ref="G3:O9" si="0">F3</f>
        <v>3</v>
      </c>
      <c r="H3" s="11">
        <f t="shared" si="0"/>
        <v>3</v>
      </c>
      <c r="I3" s="6">
        <f t="shared" si="0"/>
        <v>3</v>
      </c>
      <c r="L3" s="6">
        <f>E3</f>
        <v>3</v>
      </c>
      <c r="M3" s="6">
        <f>L3</f>
        <v>3</v>
      </c>
      <c r="N3" s="6">
        <f t="shared" ref="N3:R7" si="1">M3</f>
        <v>3</v>
      </c>
      <c r="O3" s="6">
        <f t="shared" si="1"/>
        <v>3</v>
      </c>
      <c r="P3" s="11">
        <f t="shared" si="1"/>
        <v>3</v>
      </c>
      <c r="Q3" s="11"/>
      <c r="R3" s="11"/>
      <c r="S3" s="11">
        <f>L3</f>
        <v>3</v>
      </c>
      <c r="T3" s="11">
        <f>S3</f>
        <v>3</v>
      </c>
      <c r="U3" s="11">
        <f t="shared" ref="U3:Z3" si="2">T3</f>
        <v>3</v>
      </c>
      <c r="V3" s="11">
        <f t="shared" si="2"/>
        <v>3</v>
      </c>
      <c r="W3" s="11">
        <f t="shared" si="2"/>
        <v>3</v>
      </c>
      <c r="X3" s="11"/>
      <c r="Y3" s="11"/>
      <c r="Z3" s="11">
        <f>S3</f>
        <v>3</v>
      </c>
    </row>
    <row r="4" spans="2:26" x14ac:dyDescent="0.25">
      <c r="B4" s="6" t="s">
        <v>47</v>
      </c>
      <c r="C4" s="9">
        <v>0</v>
      </c>
      <c r="E4" s="11"/>
      <c r="F4" s="11">
        <f>VLOOKUP(F$2,$B$3:$C$9,2,FALSE)</f>
        <v>0</v>
      </c>
      <c r="G4" s="11">
        <f>F4</f>
        <v>0</v>
      </c>
      <c r="H4" s="11">
        <f t="shared" si="0"/>
        <v>0</v>
      </c>
      <c r="I4" s="6">
        <f t="shared" si="0"/>
        <v>0</v>
      </c>
      <c r="J4" s="6">
        <f t="shared" si="0"/>
        <v>0</v>
      </c>
      <c r="M4" s="6">
        <f>F4</f>
        <v>0</v>
      </c>
      <c r="N4" s="6">
        <f>M4</f>
        <v>0</v>
      </c>
      <c r="O4" s="6">
        <f t="shared" si="1"/>
        <v>0</v>
      </c>
      <c r="P4" s="11">
        <f t="shared" si="1"/>
        <v>0</v>
      </c>
      <c r="Q4" s="11">
        <f t="shared" si="1"/>
        <v>0</v>
      </c>
      <c r="R4" s="11"/>
      <c r="S4" s="11"/>
      <c r="T4" s="11">
        <f>M4</f>
        <v>0</v>
      </c>
      <c r="U4" s="11">
        <f>T4</f>
        <v>0</v>
      </c>
      <c r="V4" s="11">
        <f t="shared" ref="V4:Z4" si="3">U4</f>
        <v>0</v>
      </c>
      <c r="W4" s="11">
        <f t="shared" si="3"/>
        <v>0</v>
      </c>
      <c r="X4" s="11">
        <f t="shared" si="3"/>
        <v>0</v>
      </c>
      <c r="Y4" s="11"/>
      <c r="Z4" s="11"/>
    </row>
    <row r="5" spans="2:26" x14ac:dyDescent="0.25">
      <c r="B5" s="6" t="s">
        <v>48</v>
      </c>
      <c r="C5" s="9">
        <v>1</v>
      </c>
      <c r="E5" s="11"/>
      <c r="F5" s="11"/>
      <c r="G5" s="11">
        <f>VLOOKUP(G$2,$B$3:$C$9,2,FALSE)</f>
        <v>1</v>
      </c>
      <c r="H5" s="11">
        <f>G5</f>
        <v>1</v>
      </c>
      <c r="I5" s="6">
        <f t="shared" si="0"/>
        <v>1</v>
      </c>
      <c r="J5" s="6">
        <f t="shared" si="0"/>
        <v>1</v>
      </c>
      <c r="K5" s="6">
        <f t="shared" si="0"/>
        <v>1</v>
      </c>
      <c r="N5" s="6">
        <f>G5</f>
        <v>1</v>
      </c>
      <c r="O5" s="6">
        <f>N5</f>
        <v>1</v>
      </c>
      <c r="P5" s="11">
        <f t="shared" si="1"/>
        <v>1</v>
      </c>
      <c r="Q5" s="11">
        <f t="shared" si="1"/>
        <v>1</v>
      </c>
      <c r="R5" s="11">
        <f t="shared" si="1"/>
        <v>1</v>
      </c>
      <c r="S5" s="11"/>
      <c r="T5" s="11"/>
      <c r="U5" s="11">
        <f>N5</f>
        <v>1</v>
      </c>
      <c r="V5" s="11">
        <f>U5</f>
        <v>1</v>
      </c>
      <c r="W5" s="11">
        <f t="shared" ref="W5:Z5" si="4">V5</f>
        <v>1</v>
      </c>
      <c r="X5" s="11">
        <f t="shared" si="4"/>
        <v>1</v>
      </c>
      <c r="Y5" s="11">
        <f t="shared" si="4"/>
        <v>1</v>
      </c>
      <c r="Z5" s="11"/>
    </row>
    <row r="6" spans="2:26" x14ac:dyDescent="0.25">
      <c r="B6" s="6" t="s">
        <v>49</v>
      </c>
      <c r="C6" s="9">
        <v>3</v>
      </c>
      <c r="E6" s="11"/>
      <c r="F6" s="11"/>
      <c r="G6" s="11"/>
      <c r="H6" s="11">
        <f>VLOOKUP(H$2,$B$3:$C$9,2,FALSE)</f>
        <v>1</v>
      </c>
      <c r="I6" s="6">
        <f>H6</f>
        <v>1</v>
      </c>
      <c r="J6" s="6">
        <f t="shared" si="0"/>
        <v>1</v>
      </c>
      <c r="K6" s="6">
        <f t="shared" si="0"/>
        <v>1</v>
      </c>
      <c r="L6" s="6">
        <f t="shared" si="0"/>
        <v>1</v>
      </c>
      <c r="O6" s="6">
        <f>H6</f>
        <v>1</v>
      </c>
      <c r="P6" s="11">
        <f>O6</f>
        <v>1</v>
      </c>
      <c r="Q6" s="11">
        <f t="shared" si="1"/>
        <v>1</v>
      </c>
      <c r="R6" s="11">
        <f t="shared" si="1"/>
        <v>1</v>
      </c>
      <c r="S6" s="11">
        <f t="shared" ref="S6:Z6" si="5">R6</f>
        <v>1</v>
      </c>
      <c r="T6" s="11"/>
      <c r="U6" s="11"/>
      <c r="V6" s="11">
        <f>O6</f>
        <v>1</v>
      </c>
      <c r="W6" s="11">
        <f>V6</f>
        <v>1</v>
      </c>
      <c r="X6" s="11">
        <f t="shared" ref="X6:Z6" si="6">W6</f>
        <v>1</v>
      </c>
      <c r="Y6" s="11">
        <f t="shared" si="6"/>
        <v>1</v>
      </c>
      <c r="Z6" s="11">
        <f t="shared" si="6"/>
        <v>1</v>
      </c>
    </row>
    <row r="7" spans="2:26" x14ac:dyDescent="0.25">
      <c r="B7" s="6" t="s">
        <v>50</v>
      </c>
      <c r="C7" s="9">
        <v>0</v>
      </c>
      <c r="E7" s="11"/>
      <c r="F7" s="11"/>
      <c r="G7" s="11"/>
      <c r="H7" s="11"/>
      <c r="I7" s="6">
        <f>VLOOKUP(I$2,$B$3:$C$9,2,FALSE)</f>
        <v>5</v>
      </c>
      <c r="J7" s="6">
        <f>I7</f>
        <v>5</v>
      </c>
      <c r="K7" s="6">
        <f t="shared" si="0"/>
        <v>5</v>
      </c>
      <c r="L7" s="6">
        <f t="shared" si="0"/>
        <v>5</v>
      </c>
      <c r="M7" s="6">
        <f t="shared" si="0"/>
        <v>5</v>
      </c>
      <c r="P7" s="11">
        <f>I7</f>
        <v>5</v>
      </c>
      <c r="Q7" s="11">
        <f>P7</f>
        <v>5</v>
      </c>
      <c r="R7" s="11">
        <f t="shared" si="1"/>
        <v>5</v>
      </c>
      <c r="S7" s="11">
        <f t="shared" ref="S7:Z7" si="7">R7</f>
        <v>5</v>
      </c>
      <c r="T7" s="11">
        <f t="shared" si="7"/>
        <v>5</v>
      </c>
      <c r="U7" s="11"/>
      <c r="V7" s="11"/>
      <c r="W7" s="11">
        <f>P7</f>
        <v>5</v>
      </c>
      <c r="X7" s="11">
        <f>W7</f>
        <v>5</v>
      </c>
      <c r="Y7" s="11">
        <f t="shared" ref="Y7:Z7" si="8">X7</f>
        <v>5</v>
      </c>
      <c r="Z7" s="11">
        <f t="shared" si="8"/>
        <v>5</v>
      </c>
    </row>
    <row r="8" spans="2:26" x14ac:dyDescent="0.25">
      <c r="B8" s="6" t="s">
        <v>51</v>
      </c>
      <c r="C8" s="9">
        <v>1</v>
      </c>
      <c r="E8" s="11"/>
      <c r="F8" s="11"/>
      <c r="G8" s="11"/>
      <c r="H8" s="11"/>
      <c r="J8" s="6">
        <f>VLOOKUP(J$2,$B$3:$C$9,2,FALSE)</f>
        <v>0</v>
      </c>
      <c r="K8" s="6">
        <f>J8</f>
        <v>0</v>
      </c>
      <c r="L8" s="6">
        <f t="shared" si="0"/>
        <v>0</v>
      </c>
      <c r="M8" s="6">
        <f t="shared" si="0"/>
        <v>0</v>
      </c>
      <c r="N8" s="6">
        <f t="shared" si="0"/>
        <v>0</v>
      </c>
      <c r="P8" s="11"/>
      <c r="Q8" s="11">
        <f>J8</f>
        <v>0</v>
      </c>
      <c r="R8" s="11">
        <f>Q8</f>
        <v>0</v>
      </c>
      <c r="S8" s="11">
        <f t="shared" ref="S8:Z8" si="9">R8</f>
        <v>0</v>
      </c>
      <c r="T8" s="11">
        <f t="shared" si="9"/>
        <v>0</v>
      </c>
      <c r="U8" s="11">
        <f t="shared" si="9"/>
        <v>0</v>
      </c>
      <c r="V8" s="11"/>
      <c r="W8" s="11"/>
      <c r="X8" s="11">
        <f>Q8</f>
        <v>0</v>
      </c>
      <c r="Y8" s="11">
        <f>X8</f>
        <v>0</v>
      </c>
      <c r="Z8" s="11">
        <f t="shared" ref="Z8" si="10">Y8</f>
        <v>0</v>
      </c>
    </row>
    <row r="9" spans="2:26" x14ac:dyDescent="0.25">
      <c r="B9" s="6" t="s">
        <v>52</v>
      </c>
      <c r="C9" s="9">
        <v>1</v>
      </c>
      <c r="E9" s="11"/>
      <c r="F9" s="11"/>
      <c r="G9" s="11"/>
      <c r="H9" s="11"/>
      <c r="K9" s="6">
        <f>VLOOKUP(K$2,$B$3:$C$9,2,FALSE)</f>
        <v>1</v>
      </c>
      <c r="L9" s="6">
        <f>K9</f>
        <v>1</v>
      </c>
      <c r="M9" s="6">
        <f t="shared" si="0"/>
        <v>1</v>
      </c>
      <c r="N9" s="6">
        <f t="shared" si="0"/>
        <v>1</v>
      </c>
      <c r="O9" s="6">
        <f t="shared" si="0"/>
        <v>1</v>
      </c>
      <c r="P9" s="11"/>
      <c r="Q9" s="11"/>
      <c r="R9" s="11">
        <f>K9</f>
        <v>1</v>
      </c>
      <c r="S9" s="11">
        <f>R9</f>
        <v>1</v>
      </c>
      <c r="T9" s="11">
        <f t="shared" ref="T9:Z9" si="11">S9</f>
        <v>1</v>
      </c>
      <c r="U9" s="11">
        <f t="shared" si="11"/>
        <v>1</v>
      </c>
      <c r="V9" s="11">
        <f t="shared" si="11"/>
        <v>1</v>
      </c>
      <c r="W9" s="11"/>
      <c r="X9" s="11"/>
      <c r="Y9" s="11">
        <f>R9</f>
        <v>1</v>
      </c>
      <c r="Z9" s="11">
        <f>Y9</f>
        <v>1</v>
      </c>
    </row>
    <row r="11" spans="2:26" x14ac:dyDescent="0.25">
      <c r="B11" s="6" t="s">
        <v>53</v>
      </c>
      <c r="C11" s="8">
        <f>SUM(C3:C9)</f>
        <v>11</v>
      </c>
      <c r="H11" s="12" t="s">
        <v>54</v>
      </c>
      <c r="I11" s="6">
        <f>SUM(I3:I9)</f>
        <v>10</v>
      </c>
      <c r="J11" s="6">
        <f t="shared" ref="J11:O11" si="12">SUM(J3:J9)</f>
        <v>7</v>
      </c>
      <c r="K11" s="6">
        <f t="shared" si="12"/>
        <v>8</v>
      </c>
      <c r="L11" s="6">
        <f t="shared" si="12"/>
        <v>10</v>
      </c>
      <c r="M11" s="6">
        <f t="shared" si="12"/>
        <v>9</v>
      </c>
      <c r="N11" s="6">
        <f t="shared" si="12"/>
        <v>5</v>
      </c>
      <c r="O11" s="6">
        <f t="shared" si="12"/>
        <v>6</v>
      </c>
    </row>
    <row r="12" spans="2:26" x14ac:dyDescent="0.25">
      <c r="B12" s="6" t="s">
        <v>56</v>
      </c>
      <c r="H12" s="12" t="s">
        <v>55</v>
      </c>
      <c r="I12" s="5">
        <v>10</v>
      </c>
      <c r="J12" s="5">
        <v>6</v>
      </c>
      <c r="K12" s="5">
        <v>8</v>
      </c>
      <c r="L12" s="5">
        <v>5</v>
      </c>
      <c r="M12" s="5">
        <v>9</v>
      </c>
      <c r="N12" s="5">
        <v>4</v>
      </c>
      <c r="O12" s="5">
        <v>6</v>
      </c>
    </row>
    <row r="14" spans="2:26" x14ac:dyDescent="0.25">
      <c r="H14" s="12" t="s">
        <v>57</v>
      </c>
      <c r="I14" s="6">
        <f>I11-I12</f>
        <v>0</v>
      </c>
      <c r="J14" s="6">
        <f>J11-J12</f>
        <v>1</v>
      </c>
      <c r="K14" s="6">
        <f>K11-K12</f>
        <v>0</v>
      </c>
      <c r="L14" s="6">
        <f>L11-L12</f>
        <v>5</v>
      </c>
      <c r="M14" s="6">
        <f>M11-M12</f>
        <v>0</v>
      </c>
      <c r="N14" s="6">
        <f>N11-N12</f>
        <v>1</v>
      </c>
      <c r="O14" s="6">
        <f>O11-O12</f>
        <v>0</v>
      </c>
    </row>
    <row r="15" spans="2:26" x14ac:dyDescent="0.25">
      <c r="H15" s="12"/>
    </row>
    <row r="16" spans="2:26" x14ac:dyDescent="0.25">
      <c r="B16" s="6" t="s">
        <v>53</v>
      </c>
      <c r="C16" s="8">
        <f>SUM(I16:O16)</f>
        <v>1650</v>
      </c>
      <c r="H16" s="12" t="s">
        <v>58</v>
      </c>
      <c r="I16" s="6">
        <f>I11*30</f>
        <v>300</v>
      </c>
      <c r="J16" s="6">
        <f t="shared" ref="J16:O16" si="13">J11*30</f>
        <v>210</v>
      </c>
      <c r="K16" s="6">
        <f t="shared" si="13"/>
        <v>240</v>
      </c>
      <c r="L16" s="6">
        <f t="shared" si="13"/>
        <v>300</v>
      </c>
      <c r="M16" s="6">
        <f t="shared" si="13"/>
        <v>270</v>
      </c>
      <c r="N16" s="6">
        <f t="shared" si="13"/>
        <v>150</v>
      </c>
      <c r="O16" s="6">
        <f t="shared" si="13"/>
        <v>180</v>
      </c>
    </row>
    <row r="17" spans="2:5" x14ac:dyDescent="0.25">
      <c r="B17" s="6" t="s">
        <v>56</v>
      </c>
    </row>
    <row r="18" spans="2:5" x14ac:dyDescent="0.25">
      <c r="D18" t="s">
        <v>23</v>
      </c>
      <c r="E18"/>
    </row>
    <row r="19" spans="2:5" x14ac:dyDescent="0.25">
      <c r="D19" s="2"/>
      <c r="E19" t="s">
        <v>24</v>
      </c>
    </row>
    <row r="20" spans="2:5" x14ac:dyDescent="0.25">
      <c r="D20" s="1"/>
      <c r="E20" t="s">
        <v>25</v>
      </c>
    </row>
    <row r="21" spans="2:5" x14ac:dyDescent="0.25">
      <c r="D21" s="3"/>
      <c r="E2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31"/>
  <sheetViews>
    <sheetView topLeftCell="A10" workbookViewId="0">
      <selection activeCell="C26" sqref="C26"/>
    </sheetView>
  </sheetViews>
  <sheetFormatPr defaultRowHeight="15" x14ac:dyDescent="0.25"/>
  <cols>
    <col min="1" max="1" width="2.85546875" style="6" bestFit="1" customWidth="1"/>
    <col min="2" max="2" width="17.7109375" style="6" bestFit="1" customWidth="1"/>
    <col min="3" max="3" width="15.42578125" style="6" bestFit="1" customWidth="1"/>
    <col min="4" max="4" width="24.85546875" style="6" bestFit="1" customWidth="1"/>
    <col min="5" max="5" width="2.85546875" style="6" customWidth="1"/>
    <col min="6" max="6" width="7" style="6" bestFit="1" customWidth="1"/>
    <col min="7" max="7" width="8.42578125" style="6" bestFit="1" customWidth="1"/>
    <col min="8" max="8" width="5.85546875" style="6" bestFit="1" customWidth="1"/>
    <col min="9" max="9" width="7.42578125" style="6" bestFit="1" customWidth="1"/>
    <col min="10" max="10" width="9" style="6" bestFit="1" customWidth="1"/>
    <col min="11" max="11" width="8.5703125" style="6" bestFit="1" customWidth="1"/>
    <col min="12" max="12" width="8.42578125" style="6" bestFit="1" customWidth="1"/>
    <col min="13" max="14" width="7" style="6" bestFit="1" customWidth="1"/>
    <col min="15" max="15" width="5.85546875" style="6" bestFit="1" customWidth="1"/>
    <col min="16" max="16" width="7.42578125" style="6" bestFit="1" customWidth="1"/>
    <col min="17" max="17" width="9" style="6" bestFit="1" customWidth="1"/>
    <col min="18" max="18" width="8.5703125" style="6" bestFit="1" customWidth="1"/>
    <col min="19" max="19" width="5.7109375" style="6" bestFit="1" customWidth="1"/>
    <col min="20" max="21" width="7" style="6" bestFit="1" customWidth="1"/>
    <col min="22" max="16384" width="9.140625" style="6"/>
  </cols>
  <sheetData>
    <row r="2" spans="2:34" x14ac:dyDescent="0.25">
      <c r="B2" s="6" t="s">
        <v>44</v>
      </c>
      <c r="C2" s="6" t="s">
        <v>45</v>
      </c>
      <c r="D2" s="6" t="s">
        <v>60</v>
      </c>
      <c r="F2" s="11" t="s">
        <v>48</v>
      </c>
      <c r="G2" s="11" t="s">
        <v>49</v>
      </c>
      <c r="H2" s="11" t="s">
        <v>50</v>
      </c>
      <c r="I2" s="11" t="s">
        <v>51</v>
      </c>
      <c r="J2" s="11" t="s">
        <v>52</v>
      </c>
      <c r="K2" s="6" t="s">
        <v>46</v>
      </c>
      <c r="L2" s="6" t="s">
        <v>47</v>
      </c>
      <c r="M2" s="6" t="s">
        <v>48</v>
      </c>
      <c r="N2" s="6" t="s">
        <v>49</v>
      </c>
      <c r="O2" s="6" t="s">
        <v>50</v>
      </c>
      <c r="P2" s="6" t="s">
        <v>51</v>
      </c>
      <c r="Q2" s="6" t="s">
        <v>52</v>
      </c>
      <c r="R2" s="11" t="s">
        <v>46</v>
      </c>
      <c r="S2" s="11" t="s">
        <v>47</v>
      </c>
      <c r="T2" s="11" t="s">
        <v>48</v>
      </c>
      <c r="U2" s="11" t="s">
        <v>49</v>
      </c>
      <c r="V2" s="11" t="s">
        <v>50</v>
      </c>
      <c r="W2" s="11" t="s">
        <v>51</v>
      </c>
      <c r="X2" s="11" t="s">
        <v>52</v>
      </c>
      <c r="Y2" s="11" t="s">
        <v>46</v>
      </c>
      <c r="Z2" s="11" t="s">
        <v>47</v>
      </c>
      <c r="AA2" s="11" t="s">
        <v>48</v>
      </c>
      <c r="AB2" s="11" t="s">
        <v>49</v>
      </c>
    </row>
    <row r="3" spans="2:34" x14ac:dyDescent="0.25">
      <c r="B3" s="6" t="s">
        <v>46</v>
      </c>
      <c r="C3" s="9">
        <v>4</v>
      </c>
      <c r="D3" s="9">
        <v>0</v>
      </c>
      <c r="F3" s="11" t="s">
        <v>63</v>
      </c>
      <c r="G3" s="11">
        <f>VLOOKUP(G$2,$B$3:$C$9,2,FALSE)</f>
        <v>0</v>
      </c>
      <c r="H3" s="11">
        <f>G3</f>
        <v>0</v>
      </c>
      <c r="I3" s="11">
        <f>H3</f>
        <v>0</v>
      </c>
      <c r="J3" s="11">
        <f>I3</f>
        <v>0</v>
      </c>
      <c r="K3" s="10">
        <f>J3</f>
        <v>0</v>
      </c>
      <c r="L3" s="10">
        <f>VLOOKUP(G$2,$B$3:$D$9,3,FALSE)</f>
        <v>0</v>
      </c>
      <c r="M3" s="10" t="str">
        <f>F3</f>
        <v>-</v>
      </c>
      <c r="N3" s="10">
        <f t="shared" ref="N3:AB3" si="0">G3</f>
        <v>0</v>
      </c>
      <c r="O3" s="10">
        <f t="shared" si="0"/>
        <v>0</v>
      </c>
      <c r="P3" s="10">
        <f t="shared" si="0"/>
        <v>0</v>
      </c>
      <c r="Q3" s="10">
        <f t="shared" si="0"/>
        <v>0</v>
      </c>
      <c r="R3" s="11">
        <f t="shared" si="0"/>
        <v>0</v>
      </c>
      <c r="S3" s="11">
        <f t="shared" si="0"/>
        <v>0</v>
      </c>
      <c r="T3" s="11" t="str">
        <f t="shared" si="0"/>
        <v>-</v>
      </c>
      <c r="U3" s="11">
        <f t="shared" si="0"/>
        <v>0</v>
      </c>
      <c r="V3" s="11">
        <f t="shared" si="0"/>
        <v>0</v>
      </c>
      <c r="W3" s="11">
        <f t="shared" si="0"/>
        <v>0</v>
      </c>
      <c r="X3" s="11">
        <f t="shared" si="0"/>
        <v>0</v>
      </c>
      <c r="Y3" s="11">
        <f t="shared" si="0"/>
        <v>0</v>
      </c>
      <c r="Z3" s="11">
        <f t="shared" si="0"/>
        <v>0</v>
      </c>
      <c r="AA3" s="11" t="str">
        <f t="shared" si="0"/>
        <v>-</v>
      </c>
      <c r="AB3" s="11">
        <f t="shared" si="0"/>
        <v>0</v>
      </c>
    </row>
    <row r="4" spans="2:34" x14ac:dyDescent="0.25">
      <c r="B4" s="6" t="s">
        <v>47</v>
      </c>
      <c r="C4" s="9">
        <v>0</v>
      </c>
      <c r="D4" s="9">
        <v>0</v>
      </c>
      <c r="F4" s="11">
        <f>VLOOKUP(H$2,$B$3:$D$9,3,FALSE)</f>
        <v>0</v>
      </c>
      <c r="G4" s="11" t="s">
        <v>63</v>
      </c>
      <c r="H4" s="11">
        <f>VLOOKUP(H$2,$B$3:$C$9,2,FALSE)</f>
        <v>2</v>
      </c>
      <c r="I4" s="11">
        <f>H4</f>
        <v>2</v>
      </c>
      <c r="J4" s="11">
        <f>I4</f>
        <v>2</v>
      </c>
      <c r="K4" s="10">
        <f>J4</f>
        <v>2</v>
      </c>
      <c r="L4" s="10">
        <f>K4</f>
        <v>2</v>
      </c>
      <c r="M4" s="10">
        <f>VLOOKUP(H$2,$B$3:$D$9,3,FALSE)</f>
        <v>0</v>
      </c>
      <c r="N4" s="10" t="str">
        <f>G4</f>
        <v>-</v>
      </c>
      <c r="O4" s="10">
        <f t="shared" ref="O4" si="1">H4</f>
        <v>2</v>
      </c>
      <c r="P4" s="10">
        <f t="shared" ref="P4:P5" si="2">I4</f>
        <v>2</v>
      </c>
      <c r="Q4" s="10">
        <f t="shared" ref="Q4:Q6" si="3">J4</f>
        <v>2</v>
      </c>
      <c r="R4" s="11">
        <f t="shared" ref="R4:R7" si="4">K4</f>
        <v>2</v>
      </c>
      <c r="S4" s="11">
        <f t="shared" ref="S4:S8" si="5">L4</f>
        <v>2</v>
      </c>
      <c r="T4" s="11">
        <f t="shared" ref="T4:T9" si="6">M4</f>
        <v>0</v>
      </c>
      <c r="U4" s="11" t="str">
        <f t="shared" ref="U4:U9" si="7">N4</f>
        <v>-</v>
      </c>
      <c r="V4" s="11">
        <f t="shared" ref="V4:V9" si="8">O4</f>
        <v>2</v>
      </c>
      <c r="W4" s="11">
        <f t="shared" ref="W4:W9" si="9">P4</f>
        <v>2</v>
      </c>
      <c r="X4" s="11">
        <f t="shared" ref="X4:X9" si="10">Q4</f>
        <v>2</v>
      </c>
      <c r="Y4" s="11">
        <f t="shared" ref="Y4:Y9" si="11">R4</f>
        <v>2</v>
      </c>
      <c r="Z4" s="11">
        <f t="shared" ref="Z4:Z9" si="12">S4</f>
        <v>2</v>
      </c>
      <c r="AA4" s="11">
        <f t="shared" ref="AA4:AA9" si="13">T4</f>
        <v>0</v>
      </c>
      <c r="AB4" s="11" t="str">
        <f t="shared" ref="AB4:AB9" si="14">U4</f>
        <v>-</v>
      </c>
      <c r="AC4" s="11"/>
    </row>
    <row r="5" spans="2:34" x14ac:dyDescent="0.25">
      <c r="B5" s="6" t="s">
        <v>48</v>
      </c>
      <c r="C5" s="9">
        <v>1</v>
      </c>
      <c r="D5" s="9">
        <v>1</v>
      </c>
      <c r="F5" s="11">
        <f>VLOOKUP(I$2,$B$3:$C$9,2,FALSE)</f>
        <v>1</v>
      </c>
      <c r="G5" s="11">
        <f>VLOOKUP(I$2,$B$3:$D$9,3,FALSE)</f>
        <v>0</v>
      </c>
      <c r="H5" s="11" t="s">
        <v>63</v>
      </c>
      <c r="I5" s="11">
        <f>VLOOKUP(I$2,$B$3:$C$9,2,FALSE)</f>
        <v>1</v>
      </c>
      <c r="J5" s="11">
        <f>I5</f>
        <v>1</v>
      </c>
      <c r="K5" s="10">
        <f>J5</f>
        <v>1</v>
      </c>
      <c r="L5" s="10">
        <f>K5</f>
        <v>1</v>
      </c>
      <c r="M5" s="10">
        <f>L5</f>
        <v>1</v>
      </c>
      <c r="N5" s="10">
        <f>VLOOKUP(I$2,$B$3:$D$9,3,FALSE)</f>
        <v>0</v>
      </c>
      <c r="O5" s="10" t="str">
        <f>H5</f>
        <v>-</v>
      </c>
      <c r="P5" s="10">
        <f t="shared" si="2"/>
        <v>1</v>
      </c>
      <c r="Q5" s="10">
        <f t="shared" si="3"/>
        <v>1</v>
      </c>
      <c r="R5" s="11">
        <f t="shared" si="4"/>
        <v>1</v>
      </c>
      <c r="S5" s="11">
        <f t="shared" si="5"/>
        <v>1</v>
      </c>
      <c r="T5" s="11">
        <f t="shared" si="6"/>
        <v>1</v>
      </c>
      <c r="U5" s="11">
        <f t="shared" si="7"/>
        <v>0</v>
      </c>
      <c r="V5" s="11" t="str">
        <f t="shared" si="8"/>
        <v>-</v>
      </c>
      <c r="W5" s="11">
        <f t="shared" si="9"/>
        <v>1</v>
      </c>
      <c r="X5" s="11">
        <f t="shared" si="10"/>
        <v>1</v>
      </c>
      <c r="Y5" s="11">
        <f t="shared" si="11"/>
        <v>1</v>
      </c>
      <c r="Z5" s="11">
        <f t="shared" si="12"/>
        <v>1</v>
      </c>
      <c r="AA5" s="11">
        <f t="shared" si="13"/>
        <v>1</v>
      </c>
      <c r="AB5" s="11">
        <f t="shared" si="14"/>
        <v>0</v>
      </c>
      <c r="AC5" s="11"/>
      <c r="AD5" s="11"/>
    </row>
    <row r="6" spans="2:34" x14ac:dyDescent="0.25">
      <c r="B6" s="6" t="s">
        <v>49</v>
      </c>
      <c r="C6" s="9">
        <v>0</v>
      </c>
      <c r="D6" s="9">
        <v>0</v>
      </c>
      <c r="F6" s="11">
        <f>VLOOKUP(J$2,$B$3:$C$9,2,FALSE)</f>
        <v>2</v>
      </c>
      <c r="G6" s="11">
        <f>F6</f>
        <v>2</v>
      </c>
      <c r="H6" s="11">
        <f>VLOOKUP(J$2,$B$3:$D$9,3,FALSE)</f>
        <v>2</v>
      </c>
      <c r="I6" s="11" t="s">
        <v>63</v>
      </c>
      <c r="J6" s="11">
        <f>VLOOKUP(J$2,$B$3:$C$9,2,FALSE)</f>
        <v>2</v>
      </c>
      <c r="K6" s="10">
        <f>J6</f>
        <v>2</v>
      </c>
      <c r="L6" s="10">
        <f>K6</f>
        <v>2</v>
      </c>
      <c r="M6" s="10">
        <f>L6</f>
        <v>2</v>
      </c>
      <c r="N6" s="10">
        <f>M6</f>
        <v>2</v>
      </c>
      <c r="O6" s="10">
        <f>VLOOKUP(J$2,$B$3:$D$9,3,FALSE)</f>
        <v>2</v>
      </c>
      <c r="P6" s="10" t="str">
        <f>I6</f>
        <v>-</v>
      </c>
      <c r="Q6" s="10">
        <f t="shared" si="3"/>
        <v>2</v>
      </c>
      <c r="R6" s="11">
        <f t="shared" si="4"/>
        <v>2</v>
      </c>
      <c r="S6" s="11">
        <f t="shared" si="5"/>
        <v>2</v>
      </c>
      <c r="T6" s="11">
        <f t="shared" si="6"/>
        <v>2</v>
      </c>
      <c r="U6" s="11">
        <f t="shared" si="7"/>
        <v>2</v>
      </c>
      <c r="V6" s="11">
        <f t="shared" si="8"/>
        <v>2</v>
      </c>
      <c r="W6" s="11" t="str">
        <f t="shared" si="9"/>
        <v>-</v>
      </c>
      <c r="X6" s="11">
        <f t="shared" si="10"/>
        <v>2</v>
      </c>
      <c r="Y6" s="11">
        <f t="shared" si="11"/>
        <v>2</v>
      </c>
      <c r="Z6" s="11">
        <f t="shared" si="12"/>
        <v>2</v>
      </c>
      <c r="AA6" s="11">
        <f t="shared" si="13"/>
        <v>2</v>
      </c>
      <c r="AB6" s="11">
        <f t="shared" si="14"/>
        <v>2</v>
      </c>
      <c r="AC6" s="11"/>
      <c r="AD6" s="11"/>
      <c r="AE6" s="11"/>
    </row>
    <row r="7" spans="2:34" x14ac:dyDescent="0.25">
      <c r="B7" s="6" t="s">
        <v>50</v>
      </c>
      <c r="C7" s="9">
        <v>2</v>
      </c>
      <c r="D7" s="9">
        <v>0</v>
      </c>
      <c r="F7" s="11">
        <f>VLOOKUP(K$2,$B$3:$C$9,2,FALSE)</f>
        <v>4</v>
      </c>
      <c r="G7" s="11">
        <f>F7</f>
        <v>4</v>
      </c>
      <c r="H7" s="11">
        <f>G7</f>
        <v>4</v>
      </c>
      <c r="I7" s="11">
        <f>VLOOKUP(K$2,$B$3:$D$9,3,FALSE)</f>
        <v>0</v>
      </c>
      <c r="J7" s="11" t="s">
        <v>63</v>
      </c>
      <c r="K7" s="10">
        <f>VLOOKUP(K$2,$B$3:$C$9,2,FALSE)</f>
        <v>4</v>
      </c>
      <c r="L7" s="10">
        <f>K7</f>
        <v>4</v>
      </c>
      <c r="M7" s="10">
        <f>L7</f>
        <v>4</v>
      </c>
      <c r="N7" s="10">
        <f>M7</f>
        <v>4</v>
      </c>
      <c r="O7" s="10">
        <f>N7</f>
        <v>4</v>
      </c>
      <c r="P7" s="10">
        <f>VLOOKUP(K$2,$B$3:$D$9,3,FALSE)</f>
        <v>0</v>
      </c>
      <c r="Q7" s="10" t="str">
        <f>J7</f>
        <v>-</v>
      </c>
      <c r="R7" s="11">
        <f t="shared" si="4"/>
        <v>4</v>
      </c>
      <c r="S7" s="11">
        <f t="shared" si="5"/>
        <v>4</v>
      </c>
      <c r="T7" s="11">
        <f t="shared" si="6"/>
        <v>4</v>
      </c>
      <c r="U7" s="11">
        <f t="shared" si="7"/>
        <v>4</v>
      </c>
      <c r="V7" s="11">
        <f t="shared" si="8"/>
        <v>4</v>
      </c>
      <c r="W7" s="11">
        <f t="shared" si="9"/>
        <v>0</v>
      </c>
      <c r="X7" s="11" t="str">
        <f t="shared" si="10"/>
        <v>-</v>
      </c>
      <c r="Y7" s="11">
        <f t="shared" si="11"/>
        <v>4</v>
      </c>
      <c r="Z7" s="11">
        <f t="shared" si="12"/>
        <v>4</v>
      </c>
      <c r="AA7" s="11">
        <f t="shared" si="13"/>
        <v>4</v>
      </c>
      <c r="AB7" s="11">
        <f t="shared" si="14"/>
        <v>4</v>
      </c>
      <c r="AC7" s="11"/>
      <c r="AD7" s="11"/>
      <c r="AE7" s="11"/>
      <c r="AF7" s="11"/>
    </row>
    <row r="8" spans="2:34" x14ac:dyDescent="0.25">
      <c r="B8" s="6" t="s">
        <v>51</v>
      </c>
      <c r="C8" s="9">
        <v>1</v>
      </c>
      <c r="D8" s="9">
        <v>0</v>
      </c>
      <c r="F8" s="11">
        <f>VLOOKUP(L$2,$B$3:$C$9,2,FALSE)</f>
        <v>0</v>
      </c>
      <c r="G8" s="11">
        <f>F8</f>
        <v>0</v>
      </c>
      <c r="H8" s="11">
        <f>G8</f>
        <v>0</v>
      </c>
      <c r="I8" s="11">
        <f>H8</f>
        <v>0</v>
      </c>
      <c r="J8" s="11">
        <f>VLOOKUP(L$2,$B$3:$D$9,3,FALSE)</f>
        <v>0</v>
      </c>
      <c r="K8" s="10" t="s">
        <v>63</v>
      </c>
      <c r="L8" s="10">
        <f>VLOOKUP(L$2,$B$3:$C$9,2,FALSE)</f>
        <v>0</v>
      </c>
      <c r="M8" s="10">
        <f>L8</f>
        <v>0</v>
      </c>
      <c r="N8" s="10">
        <f>M8</f>
        <v>0</v>
      </c>
      <c r="O8" s="10">
        <f>N8</f>
        <v>0</v>
      </c>
      <c r="P8" s="10">
        <f>O8</f>
        <v>0</v>
      </c>
      <c r="Q8" s="10">
        <f>VLOOKUP(L$2,$B$3:$D$9,3,FALSE)</f>
        <v>0</v>
      </c>
      <c r="R8" s="11" t="str">
        <f>K8</f>
        <v>-</v>
      </c>
      <c r="S8" s="11">
        <f t="shared" si="5"/>
        <v>0</v>
      </c>
      <c r="T8" s="11">
        <f t="shared" si="6"/>
        <v>0</v>
      </c>
      <c r="U8" s="11">
        <f t="shared" si="7"/>
        <v>0</v>
      </c>
      <c r="V8" s="11">
        <f t="shared" si="8"/>
        <v>0</v>
      </c>
      <c r="W8" s="11">
        <f t="shared" si="9"/>
        <v>0</v>
      </c>
      <c r="X8" s="11">
        <f t="shared" si="10"/>
        <v>0</v>
      </c>
      <c r="Y8" s="11" t="str">
        <f t="shared" si="11"/>
        <v>-</v>
      </c>
      <c r="Z8" s="11">
        <f t="shared" si="12"/>
        <v>0</v>
      </c>
      <c r="AA8" s="11">
        <f t="shared" si="13"/>
        <v>0</v>
      </c>
      <c r="AB8" s="11">
        <f t="shared" si="14"/>
        <v>0</v>
      </c>
      <c r="AC8" s="11"/>
      <c r="AD8" s="11"/>
      <c r="AE8" s="11"/>
      <c r="AF8" s="11"/>
      <c r="AG8" s="11"/>
    </row>
    <row r="9" spans="2:34" x14ac:dyDescent="0.25">
      <c r="B9" s="6" t="s">
        <v>52</v>
      </c>
      <c r="C9" s="9">
        <v>2</v>
      </c>
      <c r="D9" s="9">
        <v>2</v>
      </c>
      <c r="F9" s="11">
        <f>VLOOKUP(M$2,$B$3:$C$9,2,FALSE)</f>
        <v>1</v>
      </c>
      <c r="G9" s="11">
        <f>F9</f>
        <v>1</v>
      </c>
      <c r="H9" s="11">
        <f>G9</f>
        <v>1</v>
      </c>
      <c r="I9" s="11">
        <f>H9</f>
        <v>1</v>
      </c>
      <c r="J9" s="11">
        <f>I9</f>
        <v>1</v>
      </c>
      <c r="K9" s="10">
        <f>VLOOKUP(F$2,$B$3:$D$9,3,FALSE)</f>
        <v>1</v>
      </c>
      <c r="L9" s="10" t="s">
        <v>63</v>
      </c>
      <c r="M9" s="10">
        <f>VLOOKUP(M$2,$B$3:$C$9,2,FALSE)</f>
        <v>1</v>
      </c>
      <c r="N9" s="10">
        <f>M9</f>
        <v>1</v>
      </c>
      <c r="O9" s="10">
        <f>N9</f>
        <v>1</v>
      </c>
      <c r="P9" s="10">
        <f>O9</f>
        <v>1</v>
      </c>
      <c r="Q9" s="10">
        <f>P9</f>
        <v>1</v>
      </c>
      <c r="R9" s="11">
        <f>VLOOKUP(M$2,$B$3:$D$9,3,FALSE)</f>
        <v>1</v>
      </c>
      <c r="S9" s="11" t="str">
        <f>L9</f>
        <v>-</v>
      </c>
      <c r="T9" s="11">
        <f t="shared" si="6"/>
        <v>1</v>
      </c>
      <c r="U9" s="11">
        <f t="shared" si="7"/>
        <v>1</v>
      </c>
      <c r="V9" s="11">
        <f t="shared" si="8"/>
        <v>1</v>
      </c>
      <c r="W9" s="11">
        <f t="shared" si="9"/>
        <v>1</v>
      </c>
      <c r="X9" s="11">
        <f t="shared" si="10"/>
        <v>1</v>
      </c>
      <c r="Y9" s="11">
        <f t="shared" si="11"/>
        <v>1</v>
      </c>
      <c r="Z9" s="11" t="str">
        <f t="shared" si="12"/>
        <v>-</v>
      </c>
      <c r="AA9" s="11">
        <f t="shared" si="13"/>
        <v>1</v>
      </c>
      <c r="AB9" s="11">
        <f t="shared" si="14"/>
        <v>1</v>
      </c>
      <c r="AC9" s="11"/>
      <c r="AD9" s="11"/>
      <c r="AE9" s="11"/>
      <c r="AF9" s="11"/>
      <c r="AG9" s="11"/>
      <c r="AH9" s="11"/>
    </row>
    <row r="11" spans="2:34" x14ac:dyDescent="0.25">
      <c r="B11" s="6" t="s">
        <v>53</v>
      </c>
      <c r="C11" s="13">
        <f>SUM(C3:C9)</f>
        <v>10</v>
      </c>
      <c r="J11" s="12" t="s">
        <v>54</v>
      </c>
      <c r="K11" s="6">
        <f>SUM(K3:K9)</f>
        <v>10</v>
      </c>
      <c r="L11" s="6">
        <f>SUM(L3:L9)</f>
        <v>9</v>
      </c>
      <c r="M11" s="6">
        <f>SUM(M3:M9)</f>
        <v>8</v>
      </c>
      <c r="N11" s="6">
        <f>SUM(N3:N9)</f>
        <v>7</v>
      </c>
      <c r="O11" s="6">
        <f>SUM(O3:O9)</f>
        <v>9</v>
      </c>
      <c r="P11" s="6">
        <f>SUM(P3:P9)</f>
        <v>4</v>
      </c>
      <c r="Q11" s="6">
        <f>SUM(Q3:Q9)</f>
        <v>6</v>
      </c>
    </row>
    <row r="12" spans="2:34" x14ac:dyDescent="0.25">
      <c r="B12" s="6" t="s">
        <v>56</v>
      </c>
      <c r="J12" s="12" t="s">
        <v>55</v>
      </c>
      <c r="K12" s="5">
        <v>10</v>
      </c>
      <c r="L12" s="5">
        <v>6</v>
      </c>
      <c r="M12" s="5">
        <v>8</v>
      </c>
      <c r="N12" s="5">
        <v>5</v>
      </c>
      <c r="O12" s="5">
        <v>9</v>
      </c>
      <c r="P12" s="5">
        <v>4</v>
      </c>
      <c r="Q12" s="5">
        <v>6</v>
      </c>
    </row>
    <row r="14" spans="2:34" x14ac:dyDescent="0.25">
      <c r="C14" s="6" t="s">
        <v>61</v>
      </c>
      <c r="D14" s="6">
        <v>30</v>
      </c>
    </row>
    <row r="15" spans="2:34" x14ac:dyDescent="0.25">
      <c r="C15" s="6" t="s">
        <v>62</v>
      </c>
      <c r="D15" s="6">
        <v>50</v>
      </c>
    </row>
    <row r="17" spans="2:28" x14ac:dyDescent="0.25">
      <c r="B17" s="6" t="s">
        <v>44</v>
      </c>
      <c r="C17" s="6" t="s">
        <v>45</v>
      </c>
      <c r="D17" s="6" t="s">
        <v>60</v>
      </c>
      <c r="F17" s="11" t="s">
        <v>48</v>
      </c>
      <c r="G17" s="11" t="s">
        <v>49</v>
      </c>
      <c r="H17" s="11" t="s">
        <v>50</v>
      </c>
      <c r="I17" s="11" t="s">
        <v>51</v>
      </c>
      <c r="J17" s="11" t="s">
        <v>52</v>
      </c>
      <c r="K17" s="6" t="s">
        <v>46</v>
      </c>
      <c r="L17" s="6" t="s">
        <v>47</v>
      </c>
      <c r="M17" s="6" t="s">
        <v>48</v>
      </c>
      <c r="N17" s="6" t="s">
        <v>49</v>
      </c>
      <c r="O17" s="6" t="s">
        <v>50</v>
      </c>
      <c r="P17" s="6" t="s">
        <v>51</v>
      </c>
      <c r="Q17" s="6" t="s">
        <v>52</v>
      </c>
      <c r="R17" s="11" t="s">
        <v>46</v>
      </c>
      <c r="S17" s="11" t="s">
        <v>47</v>
      </c>
      <c r="T17" s="11" t="s">
        <v>48</v>
      </c>
      <c r="U17" s="11" t="s">
        <v>49</v>
      </c>
      <c r="V17" s="11" t="s">
        <v>50</v>
      </c>
      <c r="W17" s="11" t="s">
        <v>51</v>
      </c>
      <c r="X17" s="11" t="s">
        <v>52</v>
      </c>
      <c r="Y17" s="11" t="s">
        <v>46</v>
      </c>
      <c r="Z17" s="11" t="s">
        <v>47</v>
      </c>
      <c r="AA17" s="11" t="s">
        <v>48</v>
      </c>
      <c r="AB17" s="11" t="s">
        <v>49</v>
      </c>
    </row>
    <row r="18" spans="2:28" x14ac:dyDescent="0.25">
      <c r="B18" s="6" t="s">
        <v>46</v>
      </c>
      <c r="C18" s="9">
        <f>C3</f>
        <v>4</v>
      </c>
      <c r="D18" s="9">
        <f>D3</f>
        <v>0</v>
      </c>
      <c r="F18" s="11" t="s">
        <v>63</v>
      </c>
      <c r="G18" s="11">
        <f>VLOOKUP(G$17,$B$18:$C$24,2,FALSE)*Custo_Diario</f>
        <v>0</v>
      </c>
      <c r="H18" s="11">
        <f>G18</f>
        <v>0</v>
      </c>
      <c r="I18" s="11">
        <f t="shared" ref="H18:Q24" si="15">H18</f>
        <v>0</v>
      </c>
      <c r="J18" s="11">
        <f t="shared" si="15"/>
        <v>0</v>
      </c>
      <c r="K18" s="6">
        <f>J18</f>
        <v>0</v>
      </c>
      <c r="L18" s="6">
        <f>VLOOKUP(G$17,$B$18:$D$24,3,FALSE)*Custo_Dia_Extra</f>
        <v>0</v>
      </c>
      <c r="M18" s="6" t="s">
        <v>63</v>
      </c>
      <c r="N18" s="6">
        <f>G18</f>
        <v>0</v>
      </c>
      <c r="O18" s="6">
        <f>H18</f>
        <v>0</v>
      </c>
      <c r="P18" s="6">
        <f>I18</f>
        <v>0</v>
      </c>
      <c r="Q18" s="6">
        <f>J18</f>
        <v>0</v>
      </c>
      <c r="R18" s="11">
        <f>K18</f>
        <v>0</v>
      </c>
      <c r="S18" s="11">
        <f>L18</f>
        <v>0</v>
      </c>
      <c r="T18" s="11" t="str">
        <f>M18</f>
        <v>-</v>
      </c>
      <c r="U18" s="11">
        <f>N18</f>
        <v>0</v>
      </c>
      <c r="V18" s="11">
        <f>O18</f>
        <v>0</v>
      </c>
      <c r="W18" s="11">
        <f t="shared" ref="W18" si="16">P18</f>
        <v>0</v>
      </c>
      <c r="X18" s="11">
        <f t="shared" ref="X18" si="17">Q18</f>
        <v>0</v>
      </c>
      <c r="Y18" s="11">
        <f t="shared" ref="Y18" si="18">R18</f>
        <v>0</v>
      </c>
      <c r="Z18" s="11">
        <f t="shared" ref="Z18" si="19">S18</f>
        <v>0</v>
      </c>
      <c r="AA18" s="11" t="str">
        <f t="shared" ref="AA18:AB18" si="20">T18</f>
        <v>-</v>
      </c>
      <c r="AB18" s="11">
        <f t="shared" si="20"/>
        <v>0</v>
      </c>
    </row>
    <row r="19" spans="2:28" x14ac:dyDescent="0.25">
      <c r="B19" s="6" t="s">
        <v>47</v>
      </c>
      <c r="C19" s="9">
        <f t="shared" ref="C19:D19" si="21">C4</f>
        <v>0</v>
      </c>
      <c r="D19" s="9">
        <f t="shared" ref="D19:D24" si="22">D4</f>
        <v>0</v>
      </c>
      <c r="F19" s="11">
        <f>VLOOKUP(H$17,$B$18:$D$24,3,FALSE)*Custo_Dia_Extra</f>
        <v>0</v>
      </c>
      <c r="G19" s="11" t="s">
        <v>63</v>
      </c>
      <c r="H19" s="11">
        <f>VLOOKUP(H$17,$B$18:$C$24,2,FALSE)*Custo_Diario</f>
        <v>60</v>
      </c>
      <c r="I19" s="11">
        <f>H19</f>
        <v>60</v>
      </c>
      <c r="J19" s="11">
        <f t="shared" si="15"/>
        <v>60</v>
      </c>
      <c r="K19" s="6">
        <f t="shared" si="15"/>
        <v>60</v>
      </c>
      <c r="L19" s="6">
        <f t="shared" si="15"/>
        <v>60</v>
      </c>
      <c r="M19" s="6">
        <f>VLOOKUP(H$17,$B$18:$D$24,3,FALSE)*Custo_Dia_Extra</f>
        <v>0</v>
      </c>
      <c r="N19" s="6" t="str">
        <f>G19</f>
        <v>-</v>
      </c>
      <c r="O19" s="6">
        <f>H19</f>
        <v>60</v>
      </c>
      <c r="P19" s="6">
        <f>I19</f>
        <v>60</v>
      </c>
      <c r="Q19" s="6">
        <f>J19</f>
        <v>60</v>
      </c>
      <c r="R19" s="11">
        <f>K19</f>
        <v>60</v>
      </c>
      <c r="S19" s="11">
        <f>L19</f>
        <v>60</v>
      </c>
      <c r="T19" s="11">
        <f>M19</f>
        <v>0</v>
      </c>
      <c r="U19" s="11" t="str">
        <f>N19</f>
        <v>-</v>
      </c>
      <c r="V19" s="11">
        <f>O19</f>
        <v>60</v>
      </c>
      <c r="W19" s="11">
        <f t="shared" ref="W19" si="23">P19</f>
        <v>60</v>
      </c>
      <c r="X19" s="11">
        <f t="shared" ref="X19" si="24">Q19</f>
        <v>60</v>
      </c>
      <c r="Y19" s="11">
        <f t="shared" ref="Y19" si="25">R19</f>
        <v>60</v>
      </c>
      <c r="Z19" s="11">
        <f t="shared" ref="Z19" si="26">S19</f>
        <v>60</v>
      </c>
      <c r="AA19" s="11">
        <f t="shared" ref="AA19" si="27">T19</f>
        <v>0</v>
      </c>
      <c r="AB19" s="11" t="str">
        <f t="shared" ref="AB19" si="28">U19</f>
        <v>-</v>
      </c>
    </row>
    <row r="20" spans="2:28" x14ac:dyDescent="0.25">
      <c r="B20" s="6" t="s">
        <v>48</v>
      </c>
      <c r="C20" s="9">
        <f t="shared" ref="C20:D20" si="29">C5</f>
        <v>1</v>
      </c>
      <c r="D20" s="9">
        <f t="shared" si="22"/>
        <v>1</v>
      </c>
      <c r="F20" s="11">
        <f>VLOOKUP(I$17,$B$18:$C$24,2,FALSE)*Custo_Diario</f>
        <v>30</v>
      </c>
      <c r="G20" s="11">
        <f>VLOOKUP(I$17,$B$18:$D$24,3,FALSE)*Custo_Dia_Extra</f>
        <v>0</v>
      </c>
      <c r="H20" s="11" t="s">
        <v>63</v>
      </c>
      <c r="I20" s="11">
        <f>VLOOKUP(I$17,$B$18:$C$24,2,FALSE)*Custo_Diario</f>
        <v>30</v>
      </c>
      <c r="J20" s="11">
        <f>I20</f>
        <v>30</v>
      </c>
      <c r="K20" s="6">
        <f t="shared" si="15"/>
        <v>30</v>
      </c>
      <c r="L20" s="6">
        <f t="shared" si="15"/>
        <v>30</v>
      </c>
      <c r="M20" s="6">
        <f t="shared" si="15"/>
        <v>30</v>
      </c>
      <c r="N20" s="6">
        <f>VLOOKUP(I$17,$B$18:$D$24,3,FALSE)*Custo_Dia_Extra</f>
        <v>0</v>
      </c>
      <c r="O20" s="6" t="str">
        <f>H20</f>
        <v>-</v>
      </c>
      <c r="P20" s="6">
        <f>I20</f>
        <v>30</v>
      </c>
      <c r="Q20" s="6">
        <f>J20</f>
        <v>30</v>
      </c>
      <c r="R20" s="11">
        <f>K20</f>
        <v>30</v>
      </c>
      <c r="S20" s="11">
        <f>L20</f>
        <v>30</v>
      </c>
      <c r="T20" s="11">
        <f>M20</f>
        <v>30</v>
      </c>
      <c r="U20" s="11">
        <f>N20</f>
        <v>0</v>
      </c>
      <c r="V20" s="11" t="str">
        <f>O20</f>
        <v>-</v>
      </c>
      <c r="W20" s="11">
        <f t="shared" ref="W20" si="30">P20</f>
        <v>30</v>
      </c>
      <c r="X20" s="11">
        <f t="shared" ref="X20:X21" si="31">Q20</f>
        <v>30</v>
      </c>
      <c r="Y20" s="11">
        <f t="shared" ref="Y20:Y22" si="32">R20</f>
        <v>30</v>
      </c>
      <c r="Z20" s="11">
        <f t="shared" ref="Z20:Z23" si="33">S20</f>
        <v>30</v>
      </c>
      <c r="AA20" s="11">
        <f t="shared" ref="AA20:AA24" si="34">T20</f>
        <v>30</v>
      </c>
      <c r="AB20" s="11">
        <f t="shared" ref="AB20:AB24" si="35">U20</f>
        <v>0</v>
      </c>
    </row>
    <row r="21" spans="2:28" x14ac:dyDescent="0.25">
      <c r="B21" s="6" t="s">
        <v>49</v>
      </c>
      <c r="C21" s="9">
        <f t="shared" ref="C21:D21" si="36">C6</f>
        <v>0</v>
      </c>
      <c r="D21" s="9">
        <f t="shared" si="22"/>
        <v>0</v>
      </c>
      <c r="F21" s="11">
        <f>VLOOKUP(J$17,$B$18:$C$24,2,FALSE)*Custo_Diario</f>
        <v>60</v>
      </c>
      <c r="G21" s="11">
        <f>F21</f>
        <v>60</v>
      </c>
      <c r="H21" s="11">
        <f>VLOOKUP(J$17,$B$18:$D$24,3,FALSE)*Custo_Dia_Extra</f>
        <v>100</v>
      </c>
      <c r="I21" s="11" t="s">
        <v>63</v>
      </c>
      <c r="J21" s="11">
        <f>VLOOKUP(J$17,$B$18:$C$24,2,FALSE)*Custo_Diario</f>
        <v>60</v>
      </c>
      <c r="K21" s="6">
        <f>J21</f>
        <v>60</v>
      </c>
      <c r="L21" s="6">
        <f t="shared" si="15"/>
        <v>60</v>
      </c>
      <c r="M21" s="6">
        <f t="shared" si="15"/>
        <v>60</v>
      </c>
      <c r="N21" s="6">
        <f t="shared" si="15"/>
        <v>60</v>
      </c>
      <c r="O21" s="6">
        <f>VLOOKUP(J$17,$B$18:$D$24,3,FALSE)*Custo_Dia_Extra</f>
        <v>100</v>
      </c>
      <c r="P21" s="6" t="str">
        <f>I21</f>
        <v>-</v>
      </c>
      <c r="Q21" s="6">
        <f>J21</f>
        <v>60</v>
      </c>
      <c r="R21" s="11">
        <f>K21</f>
        <v>60</v>
      </c>
      <c r="S21" s="11">
        <f>L21</f>
        <v>60</v>
      </c>
      <c r="T21" s="11">
        <f>M21</f>
        <v>60</v>
      </c>
      <c r="U21" s="11">
        <f>N21</f>
        <v>60</v>
      </c>
      <c r="V21" s="11">
        <f>O21</f>
        <v>100</v>
      </c>
      <c r="W21" s="11" t="str">
        <f>P21</f>
        <v>-</v>
      </c>
      <c r="X21" s="11">
        <f t="shared" si="31"/>
        <v>60</v>
      </c>
      <c r="Y21" s="11">
        <f t="shared" si="32"/>
        <v>60</v>
      </c>
      <c r="Z21" s="11">
        <f t="shared" si="33"/>
        <v>60</v>
      </c>
      <c r="AA21" s="11">
        <f t="shared" si="34"/>
        <v>60</v>
      </c>
      <c r="AB21" s="11">
        <f t="shared" si="35"/>
        <v>60</v>
      </c>
    </row>
    <row r="22" spans="2:28" x14ac:dyDescent="0.25">
      <c r="B22" s="6" t="s">
        <v>50</v>
      </c>
      <c r="C22" s="9">
        <f t="shared" ref="C22:D22" si="37">C7</f>
        <v>2</v>
      </c>
      <c r="D22" s="9">
        <f t="shared" si="22"/>
        <v>0</v>
      </c>
      <c r="F22" s="11">
        <f>VLOOKUP(K$17,$B$18:$C$24,2,FALSE)*Custo_Diario</f>
        <v>120</v>
      </c>
      <c r="G22" s="11">
        <f>F22</f>
        <v>120</v>
      </c>
      <c r="H22" s="11">
        <f>G22</f>
        <v>120</v>
      </c>
      <c r="I22" s="11">
        <f>VLOOKUP(K$17,$B$18:$D$24,3,FALSE)*Custo_Dia_Extra</f>
        <v>0</v>
      </c>
      <c r="J22" s="11" t="s">
        <v>63</v>
      </c>
      <c r="K22" s="10">
        <f>VLOOKUP(K$17,$B$18:$C$24,2,FALSE)*Custo_Diario</f>
        <v>120</v>
      </c>
      <c r="L22" s="10">
        <f>K22</f>
        <v>120</v>
      </c>
      <c r="M22" s="10">
        <f t="shared" si="15"/>
        <v>120</v>
      </c>
      <c r="N22" s="6">
        <f t="shared" si="15"/>
        <v>120</v>
      </c>
      <c r="O22" s="6">
        <f t="shared" si="15"/>
        <v>120</v>
      </c>
      <c r="P22" s="6">
        <f>VLOOKUP(K$17,$B$18:$D$24,3,FALSE)*Custo_Dia_Extra</f>
        <v>0</v>
      </c>
      <c r="Q22" s="6" t="str">
        <f>J22</f>
        <v>-</v>
      </c>
      <c r="R22" s="11">
        <f>K22</f>
        <v>120</v>
      </c>
      <c r="S22" s="11">
        <f>L22</f>
        <v>120</v>
      </c>
      <c r="T22" s="11">
        <f>M22</f>
        <v>120</v>
      </c>
      <c r="U22" s="11">
        <f>N22</f>
        <v>120</v>
      </c>
      <c r="V22" s="11">
        <f>O22</f>
        <v>120</v>
      </c>
      <c r="W22" s="11">
        <f>P22</f>
        <v>0</v>
      </c>
      <c r="X22" s="11" t="str">
        <f>Q22</f>
        <v>-</v>
      </c>
      <c r="Y22" s="11">
        <f t="shared" si="32"/>
        <v>120</v>
      </c>
      <c r="Z22" s="11">
        <f t="shared" si="33"/>
        <v>120</v>
      </c>
      <c r="AA22" s="11">
        <f t="shared" si="34"/>
        <v>120</v>
      </c>
      <c r="AB22" s="11">
        <f t="shared" si="35"/>
        <v>120</v>
      </c>
    </row>
    <row r="23" spans="2:28" x14ac:dyDescent="0.25">
      <c r="B23" s="6" t="s">
        <v>51</v>
      </c>
      <c r="C23" s="9">
        <f t="shared" ref="C23:D23" si="38">C8</f>
        <v>1</v>
      </c>
      <c r="D23" s="9">
        <f t="shared" si="22"/>
        <v>0</v>
      </c>
      <c r="F23" s="11">
        <f>VLOOKUP(L$17,$B$18:$C$24,2,FALSE)*Custo_Diario</f>
        <v>0</v>
      </c>
      <c r="G23" s="11">
        <f>F23</f>
        <v>0</v>
      </c>
      <c r="H23" s="11">
        <f>G23</f>
        <v>0</v>
      </c>
      <c r="I23" s="11">
        <f>H23</f>
        <v>0</v>
      </c>
      <c r="J23" s="11">
        <f>VLOOKUP(L$17,$B$18:$D$24,3,FALSE)*Custo_Dia_Extra</f>
        <v>0</v>
      </c>
      <c r="K23" s="10" t="s">
        <v>63</v>
      </c>
      <c r="L23" s="10">
        <f>VLOOKUP(L$17,$B$18:$C$24,2,FALSE)*Custo_Diario</f>
        <v>0</v>
      </c>
      <c r="M23" s="10">
        <f>L23</f>
        <v>0</v>
      </c>
      <c r="N23" s="6">
        <f t="shared" si="15"/>
        <v>0</v>
      </c>
      <c r="O23" s="6">
        <f t="shared" si="15"/>
        <v>0</v>
      </c>
      <c r="P23" s="6">
        <f t="shared" si="15"/>
        <v>0</v>
      </c>
      <c r="Q23" s="6">
        <f>VLOOKUP(L$17,$B$18:$D$24,3,FALSE)*Custo_Dia_Extra</f>
        <v>0</v>
      </c>
      <c r="R23" s="11" t="str">
        <f>K23</f>
        <v>-</v>
      </c>
      <c r="S23" s="11">
        <f>L23</f>
        <v>0</v>
      </c>
      <c r="T23" s="11">
        <f>M23</f>
        <v>0</v>
      </c>
      <c r="U23" s="11">
        <f>N23</f>
        <v>0</v>
      </c>
      <c r="V23" s="11">
        <f>O23</f>
        <v>0</v>
      </c>
      <c r="W23" s="11">
        <f>P23</f>
        <v>0</v>
      </c>
      <c r="X23" s="11">
        <f>Q23</f>
        <v>0</v>
      </c>
      <c r="Y23" s="11" t="str">
        <f>R23</f>
        <v>-</v>
      </c>
      <c r="Z23" s="11">
        <f t="shared" si="33"/>
        <v>0</v>
      </c>
      <c r="AA23" s="11">
        <f t="shared" si="34"/>
        <v>0</v>
      </c>
      <c r="AB23" s="11">
        <f t="shared" si="35"/>
        <v>0</v>
      </c>
    </row>
    <row r="24" spans="2:28" x14ac:dyDescent="0.25">
      <c r="B24" s="6" t="s">
        <v>52</v>
      </c>
      <c r="C24" s="9">
        <f t="shared" ref="C24:D24" si="39">C9</f>
        <v>2</v>
      </c>
      <c r="D24" s="9">
        <f t="shared" si="22"/>
        <v>2</v>
      </c>
      <c r="F24" s="11">
        <f>VLOOKUP(F$17,$B$18:$C$24,2,FALSE)*Custo_Diario</f>
        <v>30</v>
      </c>
      <c r="G24" s="11">
        <f>F24</f>
        <v>30</v>
      </c>
      <c r="H24" s="11">
        <f t="shared" si="15"/>
        <v>30</v>
      </c>
      <c r="I24" s="11">
        <f t="shared" si="15"/>
        <v>30</v>
      </c>
      <c r="J24" s="11">
        <f>I24</f>
        <v>30</v>
      </c>
      <c r="K24" s="6">
        <f>VLOOKUP(F$17,$B$18:$D$24,3,FALSE)*Custo_Dia_Extra</f>
        <v>50</v>
      </c>
      <c r="L24" s="10" t="s">
        <v>63</v>
      </c>
      <c r="M24" s="10">
        <f>VLOOKUP(M$17,$B$18:$C$24,2,FALSE)*Custo_Diario</f>
        <v>30</v>
      </c>
      <c r="N24" s="6">
        <f>M24</f>
        <v>30</v>
      </c>
      <c r="O24" s="6">
        <f t="shared" si="15"/>
        <v>30</v>
      </c>
      <c r="P24" s="6">
        <f t="shared" si="15"/>
        <v>30</v>
      </c>
      <c r="Q24" s="6">
        <f t="shared" si="15"/>
        <v>30</v>
      </c>
      <c r="R24" s="11">
        <f>VLOOKUP(M$17,$B$18:$D$24,3,FALSE)*Custo_Dia_Extra</f>
        <v>50</v>
      </c>
      <c r="S24" s="11" t="s">
        <v>63</v>
      </c>
      <c r="T24" s="11">
        <f>M24</f>
        <v>30</v>
      </c>
      <c r="U24" s="11">
        <f>N24</f>
        <v>30</v>
      </c>
      <c r="V24" s="11">
        <f>O24</f>
        <v>30</v>
      </c>
      <c r="W24" s="11">
        <f>P24</f>
        <v>30</v>
      </c>
      <c r="X24" s="11">
        <f>Q24</f>
        <v>30</v>
      </c>
      <c r="Y24" s="11">
        <f>R24</f>
        <v>50</v>
      </c>
      <c r="Z24" s="11" t="str">
        <f>S24</f>
        <v>-</v>
      </c>
      <c r="AA24" s="11">
        <f t="shared" si="34"/>
        <v>30</v>
      </c>
      <c r="AB24" s="11">
        <f t="shared" si="35"/>
        <v>30</v>
      </c>
    </row>
    <row r="26" spans="2:28" x14ac:dyDescent="0.25">
      <c r="B26" s="6" t="s">
        <v>53</v>
      </c>
      <c r="C26" s="8">
        <f>SUM(K26:Q26)</f>
        <v>1650</v>
      </c>
      <c r="J26" s="12" t="s">
        <v>64</v>
      </c>
      <c r="K26" s="6">
        <f>SUM(K18:K24)</f>
        <v>320</v>
      </c>
      <c r="L26" s="6">
        <f t="shared" ref="L26:Q26" si="40">SUM(L18:L24)</f>
        <v>270</v>
      </c>
      <c r="M26" s="6">
        <f>SUM(M18:M24)</f>
        <v>240</v>
      </c>
      <c r="N26" s="6">
        <f t="shared" si="40"/>
        <v>210</v>
      </c>
      <c r="O26" s="6">
        <f t="shared" si="40"/>
        <v>310</v>
      </c>
      <c r="P26" s="6">
        <f t="shared" si="40"/>
        <v>120</v>
      </c>
      <c r="Q26" s="6">
        <f t="shared" si="40"/>
        <v>180</v>
      </c>
    </row>
    <row r="27" spans="2:28" x14ac:dyDescent="0.25">
      <c r="B27" s="6" t="s">
        <v>56</v>
      </c>
      <c r="J27" s="12" t="s">
        <v>65</v>
      </c>
      <c r="K27" s="13">
        <f>K12*Custo_Diario</f>
        <v>300</v>
      </c>
      <c r="L27" s="13">
        <f>L12*Custo_Diario</f>
        <v>180</v>
      </c>
      <c r="M27" s="13">
        <f>M12*Custo_Diario</f>
        <v>240</v>
      </c>
      <c r="N27" s="13">
        <f>N12*Custo_Diario</f>
        <v>150</v>
      </c>
      <c r="O27" s="13">
        <f>O12*Custo_Diario</f>
        <v>270</v>
      </c>
      <c r="P27" s="13">
        <f>P12*Custo_Diario</f>
        <v>120</v>
      </c>
      <c r="Q27" s="13">
        <f>Q12*Custo_Diario</f>
        <v>180</v>
      </c>
    </row>
    <row r="28" spans="2:28" x14ac:dyDescent="0.25">
      <c r="E28" t="s">
        <v>23</v>
      </c>
      <c r="F28"/>
    </row>
    <row r="29" spans="2:28" x14ac:dyDescent="0.25">
      <c r="E29" s="2"/>
      <c r="F29" t="s">
        <v>24</v>
      </c>
    </row>
    <row r="30" spans="2:28" x14ac:dyDescent="0.25">
      <c r="E30" s="1"/>
      <c r="F30" t="s">
        <v>25</v>
      </c>
    </row>
    <row r="31" spans="2:28" x14ac:dyDescent="0.25">
      <c r="E31" s="3"/>
      <c r="F3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1"/>
  <sheetViews>
    <sheetView workbookViewId="0">
      <selection activeCell="I3" sqref="I3"/>
    </sheetView>
  </sheetViews>
  <sheetFormatPr defaultRowHeight="15" x14ac:dyDescent="0.25"/>
  <cols>
    <col min="1" max="1" width="2.85546875" style="6" bestFit="1" customWidth="1"/>
    <col min="2" max="2" width="17.7109375" style="6" bestFit="1" customWidth="1"/>
    <col min="3" max="3" width="14" style="6" bestFit="1" customWidth="1"/>
    <col min="4" max="4" width="2.85546875" style="6" customWidth="1"/>
    <col min="5" max="5" width="8.42578125" style="6" bestFit="1" customWidth="1"/>
    <col min="6" max="6" width="5.85546875" style="6" bestFit="1" customWidth="1"/>
    <col min="7" max="7" width="7.42578125" style="6" bestFit="1" customWidth="1"/>
    <col min="8" max="8" width="9" style="6" bestFit="1" customWidth="1"/>
    <col min="9" max="9" width="8.5703125" style="6" bestFit="1" customWidth="1"/>
    <col min="10" max="10" width="5.7109375" style="6" bestFit="1" customWidth="1"/>
    <col min="11" max="12" width="7" style="6" bestFit="1" customWidth="1"/>
    <col min="13" max="13" width="5.85546875" style="6" bestFit="1" customWidth="1"/>
    <col min="14" max="14" width="7.42578125" style="6" bestFit="1" customWidth="1"/>
    <col min="15" max="15" width="9" style="6" bestFit="1" customWidth="1"/>
    <col min="16" max="16" width="8.5703125" style="6" bestFit="1" customWidth="1"/>
    <col min="17" max="17" width="5.7109375" style="6" bestFit="1" customWidth="1"/>
    <col min="18" max="19" width="7" style="6" bestFit="1" customWidth="1"/>
    <col min="20" max="16384" width="9.140625" style="6"/>
  </cols>
  <sheetData>
    <row r="2" spans="2:26" x14ac:dyDescent="0.25">
      <c r="B2" s="6" t="s">
        <v>44</v>
      </c>
      <c r="C2" s="6" t="s">
        <v>45</v>
      </c>
      <c r="E2" s="11" t="s">
        <v>49</v>
      </c>
      <c r="F2" s="11" t="s">
        <v>50</v>
      </c>
      <c r="G2" s="11" t="s">
        <v>51</v>
      </c>
      <c r="H2" s="11" t="s">
        <v>52</v>
      </c>
      <c r="I2" s="6" t="s">
        <v>46</v>
      </c>
      <c r="J2" s="6" t="s">
        <v>47</v>
      </c>
      <c r="K2" s="6" t="s">
        <v>48</v>
      </c>
      <c r="L2" s="6" t="s">
        <v>49</v>
      </c>
      <c r="M2" s="6" t="s">
        <v>50</v>
      </c>
      <c r="N2" s="6" t="s">
        <v>51</v>
      </c>
      <c r="O2" s="6" t="s">
        <v>52</v>
      </c>
      <c r="P2" s="11" t="s">
        <v>46</v>
      </c>
      <c r="Q2" s="11" t="s">
        <v>47</v>
      </c>
      <c r="R2" s="11" t="s">
        <v>48</v>
      </c>
      <c r="S2" s="11" t="s">
        <v>49</v>
      </c>
      <c r="T2" s="11" t="s">
        <v>50</v>
      </c>
      <c r="U2" s="11" t="s">
        <v>51</v>
      </c>
      <c r="V2" s="11" t="s">
        <v>52</v>
      </c>
      <c r="W2" s="11" t="s">
        <v>46</v>
      </c>
      <c r="X2" s="11" t="s">
        <v>47</v>
      </c>
      <c r="Y2" s="11" t="s">
        <v>48</v>
      </c>
      <c r="Z2" s="11" t="s">
        <v>49</v>
      </c>
    </row>
    <row r="3" spans="2:26" x14ac:dyDescent="0.25">
      <c r="B3" s="6" t="s">
        <v>46</v>
      </c>
      <c r="C3" s="9">
        <v>4</v>
      </c>
      <c r="E3" s="11">
        <f>VLOOKUP(E$2,$B$3:$C$9,2,FALSE)</f>
        <v>0</v>
      </c>
      <c r="F3" s="11">
        <f>E3</f>
        <v>0</v>
      </c>
      <c r="G3" s="11">
        <f t="shared" ref="G3:O9" si="0">F3</f>
        <v>0</v>
      </c>
      <c r="H3" s="11">
        <f t="shared" si="0"/>
        <v>0</v>
      </c>
      <c r="I3" s="6">
        <f t="shared" si="0"/>
        <v>0</v>
      </c>
      <c r="L3" s="6">
        <f>E3</f>
        <v>0</v>
      </c>
      <c r="M3" s="6">
        <f>L3</f>
        <v>0</v>
      </c>
      <c r="N3" s="6">
        <f t="shared" ref="N3:V9" si="1">M3</f>
        <v>0</v>
      </c>
      <c r="O3" s="6">
        <f t="shared" si="1"/>
        <v>0</v>
      </c>
      <c r="P3" s="11">
        <f t="shared" si="1"/>
        <v>0</v>
      </c>
      <c r="Q3" s="11"/>
      <c r="R3" s="11"/>
      <c r="S3" s="11">
        <f>L3</f>
        <v>0</v>
      </c>
      <c r="T3" s="11">
        <f>S3</f>
        <v>0</v>
      </c>
      <c r="U3" s="11">
        <f t="shared" ref="U3:Z8" si="2">T3</f>
        <v>0</v>
      </c>
      <c r="V3" s="11">
        <f t="shared" si="2"/>
        <v>0</v>
      </c>
      <c r="W3" s="11">
        <f t="shared" si="2"/>
        <v>0</v>
      </c>
      <c r="X3" s="11"/>
      <c r="Y3" s="11"/>
      <c r="Z3" s="11">
        <f>S3</f>
        <v>0</v>
      </c>
    </row>
    <row r="4" spans="2:26" x14ac:dyDescent="0.25">
      <c r="B4" s="6" t="s">
        <v>47</v>
      </c>
      <c r="C4" s="9">
        <v>0</v>
      </c>
      <c r="E4" s="11"/>
      <c r="F4" s="11">
        <f>VLOOKUP(F$2,$B$3:$C$9,2,FALSE)</f>
        <v>2</v>
      </c>
      <c r="G4" s="11">
        <f>F4</f>
        <v>2</v>
      </c>
      <c r="H4" s="11">
        <f t="shared" si="0"/>
        <v>2</v>
      </c>
      <c r="I4" s="6">
        <f t="shared" si="0"/>
        <v>2</v>
      </c>
      <c r="J4" s="6">
        <f t="shared" si="0"/>
        <v>2</v>
      </c>
      <c r="M4" s="6">
        <f>F4</f>
        <v>2</v>
      </c>
      <c r="N4" s="6">
        <f>M4</f>
        <v>2</v>
      </c>
      <c r="O4" s="6">
        <f t="shared" si="1"/>
        <v>2</v>
      </c>
      <c r="P4" s="11">
        <f t="shared" si="1"/>
        <v>2</v>
      </c>
      <c r="Q4" s="11">
        <f t="shared" si="1"/>
        <v>2</v>
      </c>
      <c r="R4" s="11"/>
      <c r="S4" s="11"/>
      <c r="T4" s="11">
        <f>M4</f>
        <v>2</v>
      </c>
      <c r="U4" s="11">
        <f>T4</f>
        <v>2</v>
      </c>
      <c r="V4" s="11">
        <f t="shared" si="2"/>
        <v>2</v>
      </c>
      <c r="W4" s="11">
        <f t="shared" si="2"/>
        <v>2</v>
      </c>
      <c r="X4" s="11">
        <f t="shared" si="2"/>
        <v>2</v>
      </c>
      <c r="Y4" s="11"/>
      <c r="Z4" s="11"/>
    </row>
    <row r="5" spans="2:26" x14ac:dyDescent="0.25">
      <c r="B5" s="6" t="s">
        <v>48</v>
      </c>
      <c r="C5" s="9">
        <v>3</v>
      </c>
      <c r="E5" s="11"/>
      <c r="F5" s="11"/>
      <c r="G5" s="11">
        <f>VLOOKUP(G$2,$B$3:$C$9,2,FALSE)</f>
        <v>1</v>
      </c>
      <c r="H5" s="11">
        <f>G5</f>
        <v>1</v>
      </c>
      <c r="I5" s="6">
        <f t="shared" si="0"/>
        <v>1</v>
      </c>
      <c r="J5" s="6">
        <f t="shared" si="0"/>
        <v>1</v>
      </c>
      <c r="K5" s="6">
        <f t="shared" si="0"/>
        <v>1</v>
      </c>
      <c r="N5" s="6">
        <f>G5</f>
        <v>1</v>
      </c>
      <c r="O5" s="6">
        <f>N5</f>
        <v>1</v>
      </c>
      <c r="P5" s="11">
        <f t="shared" si="1"/>
        <v>1</v>
      </c>
      <c r="Q5" s="11">
        <f t="shared" si="1"/>
        <v>1</v>
      </c>
      <c r="R5" s="11">
        <f t="shared" si="1"/>
        <v>1</v>
      </c>
      <c r="S5" s="11"/>
      <c r="T5" s="11"/>
      <c r="U5" s="11">
        <f>N5</f>
        <v>1</v>
      </c>
      <c r="V5" s="11">
        <f>U5</f>
        <v>1</v>
      </c>
      <c r="W5" s="11">
        <f t="shared" si="2"/>
        <v>1</v>
      </c>
      <c r="X5" s="11">
        <f t="shared" si="2"/>
        <v>1</v>
      </c>
      <c r="Y5" s="11">
        <f t="shared" si="2"/>
        <v>1</v>
      </c>
      <c r="Z5" s="11"/>
    </row>
    <row r="6" spans="2:26" x14ac:dyDescent="0.25">
      <c r="B6" s="6" t="s">
        <v>49</v>
      </c>
      <c r="C6" s="9">
        <v>0</v>
      </c>
      <c r="E6" s="11"/>
      <c r="F6" s="11"/>
      <c r="G6" s="11"/>
      <c r="H6" s="11">
        <f>VLOOKUP(H$2,$B$3:$C$9,2,FALSE)</f>
        <v>0</v>
      </c>
      <c r="I6" s="6">
        <f>H6</f>
        <v>0</v>
      </c>
      <c r="J6" s="6">
        <f t="shared" si="0"/>
        <v>0</v>
      </c>
      <c r="K6" s="6">
        <f t="shared" si="0"/>
        <v>0</v>
      </c>
      <c r="L6" s="6">
        <f t="shared" si="0"/>
        <v>0</v>
      </c>
      <c r="O6" s="6">
        <f>H6</f>
        <v>0</v>
      </c>
      <c r="P6" s="11">
        <f>O6</f>
        <v>0</v>
      </c>
      <c r="Q6" s="11">
        <f t="shared" si="1"/>
        <v>0</v>
      </c>
      <c r="R6" s="11">
        <f t="shared" si="1"/>
        <v>0</v>
      </c>
      <c r="S6" s="11">
        <f t="shared" si="1"/>
        <v>0</v>
      </c>
      <c r="T6" s="11"/>
      <c r="U6" s="11"/>
      <c r="V6" s="11">
        <f>O6</f>
        <v>0</v>
      </c>
      <c r="W6" s="11">
        <f>V6</f>
        <v>0</v>
      </c>
      <c r="X6" s="11">
        <f t="shared" si="2"/>
        <v>0</v>
      </c>
      <c r="Y6" s="11">
        <f t="shared" si="2"/>
        <v>0</v>
      </c>
      <c r="Z6" s="11">
        <f t="shared" si="2"/>
        <v>0</v>
      </c>
    </row>
    <row r="7" spans="2:26" x14ac:dyDescent="0.25">
      <c r="B7" s="6" t="s">
        <v>50</v>
      </c>
      <c r="C7" s="9">
        <v>2</v>
      </c>
      <c r="E7" s="11"/>
      <c r="F7" s="11"/>
      <c r="G7" s="11"/>
      <c r="H7" s="11"/>
      <c r="I7" s="6">
        <f>VLOOKUP(I$2,$B$3:$C$9,2,FALSE)</f>
        <v>4</v>
      </c>
      <c r="J7" s="6">
        <f>I7</f>
        <v>4</v>
      </c>
      <c r="K7" s="6">
        <f t="shared" si="0"/>
        <v>4</v>
      </c>
      <c r="L7" s="6">
        <f t="shared" si="0"/>
        <v>4</v>
      </c>
      <c r="M7" s="6">
        <f t="shared" si="0"/>
        <v>4</v>
      </c>
      <c r="P7" s="11">
        <f>I7</f>
        <v>4</v>
      </c>
      <c r="Q7" s="11">
        <f>P7</f>
        <v>4</v>
      </c>
      <c r="R7" s="11">
        <f t="shared" si="1"/>
        <v>4</v>
      </c>
      <c r="S7" s="11">
        <f t="shared" si="1"/>
        <v>4</v>
      </c>
      <c r="T7" s="11">
        <f t="shared" si="1"/>
        <v>4</v>
      </c>
      <c r="U7" s="11"/>
      <c r="V7" s="11"/>
      <c r="W7" s="11">
        <f>P7</f>
        <v>4</v>
      </c>
      <c r="X7" s="11">
        <f>W7</f>
        <v>4</v>
      </c>
      <c r="Y7" s="11">
        <f t="shared" si="2"/>
        <v>4</v>
      </c>
      <c r="Z7" s="11">
        <f t="shared" si="2"/>
        <v>4</v>
      </c>
    </row>
    <row r="8" spans="2:26" x14ac:dyDescent="0.25">
      <c r="B8" s="6" t="s">
        <v>51</v>
      </c>
      <c r="C8" s="9">
        <v>1</v>
      </c>
      <c r="E8" s="11"/>
      <c r="F8" s="11"/>
      <c r="G8" s="11"/>
      <c r="H8" s="11"/>
      <c r="J8" s="6">
        <f>VLOOKUP(J$2,$B$3:$C$9,2,FALSE)</f>
        <v>0</v>
      </c>
      <c r="K8" s="6">
        <f>J8</f>
        <v>0</v>
      </c>
      <c r="L8" s="6">
        <f t="shared" si="0"/>
        <v>0</v>
      </c>
      <c r="M8" s="6">
        <f t="shared" si="0"/>
        <v>0</v>
      </c>
      <c r="N8" s="6">
        <f t="shared" si="0"/>
        <v>0</v>
      </c>
      <c r="P8" s="11"/>
      <c r="Q8" s="11">
        <f>J8</f>
        <v>0</v>
      </c>
      <c r="R8" s="11">
        <f>Q8</f>
        <v>0</v>
      </c>
      <c r="S8" s="11">
        <f t="shared" si="1"/>
        <v>0</v>
      </c>
      <c r="T8" s="11">
        <f t="shared" si="1"/>
        <v>0</v>
      </c>
      <c r="U8" s="11">
        <f t="shared" si="1"/>
        <v>0</v>
      </c>
      <c r="V8" s="11"/>
      <c r="W8" s="11"/>
      <c r="X8" s="11">
        <f>Q8</f>
        <v>0</v>
      </c>
      <c r="Y8" s="11">
        <f>X8</f>
        <v>0</v>
      </c>
      <c r="Z8" s="11">
        <f t="shared" si="2"/>
        <v>0</v>
      </c>
    </row>
    <row r="9" spans="2:26" x14ac:dyDescent="0.25">
      <c r="B9" s="6" t="s">
        <v>52</v>
      </c>
      <c r="C9" s="9">
        <v>0</v>
      </c>
      <c r="E9" s="11"/>
      <c r="F9" s="11"/>
      <c r="G9" s="11"/>
      <c r="H9" s="11"/>
      <c r="K9" s="6">
        <f>VLOOKUP(K$2,$B$3:$C$9,2,FALSE)</f>
        <v>3</v>
      </c>
      <c r="L9" s="6">
        <f>K9</f>
        <v>3</v>
      </c>
      <c r="M9" s="6">
        <f t="shared" si="0"/>
        <v>3</v>
      </c>
      <c r="N9" s="6">
        <f t="shared" si="0"/>
        <v>3</v>
      </c>
      <c r="O9" s="6">
        <f t="shared" si="0"/>
        <v>3</v>
      </c>
      <c r="P9" s="11"/>
      <c r="Q9" s="11"/>
      <c r="R9" s="11">
        <f>K9</f>
        <v>3</v>
      </c>
      <c r="S9" s="11">
        <f>R9</f>
        <v>3</v>
      </c>
      <c r="T9" s="11">
        <f t="shared" si="1"/>
        <v>3</v>
      </c>
      <c r="U9" s="11">
        <f t="shared" si="1"/>
        <v>3</v>
      </c>
      <c r="V9" s="11">
        <f t="shared" si="1"/>
        <v>3</v>
      </c>
      <c r="W9" s="11"/>
      <c r="X9" s="11"/>
      <c r="Y9" s="11">
        <f>R9</f>
        <v>3</v>
      </c>
      <c r="Z9" s="11">
        <f>Y9</f>
        <v>3</v>
      </c>
    </row>
    <row r="11" spans="2:26" x14ac:dyDescent="0.25">
      <c r="B11" s="6" t="s">
        <v>53</v>
      </c>
      <c r="C11" s="13">
        <f>SUM(C3:C9)</f>
        <v>10</v>
      </c>
      <c r="H11" s="12" t="s">
        <v>54</v>
      </c>
      <c r="I11" s="6">
        <f>SUM(I3:I9)</f>
        <v>7</v>
      </c>
      <c r="J11" s="6">
        <f t="shared" ref="J11:O11" si="3">SUM(J3:J9)</f>
        <v>7</v>
      </c>
      <c r="K11" s="6">
        <f t="shared" si="3"/>
        <v>8</v>
      </c>
      <c r="L11" s="6">
        <f t="shared" si="3"/>
        <v>7</v>
      </c>
      <c r="M11" s="6">
        <f t="shared" si="3"/>
        <v>9</v>
      </c>
      <c r="N11" s="6">
        <f t="shared" si="3"/>
        <v>6</v>
      </c>
      <c r="O11" s="6">
        <f t="shared" si="3"/>
        <v>6</v>
      </c>
    </row>
    <row r="12" spans="2:26" x14ac:dyDescent="0.25">
      <c r="B12" s="6" t="s">
        <v>59</v>
      </c>
      <c r="C12" s="5">
        <v>10</v>
      </c>
      <c r="H12" s="12" t="s">
        <v>55</v>
      </c>
      <c r="I12" s="5">
        <v>10</v>
      </c>
      <c r="J12" s="5">
        <v>6</v>
      </c>
      <c r="K12" s="5">
        <v>8</v>
      </c>
      <c r="L12" s="5">
        <v>5</v>
      </c>
      <c r="M12" s="5">
        <v>9</v>
      </c>
      <c r="N12" s="5">
        <v>4</v>
      </c>
      <c r="O12" s="5">
        <v>6</v>
      </c>
    </row>
    <row r="14" spans="2:26" x14ac:dyDescent="0.25">
      <c r="H14" s="12" t="s">
        <v>57</v>
      </c>
      <c r="I14" s="6">
        <f>I11-I12</f>
        <v>-3</v>
      </c>
      <c r="J14" s="6">
        <f>J11-J12</f>
        <v>1</v>
      </c>
      <c r="K14" s="6">
        <f>K11-K12</f>
        <v>0</v>
      </c>
      <c r="L14" s="6">
        <f>L11-L12</f>
        <v>2</v>
      </c>
      <c r="M14" s="6">
        <f>M11-M12</f>
        <v>0</v>
      </c>
      <c r="N14" s="6">
        <f>N11-N12</f>
        <v>2</v>
      </c>
      <c r="O14" s="6">
        <f>O11-O12</f>
        <v>0</v>
      </c>
    </row>
    <row r="15" spans="2:26" x14ac:dyDescent="0.25">
      <c r="H15" s="12"/>
    </row>
    <row r="16" spans="2:26" x14ac:dyDescent="0.25">
      <c r="B16" s="6" t="s">
        <v>53</v>
      </c>
      <c r="C16" s="8">
        <f>SUM(I16:O16)</f>
        <v>1650</v>
      </c>
      <c r="H16" s="12" t="s">
        <v>58</v>
      </c>
      <c r="I16" s="6">
        <f>I11*30+IF(I14&lt;0, -1*I14*(50),0)</f>
        <v>360</v>
      </c>
      <c r="J16" s="6">
        <f t="shared" ref="J16:O16" si="4">J11*30+IF(J14&lt;0, -1*J14*(50),0)</f>
        <v>210</v>
      </c>
      <c r="K16" s="6">
        <f t="shared" si="4"/>
        <v>240</v>
      </c>
      <c r="L16" s="6">
        <f t="shared" si="4"/>
        <v>210</v>
      </c>
      <c r="M16" s="6">
        <f t="shared" si="4"/>
        <v>270</v>
      </c>
      <c r="N16" s="6">
        <f t="shared" si="4"/>
        <v>180</v>
      </c>
      <c r="O16" s="6">
        <f t="shared" si="4"/>
        <v>180</v>
      </c>
    </row>
    <row r="17" spans="2:5" x14ac:dyDescent="0.25">
      <c r="B17" s="6" t="s">
        <v>56</v>
      </c>
    </row>
    <row r="18" spans="2:5" x14ac:dyDescent="0.25">
      <c r="D18" t="s">
        <v>23</v>
      </c>
      <c r="E18"/>
    </row>
    <row r="19" spans="2:5" x14ac:dyDescent="0.25">
      <c r="D19" s="2"/>
      <c r="E19" t="s">
        <v>24</v>
      </c>
    </row>
    <row r="20" spans="2:5" x14ac:dyDescent="0.25">
      <c r="D20" s="1"/>
      <c r="E20" t="s">
        <v>25</v>
      </c>
    </row>
    <row r="21" spans="2:5" x14ac:dyDescent="0.25">
      <c r="D21" s="3"/>
      <c r="E2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4"/>
  <sheetViews>
    <sheetView workbookViewId="0">
      <selection activeCell="C19" sqref="C19"/>
    </sheetView>
  </sheetViews>
  <sheetFormatPr defaultRowHeight="15" x14ac:dyDescent="0.25"/>
  <cols>
    <col min="1" max="1" width="2.85546875" bestFit="1" customWidth="1"/>
    <col min="3" max="3" width="17.5703125" bestFit="1" customWidth="1"/>
    <col min="4" max="4" width="2.85546875" bestFit="1" customWidth="1"/>
    <col min="5" max="5" width="9.42578125" bestFit="1" customWidth="1"/>
    <col min="6" max="6" width="9.28515625" bestFit="1" customWidth="1"/>
    <col min="7" max="7" width="9.42578125" bestFit="1" customWidth="1"/>
    <col min="8" max="8" width="2.85546875" bestFit="1" customWidth="1"/>
    <col min="9" max="9" width="10.85546875" bestFit="1" customWidth="1"/>
    <col min="10" max="10" width="10.5703125" bestFit="1" customWidth="1"/>
    <col min="11" max="11" width="7.42578125" bestFit="1" customWidth="1"/>
    <col min="12" max="12" width="7.140625" bestFit="1" customWidth="1"/>
    <col min="13" max="13" width="2.85546875" bestFit="1" customWidth="1"/>
    <col min="14" max="15" width="3.7109375" style="6" bestFit="1" customWidth="1"/>
    <col min="16" max="16" width="4.28515625" style="6" bestFit="1" customWidth="1"/>
    <col min="17" max="17" width="4.28515625" bestFit="1" customWidth="1"/>
    <col min="18" max="18" width="2.85546875" bestFit="1" customWidth="1"/>
    <col min="19" max="19" width="12.140625" style="6" bestFit="1" customWidth="1"/>
    <col min="20" max="20" width="2.85546875" bestFit="1" customWidth="1"/>
    <col min="21" max="21" width="19.42578125" customWidth="1"/>
    <col min="22" max="23" width="3.7109375" style="6" bestFit="1" customWidth="1"/>
    <col min="24" max="25" width="3.7109375" style="6" customWidth="1"/>
  </cols>
  <sheetData>
    <row r="2" spans="2:23" x14ac:dyDescent="0.25">
      <c r="C2" s="5" t="s">
        <v>81</v>
      </c>
      <c r="I2" t="s">
        <v>75</v>
      </c>
      <c r="N2"/>
    </row>
    <row r="3" spans="2:23" x14ac:dyDescent="0.25">
      <c r="B3" s="6" t="s">
        <v>66</v>
      </c>
      <c r="C3" s="6" t="s">
        <v>67</v>
      </c>
      <c r="E3" s="6" t="s">
        <v>68</v>
      </c>
      <c r="F3" s="6" t="s">
        <v>69</v>
      </c>
      <c r="G3" s="6" t="s">
        <v>70</v>
      </c>
      <c r="I3" s="6" t="s">
        <v>74</v>
      </c>
      <c r="J3" s="6" t="s">
        <v>76</v>
      </c>
      <c r="K3" s="6" t="s">
        <v>77</v>
      </c>
      <c r="L3" s="6" t="s">
        <v>78</v>
      </c>
    </row>
    <row r="4" spans="2:23" x14ac:dyDescent="0.25">
      <c r="B4" s="6">
        <v>1</v>
      </c>
      <c r="C4" s="9">
        <v>1</v>
      </c>
      <c r="E4" s="6">
        <v>1</v>
      </c>
      <c r="F4" s="6"/>
      <c r="G4" s="6"/>
      <c r="I4" s="6">
        <v>3</v>
      </c>
      <c r="J4" s="6">
        <v>3</v>
      </c>
      <c r="K4" s="6">
        <v>1</v>
      </c>
      <c r="L4" s="6">
        <v>3</v>
      </c>
      <c r="O4" s="6" t="s">
        <v>82</v>
      </c>
      <c r="P4" s="6" t="s">
        <v>83</v>
      </c>
      <c r="Q4" s="6" t="s">
        <v>86</v>
      </c>
      <c r="S4" s="6" t="s">
        <v>100</v>
      </c>
    </row>
    <row r="5" spans="2:23" x14ac:dyDescent="0.25">
      <c r="B5" s="6">
        <v>2</v>
      </c>
      <c r="C5" s="9">
        <v>1</v>
      </c>
      <c r="E5" s="6"/>
      <c r="F5" s="6">
        <v>1</v>
      </c>
      <c r="G5" s="6"/>
      <c r="I5" s="6">
        <v>2</v>
      </c>
      <c r="J5" s="6">
        <v>1</v>
      </c>
      <c r="K5" s="6">
        <v>3</v>
      </c>
      <c r="L5" s="6">
        <v>2</v>
      </c>
      <c r="O5" s="6">
        <v>0</v>
      </c>
      <c r="P5" s="6">
        <v>0</v>
      </c>
      <c r="Q5" s="6" t="s">
        <v>84</v>
      </c>
      <c r="S5" s="6">
        <f>O5+P5</f>
        <v>0</v>
      </c>
      <c r="U5" s="14" t="s">
        <v>88</v>
      </c>
      <c r="V5" s="5">
        <v>1</v>
      </c>
      <c r="W5" s="16" t="s">
        <v>96</v>
      </c>
    </row>
    <row r="6" spans="2:23" x14ac:dyDescent="0.25">
      <c r="B6" s="6">
        <v>3</v>
      </c>
      <c r="C6" s="9">
        <v>0</v>
      </c>
      <c r="E6" s="6">
        <v>1</v>
      </c>
      <c r="F6" s="6"/>
      <c r="G6" s="6">
        <v>1</v>
      </c>
      <c r="I6" s="6">
        <v>2</v>
      </c>
      <c r="J6" s="6">
        <v>3</v>
      </c>
      <c r="K6" s="6">
        <v>2</v>
      </c>
      <c r="L6" s="6">
        <v>2</v>
      </c>
      <c r="O6" s="6">
        <v>0</v>
      </c>
      <c r="P6" s="6">
        <v>1</v>
      </c>
      <c r="Q6" s="6" t="s">
        <v>84</v>
      </c>
      <c r="S6" s="6">
        <f>O6+P6</f>
        <v>1</v>
      </c>
      <c r="U6" s="14" t="s">
        <v>89</v>
      </c>
      <c r="V6" s="6">
        <f>C6+C9</f>
        <v>0</v>
      </c>
      <c r="W6"/>
    </row>
    <row r="7" spans="2:23" x14ac:dyDescent="0.25">
      <c r="B7" s="6">
        <v>4</v>
      </c>
      <c r="C7" s="9">
        <v>1</v>
      </c>
      <c r="E7" s="6"/>
      <c r="F7" s="6">
        <v>1</v>
      </c>
      <c r="G7" s="6">
        <v>1</v>
      </c>
      <c r="I7" s="6">
        <v>1</v>
      </c>
      <c r="J7" s="6">
        <v>3</v>
      </c>
      <c r="K7" s="6">
        <v>3</v>
      </c>
      <c r="L7" s="6">
        <v>1</v>
      </c>
      <c r="O7" s="6">
        <v>1</v>
      </c>
      <c r="P7" s="6">
        <v>0</v>
      </c>
      <c r="Q7" s="6" t="s">
        <v>84</v>
      </c>
      <c r="S7" s="6">
        <f>O7+P7</f>
        <v>1</v>
      </c>
      <c r="U7" s="14" t="s">
        <v>94</v>
      </c>
      <c r="V7" s="5">
        <v>0</v>
      </c>
      <c r="W7" s="16" t="s">
        <v>97</v>
      </c>
    </row>
    <row r="8" spans="2:23" x14ac:dyDescent="0.25">
      <c r="B8" s="6">
        <v>5</v>
      </c>
      <c r="C8" s="9">
        <v>1</v>
      </c>
      <c r="E8" s="6">
        <v>1</v>
      </c>
      <c r="F8" s="6"/>
      <c r="G8" s="6">
        <v>1</v>
      </c>
      <c r="I8" s="6">
        <v>3</v>
      </c>
      <c r="J8" s="6">
        <v>3</v>
      </c>
      <c r="K8" s="6">
        <v>3</v>
      </c>
      <c r="L8" s="6">
        <v>3</v>
      </c>
      <c r="O8" s="6">
        <v>1</v>
      </c>
      <c r="P8" s="6">
        <v>1</v>
      </c>
      <c r="Q8" s="6" t="s">
        <v>85</v>
      </c>
      <c r="S8" s="6">
        <f>O8+P8</f>
        <v>2</v>
      </c>
      <c r="U8" s="14" t="s">
        <v>94</v>
      </c>
      <c r="V8" s="6">
        <f>C8+C11</f>
        <v>1</v>
      </c>
      <c r="W8"/>
    </row>
    <row r="9" spans="2:23" x14ac:dyDescent="0.25">
      <c r="B9" s="6">
        <v>6</v>
      </c>
      <c r="C9" s="9">
        <v>0</v>
      </c>
      <c r="E9" s="6"/>
      <c r="F9" s="6">
        <v>1</v>
      </c>
      <c r="G9" s="6">
        <v>1</v>
      </c>
      <c r="I9" s="6">
        <v>3</v>
      </c>
      <c r="J9" s="6">
        <v>1</v>
      </c>
      <c r="K9" s="6">
        <v>2</v>
      </c>
      <c r="L9" s="6">
        <v>3</v>
      </c>
      <c r="U9" s="6"/>
      <c r="W9"/>
    </row>
    <row r="10" spans="2:23" x14ac:dyDescent="0.25">
      <c r="B10" s="6">
        <v>7</v>
      </c>
      <c r="C10" s="9">
        <v>1</v>
      </c>
      <c r="E10" s="6">
        <v>1</v>
      </c>
      <c r="F10" s="6"/>
      <c r="G10" s="6">
        <v>1</v>
      </c>
      <c r="I10" s="6">
        <v>3</v>
      </c>
      <c r="J10" s="6">
        <v>2</v>
      </c>
      <c r="K10" s="6">
        <v>2</v>
      </c>
      <c r="L10" s="6">
        <v>1</v>
      </c>
      <c r="O10" s="6" t="s">
        <v>87</v>
      </c>
      <c r="P10" s="6" t="s">
        <v>82</v>
      </c>
      <c r="Q10" s="6" t="s">
        <v>86</v>
      </c>
      <c r="S10" s="6" t="s">
        <v>101</v>
      </c>
      <c r="U10" s="6"/>
      <c r="W10"/>
    </row>
    <row r="11" spans="2:23" x14ac:dyDescent="0.25">
      <c r="B11" s="6"/>
      <c r="C11" s="6"/>
      <c r="E11" s="6"/>
      <c r="F11" s="6"/>
      <c r="G11" s="6"/>
      <c r="I11" s="6"/>
      <c r="J11" s="6"/>
      <c r="K11" s="6"/>
      <c r="L11" s="6"/>
      <c r="O11" s="6">
        <v>0</v>
      </c>
      <c r="P11" s="6">
        <v>0</v>
      </c>
      <c r="Q11" s="6" t="s">
        <v>85</v>
      </c>
      <c r="S11" s="6">
        <f>O11+P11</f>
        <v>0</v>
      </c>
      <c r="U11" s="14" t="s">
        <v>90</v>
      </c>
      <c r="V11" s="5">
        <v>1</v>
      </c>
      <c r="W11"/>
    </row>
    <row r="12" spans="2:23" x14ac:dyDescent="0.25">
      <c r="B12" s="6"/>
      <c r="C12" s="6"/>
      <c r="E12" s="6" t="s">
        <v>68</v>
      </c>
      <c r="F12" s="6" t="s">
        <v>69</v>
      </c>
      <c r="G12" s="6" t="s">
        <v>70</v>
      </c>
      <c r="I12" s="6" t="s">
        <v>74</v>
      </c>
      <c r="J12" s="6" t="s">
        <v>76</v>
      </c>
      <c r="K12" s="6" t="s">
        <v>77</v>
      </c>
      <c r="L12" s="6" t="s">
        <v>78</v>
      </c>
      <c r="O12" s="6">
        <v>0</v>
      </c>
      <c r="P12" s="6">
        <v>1</v>
      </c>
      <c r="Q12" s="6" t="s">
        <v>84</v>
      </c>
      <c r="S12" s="6">
        <f>O12+P12</f>
        <v>1</v>
      </c>
      <c r="U12" s="14" t="s">
        <v>90</v>
      </c>
      <c r="V12" s="6">
        <f>C5+C6</f>
        <v>1</v>
      </c>
      <c r="W12"/>
    </row>
    <row r="13" spans="2:23" x14ac:dyDescent="0.25">
      <c r="B13" s="6"/>
      <c r="C13" s="6" t="s">
        <v>79</v>
      </c>
      <c r="E13" s="6">
        <f>SUMPRODUCT($C$4:$C$10,E4:E10)</f>
        <v>3</v>
      </c>
      <c r="F13" s="6">
        <f>SUMPRODUCT($C$4:$C$10,F4:F10)</f>
        <v>2</v>
      </c>
      <c r="G13" s="6">
        <f>SUMPRODUCT($C$4:$C$10,G4:G10)</f>
        <v>3</v>
      </c>
      <c r="I13" s="6">
        <f>SUMPRODUCT($C$4:$C$10,I4:I10)/5</f>
        <v>2.4</v>
      </c>
      <c r="J13" s="6">
        <f>SUMPRODUCT($C$4:$C$10,J4:J10)/5</f>
        <v>2.4</v>
      </c>
      <c r="K13" s="6">
        <f>SUMPRODUCT($C$4:$C$10,K4:K10)/5</f>
        <v>2.4</v>
      </c>
      <c r="L13" s="8">
        <f>SUMPRODUCT($C$4:$C$10,L4:L10)/5</f>
        <v>2</v>
      </c>
      <c r="O13" s="6">
        <v>1</v>
      </c>
      <c r="P13" s="6">
        <v>0</v>
      </c>
      <c r="Q13" s="6" t="s">
        <v>84</v>
      </c>
      <c r="S13" s="6">
        <f>O13+P13</f>
        <v>1</v>
      </c>
    </row>
    <row r="14" spans="2:23" x14ac:dyDescent="0.25">
      <c r="B14" s="6"/>
      <c r="C14" s="6" t="s">
        <v>80</v>
      </c>
      <c r="E14" s="5">
        <v>3</v>
      </c>
      <c r="F14" s="5">
        <v>2</v>
      </c>
      <c r="G14" s="5">
        <v>2</v>
      </c>
      <c r="I14" s="5">
        <v>2</v>
      </c>
      <c r="J14" s="5">
        <v>2</v>
      </c>
      <c r="K14" s="5">
        <v>2</v>
      </c>
      <c r="L14" s="5">
        <v>2</v>
      </c>
      <c r="O14" s="6">
        <v>1</v>
      </c>
      <c r="P14" s="6">
        <v>1</v>
      </c>
      <c r="Q14" s="6" t="s">
        <v>85</v>
      </c>
      <c r="S14" s="6">
        <f>O14+P14</f>
        <v>2</v>
      </c>
    </row>
    <row r="15" spans="2:23" x14ac:dyDescent="0.25">
      <c r="B15" s="6" t="s">
        <v>71</v>
      </c>
      <c r="C15" s="6"/>
      <c r="E15" s="6"/>
      <c r="F15" s="6"/>
      <c r="G15" s="6"/>
      <c r="I15" s="6"/>
      <c r="J15" s="6"/>
      <c r="K15" s="6"/>
      <c r="L15" s="6"/>
    </row>
    <row r="16" spans="2:23" x14ac:dyDescent="0.25">
      <c r="B16" s="6" t="s">
        <v>72</v>
      </c>
      <c r="C16" s="6">
        <f>SUM(C4:C10)</f>
        <v>5</v>
      </c>
      <c r="E16" s="6"/>
      <c r="F16" s="6"/>
      <c r="G16" s="6"/>
      <c r="I16" s="6"/>
      <c r="J16" s="6"/>
      <c r="K16" s="6"/>
      <c r="L16" s="6"/>
      <c r="N16" s="6" t="s">
        <v>91</v>
      </c>
      <c r="O16" s="6" t="s">
        <v>92</v>
      </c>
      <c r="P16" s="6" t="s">
        <v>93</v>
      </c>
      <c r="Q16" s="6" t="s">
        <v>86</v>
      </c>
      <c r="R16" s="6"/>
      <c r="S16" s="6" t="s">
        <v>95</v>
      </c>
      <c r="T16" s="6"/>
      <c r="U16" s="15" t="s">
        <v>98</v>
      </c>
      <c r="V16" s="5">
        <v>0</v>
      </c>
    </row>
    <row r="17" spans="2:22" x14ac:dyDescent="0.25">
      <c r="B17" s="6" t="s">
        <v>73</v>
      </c>
      <c r="C17" s="5">
        <v>5</v>
      </c>
      <c r="E17" s="6"/>
      <c r="F17" s="6"/>
      <c r="G17" s="6"/>
      <c r="H17" t="s">
        <v>23</v>
      </c>
      <c r="J17" s="6"/>
      <c r="K17" s="6"/>
      <c r="L17" s="6"/>
      <c r="N17" s="6">
        <v>0</v>
      </c>
      <c r="O17" s="6">
        <v>0</v>
      </c>
      <c r="P17" s="6">
        <v>0</v>
      </c>
      <c r="Q17" s="6" t="s">
        <v>84</v>
      </c>
      <c r="R17" s="6"/>
      <c r="S17" s="6">
        <f>O17*P17 - N17</f>
        <v>0</v>
      </c>
      <c r="T17" s="6"/>
      <c r="U17" t="s">
        <v>99</v>
      </c>
      <c r="V17" s="6">
        <f>C7*C8-C4</f>
        <v>0</v>
      </c>
    </row>
    <row r="18" spans="2:22" x14ac:dyDescent="0.25">
      <c r="B18" s="6"/>
      <c r="C18" s="6"/>
      <c r="E18" s="6"/>
      <c r="F18" s="6"/>
      <c r="G18" s="6"/>
      <c r="H18" s="2"/>
      <c r="I18" t="s">
        <v>24</v>
      </c>
      <c r="J18" s="6"/>
      <c r="K18" s="6"/>
      <c r="L18" s="6"/>
      <c r="N18" s="6">
        <v>0</v>
      </c>
      <c r="O18" s="6">
        <v>0</v>
      </c>
      <c r="P18" s="6">
        <v>1</v>
      </c>
      <c r="Q18" s="6" t="s">
        <v>84</v>
      </c>
      <c r="R18" s="6"/>
      <c r="S18" s="6">
        <f t="shared" ref="S18:S24" si="0">O18*P18 - N18</f>
        <v>0</v>
      </c>
      <c r="T18" s="6"/>
    </row>
    <row r="19" spans="2:22" x14ac:dyDescent="0.25">
      <c r="B19" s="6" t="s">
        <v>78</v>
      </c>
      <c r="C19" s="8">
        <f>SUMPRODUCT($C$4:$C$10,L4:L10)/5</f>
        <v>2</v>
      </c>
      <c r="E19" s="6"/>
      <c r="F19" s="6"/>
      <c r="G19" s="6"/>
      <c r="H19" s="1"/>
      <c r="I19" t="s">
        <v>25</v>
      </c>
      <c r="J19" s="6"/>
      <c r="K19" s="6"/>
      <c r="L19" s="6"/>
      <c r="N19" s="6">
        <v>0</v>
      </c>
      <c r="O19" s="6">
        <v>1</v>
      </c>
      <c r="P19" s="6">
        <v>0</v>
      </c>
      <c r="Q19" s="6" t="s">
        <v>84</v>
      </c>
      <c r="R19" s="6"/>
      <c r="S19" s="6">
        <f t="shared" si="0"/>
        <v>0</v>
      </c>
      <c r="T19" s="6"/>
    </row>
    <row r="20" spans="2:22" x14ac:dyDescent="0.25">
      <c r="B20" s="6"/>
      <c r="C20" s="6"/>
      <c r="E20" s="6"/>
      <c r="F20" s="6"/>
      <c r="G20" s="6"/>
      <c r="H20" s="3"/>
      <c r="I20" t="s">
        <v>26</v>
      </c>
      <c r="J20" s="6"/>
      <c r="K20" s="6"/>
      <c r="L20" s="6"/>
      <c r="N20" s="6">
        <v>0</v>
      </c>
      <c r="O20" s="6">
        <v>1</v>
      </c>
      <c r="P20" s="6">
        <v>1</v>
      </c>
      <c r="Q20" s="6" t="s">
        <v>84</v>
      </c>
      <c r="R20" s="6"/>
      <c r="S20" s="6">
        <f t="shared" si="0"/>
        <v>1</v>
      </c>
      <c r="T20" s="6"/>
    </row>
    <row r="21" spans="2:22" x14ac:dyDescent="0.25">
      <c r="E21" s="6"/>
      <c r="F21" s="6"/>
      <c r="G21" s="6"/>
      <c r="I21" s="6"/>
      <c r="N21" s="6">
        <v>1</v>
      </c>
      <c r="O21" s="6">
        <v>0</v>
      </c>
      <c r="P21" s="6">
        <v>0</v>
      </c>
      <c r="Q21" s="6" t="s">
        <v>85</v>
      </c>
      <c r="R21" s="6"/>
      <c r="S21" s="6">
        <f t="shared" si="0"/>
        <v>-1</v>
      </c>
      <c r="T21" s="6"/>
    </row>
    <row r="22" spans="2:22" x14ac:dyDescent="0.25">
      <c r="N22" s="6">
        <v>1</v>
      </c>
      <c r="O22" s="6">
        <v>0</v>
      </c>
      <c r="P22" s="6">
        <v>1</v>
      </c>
      <c r="Q22" s="6" t="s">
        <v>85</v>
      </c>
      <c r="R22" s="6"/>
      <c r="S22" s="6">
        <f t="shared" si="0"/>
        <v>-1</v>
      </c>
      <c r="T22" s="6"/>
    </row>
    <row r="23" spans="2:22" x14ac:dyDescent="0.25">
      <c r="N23" s="6">
        <v>1</v>
      </c>
      <c r="O23" s="6">
        <v>1</v>
      </c>
      <c r="P23" s="6">
        <v>0</v>
      </c>
      <c r="Q23" s="6" t="s">
        <v>85</v>
      </c>
      <c r="R23" s="6"/>
      <c r="S23" s="6">
        <f t="shared" si="0"/>
        <v>-1</v>
      </c>
      <c r="T23" s="6"/>
    </row>
    <row r="24" spans="2:22" x14ac:dyDescent="0.25">
      <c r="N24" s="6">
        <v>1</v>
      </c>
      <c r="O24" s="6">
        <v>1</v>
      </c>
      <c r="P24" s="6">
        <v>1</v>
      </c>
      <c r="Q24" s="6" t="s">
        <v>84</v>
      </c>
      <c r="R24" s="6"/>
      <c r="S24" s="6">
        <f t="shared" si="0"/>
        <v>0</v>
      </c>
      <c r="T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PO - Questão 01</vt:lpstr>
      <vt:lpstr>PO - Questão 02</vt:lpstr>
      <vt:lpstr>PO - Questão 03.a</vt:lpstr>
      <vt:lpstr>PO - Questão 03.b</vt:lpstr>
      <vt:lpstr>PO - Questão 03.b (Opção 2)</vt:lpstr>
      <vt:lpstr>PO - Questão 04</vt:lpstr>
      <vt:lpstr>Custo_Dia_Extra</vt:lpstr>
      <vt:lpstr>Custo_Diario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2019-04-14T14:49:47Z</dcterms:created>
  <dcterms:modified xsi:type="dcterms:W3CDTF">2019-04-14T20:56:04Z</dcterms:modified>
</cp:coreProperties>
</file>