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761BF8F-DAA0-437A-AB8B-A3D93F696F01}" xr6:coauthVersionLast="47" xr6:coauthVersionMax="47" xr10:uidLastSave="{00000000-0000-0000-0000-000000000000}"/>
  <bookViews>
    <workbookView xWindow="-120" yWindow="-120" windowWidth="29040" windowHeight="15840" xr2:uid="{C4D7EDDB-CE60-4E2F-9D69-9179DFD05D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1" i="1" l="1"/>
  <c r="S31" i="1"/>
  <c r="S27" i="1"/>
  <c r="S23" i="1"/>
  <c r="S19" i="1"/>
  <c r="S15" i="1"/>
  <c r="S11" i="1"/>
  <c r="K31" i="1"/>
  <c r="K27" i="1"/>
  <c r="K23" i="1"/>
  <c r="L31" i="1"/>
  <c r="I31" i="1"/>
  <c r="L27" i="1"/>
  <c r="I27" i="1"/>
  <c r="L23" i="1"/>
  <c r="I23" i="1"/>
  <c r="K19" i="1"/>
  <c r="L19" i="1"/>
  <c r="I19" i="1"/>
  <c r="L15" i="1"/>
  <c r="K15" i="1"/>
  <c r="I15" i="1"/>
  <c r="K11" i="1"/>
  <c r="M11" i="1" s="1"/>
  <c r="I11" i="1"/>
  <c r="M31" i="1" l="1"/>
  <c r="O31" i="1" s="1"/>
  <c r="M27" i="1"/>
  <c r="N27" i="1" s="1"/>
  <c r="M23" i="1"/>
  <c r="O23" i="1" s="1"/>
  <c r="M19" i="1"/>
  <c r="O19" i="1" s="1"/>
  <c r="M15" i="1"/>
  <c r="N15" i="1" s="1"/>
  <c r="O15" i="1"/>
  <c r="N11" i="1"/>
  <c r="O11" i="1"/>
  <c r="N19" i="1" l="1"/>
  <c r="N31" i="1"/>
  <c r="P31" i="1" s="1"/>
  <c r="T31" i="1" s="1"/>
  <c r="O27" i="1"/>
  <c r="P27" i="1" s="1"/>
  <c r="N23" i="1"/>
  <c r="P23" i="1" s="1"/>
  <c r="T23" i="1" s="1"/>
  <c r="P19" i="1"/>
  <c r="T19" i="1" s="1"/>
  <c r="Q19" i="1"/>
  <c r="P15" i="1"/>
  <c r="Q15" i="1" s="1"/>
  <c r="T15" i="1"/>
  <c r="P11" i="1"/>
  <c r="T27" i="1" l="1"/>
  <c r="Q27" i="1"/>
  <c r="Q31" i="1"/>
  <c r="Q23" i="1"/>
  <c r="Q11" i="1"/>
</calcChain>
</file>

<file path=xl/sharedStrings.xml><?xml version="1.0" encoding="utf-8"?>
<sst xmlns="http://schemas.openxmlformats.org/spreadsheetml/2006/main" count="76" uniqueCount="43">
  <si>
    <t>Faixa</t>
  </si>
  <si>
    <t>Alíquota</t>
  </si>
  <si>
    <t>Valor a Deduzir (em R$)</t>
  </si>
  <si>
    <t>Receita Bruta em 12 Meses (em R$)</t>
  </si>
  <si>
    <t>1a Faixa</t>
  </si>
  <si>
    <t>–</t>
  </si>
  <si>
    <t>Até 180.000,00</t>
  </si>
  <si>
    <t>2a Faixa</t>
  </si>
  <si>
    <t>De 180.000,01 a 360.000,00</t>
  </si>
  <si>
    <t>3a Faixa</t>
  </si>
  <si>
    <t>De 360.000,01 a 720.000,00</t>
  </si>
  <si>
    <t>4a Faixa</t>
  </si>
  <si>
    <t>De 720.000,01 a 1.800.000,00</t>
  </si>
  <si>
    <t>5a Faixa</t>
  </si>
  <si>
    <t>De 1.800.000,01 a 3.600.000,00</t>
  </si>
  <si>
    <t>6a Faixa</t>
  </si>
  <si>
    <t>De 3.600.000,01 a 4.800.000,00</t>
  </si>
  <si>
    <t>CPP</t>
  </si>
  <si>
    <t>ISS</t>
  </si>
  <si>
    <t>CSLL</t>
  </si>
  <si>
    <t>IRPJ</t>
  </si>
  <si>
    <t>Cofins</t>
  </si>
  <si>
    <t>Faixas</t>
  </si>
  <si>
    <t>PIS/Pasep</t>
  </si>
  <si>
    <t>33,50% (*)</t>
  </si>
  <si>
    <t>Pis</t>
  </si>
  <si>
    <t>Segmento</t>
  </si>
  <si>
    <t>Segmento Padaria?</t>
  </si>
  <si>
    <t>até</t>
  </si>
  <si>
    <t>multiplicar por 60, ou menos, conforme data de abertura da empresa</t>
  </si>
  <si>
    <t>ser menor que 60 meses.</t>
  </si>
  <si>
    <t>Recuperação</t>
  </si>
  <si>
    <t>% Recuperação</t>
  </si>
  <si>
    <t>Valor recuperado</t>
  </si>
  <si>
    <t>conforme o segmento</t>
  </si>
  <si>
    <t>Pis/Cofins</t>
  </si>
  <si>
    <t>de cada faixa</t>
  </si>
  <si>
    <t>Estimativa</t>
  </si>
  <si>
    <t>de Recuperação</t>
  </si>
  <si>
    <t>Site perguntar</t>
  </si>
  <si>
    <t>data abertura</t>
  </si>
  <si>
    <t>faturamento mensal</t>
  </si>
  <si>
    <t>Planilha para cálculo EAD-RCT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</si>
</sst>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0" formatCode="_-* #,##0_-;\-* #,##0_-;_-* &quot;-&quot;??_-;_-@_-"/>
    <numFmt numFmtId="173" formatCode="0.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868"/>
      <name val="Lato"/>
    </font>
    <font>
      <sz val="11"/>
      <color rgb="FF30455C"/>
      <name val="Lato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D9E8F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43" fontId="0" fillId="0" borderId="0" xfId="1" applyFont="1"/>
    <xf numFmtId="43" fontId="0" fillId="3" borderId="0" xfId="1" applyFont="1" applyFill="1"/>
    <xf numFmtId="170" fontId="0" fillId="2" borderId="3" xfId="1" applyNumberFormat="1" applyFont="1" applyFill="1" applyBorder="1"/>
    <xf numFmtId="43" fontId="0" fillId="3" borderId="4" xfId="1" applyFont="1" applyFill="1" applyBorder="1"/>
    <xf numFmtId="43" fontId="0" fillId="0" borderId="4" xfId="1" applyFont="1" applyBorder="1"/>
    <xf numFmtId="43" fontId="0" fillId="0" borderId="5" xfId="1" applyFont="1" applyBorder="1"/>
    <xf numFmtId="43" fontId="0" fillId="0" borderId="6" xfId="1" applyFont="1" applyBorder="1"/>
    <xf numFmtId="43" fontId="0" fillId="0" borderId="0" xfId="1" applyFont="1" applyBorder="1"/>
    <xf numFmtId="43" fontId="0" fillId="0" borderId="7" xfId="1" applyFont="1" applyBorder="1"/>
    <xf numFmtId="43" fontId="0" fillId="0" borderId="8" xfId="1" applyFont="1" applyBorder="1"/>
    <xf numFmtId="43" fontId="0" fillId="3" borderId="9" xfId="1" applyFont="1" applyFill="1" applyBorder="1"/>
    <xf numFmtId="43" fontId="0" fillId="0" borderId="9" xfId="1" applyFont="1" applyBorder="1"/>
    <xf numFmtId="43" fontId="0" fillId="4" borderId="4" xfId="1" applyFont="1" applyFill="1" applyBorder="1"/>
    <xf numFmtId="173" fontId="0" fillId="4" borderId="9" xfId="2" applyNumberFormat="1" applyFont="1" applyFill="1" applyBorder="1"/>
    <xf numFmtId="43" fontId="0" fillId="4" borderId="10" xfId="1" applyFont="1" applyFill="1" applyBorder="1"/>
    <xf numFmtId="43" fontId="0" fillId="5" borderId="0" xfId="1" applyFont="1" applyFill="1"/>
    <xf numFmtId="43" fontId="0" fillId="5" borderId="4" xfId="1" applyFont="1" applyFill="1" applyBorder="1"/>
    <xf numFmtId="43" fontId="0" fillId="5" borderId="0" xfId="1" applyFont="1" applyFill="1" applyBorder="1"/>
    <xf numFmtId="9" fontId="0" fillId="3" borderId="0" xfId="1" applyNumberFormat="1" applyFont="1" applyFill="1"/>
    <xf numFmtId="43" fontId="0" fillId="6" borderId="0" xfId="1" applyFont="1" applyFill="1"/>
    <xf numFmtId="173" fontId="0" fillId="6" borderId="9" xfId="2" applyNumberFormat="1" applyFont="1" applyFill="1" applyBorder="1"/>
    <xf numFmtId="43" fontId="0" fillId="8" borderId="0" xfId="1" applyFont="1" applyFill="1"/>
    <xf numFmtId="43" fontId="0" fillId="8" borderId="9" xfId="1" applyFont="1" applyFill="1" applyBorder="1"/>
    <xf numFmtId="0" fontId="2" fillId="9" borderId="1" xfId="0" applyFont="1" applyFill="1" applyBorder="1" applyAlignment="1">
      <alignment horizontal="left" vertical="top" wrapText="1"/>
    </xf>
    <xf numFmtId="43" fontId="0" fillId="9" borderId="0" xfId="1" applyFont="1" applyFill="1"/>
    <xf numFmtId="0" fontId="4" fillId="9" borderId="1" xfId="3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center" wrapText="1"/>
    </xf>
    <xf numFmtId="10" fontId="3" fillId="9" borderId="1" xfId="0" applyNumberFormat="1" applyFont="1" applyFill="1" applyBorder="1" applyAlignment="1">
      <alignment horizontal="left" vertical="center" wrapText="1"/>
    </xf>
    <xf numFmtId="4" fontId="3" fillId="9" borderId="1" xfId="0" applyNumberFormat="1" applyFont="1" applyFill="1" applyBorder="1" applyAlignment="1">
      <alignment horizontal="left" vertical="center" wrapText="1"/>
    </xf>
    <xf numFmtId="43" fontId="0" fillId="4" borderId="0" xfId="1" applyFont="1" applyFill="1"/>
    <xf numFmtId="43" fontId="0" fillId="0" borderId="2" xfId="1" applyFont="1" applyBorder="1"/>
    <xf numFmtId="43" fontId="0" fillId="7" borderId="11" xfId="1" applyFont="1" applyFill="1" applyBorder="1" applyAlignment="1">
      <alignment horizontal="center"/>
    </xf>
    <xf numFmtId="43" fontId="0" fillId="7" borderId="12" xfId="1" applyFont="1" applyFill="1" applyBorder="1" applyAlignment="1">
      <alignment horizontal="center"/>
    </xf>
    <xf numFmtId="43" fontId="0" fillId="7" borderId="13" xfId="1" applyFont="1" applyFill="1" applyBorder="1" applyAlignment="1">
      <alignment horizontal="center"/>
    </xf>
  </cellXfs>
  <cellStyles count="4">
    <cellStyle name="Hiperlink" xfId="3" builtinId="8"/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ntabilizei.com.br/contabilidade-online/irpj-imposto-de-renda-pessoa-juridi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771A-BE0C-4A1C-AA26-2AE5709DAD82}">
  <dimension ref="D3:W41"/>
  <sheetViews>
    <sheetView showGridLines="0" tabSelected="1" topLeftCell="D1" workbookViewId="0">
      <selection activeCell="L9" sqref="L9"/>
    </sheetView>
  </sheetViews>
  <sheetFormatPr defaultRowHeight="15" x14ac:dyDescent="0.25"/>
  <cols>
    <col min="1" max="3" width="9.140625" style="1"/>
    <col min="4" max="4" width="20.140625" style="1" bestFit="1" customWidth="1"/>
    <col min="5" max="7" width="9.140625" style="1"/>
    <col min="8" max="8" width="8.85546875" style="1" bestFit="1" customWidth="1"/>
    <col min="9" max="9" width="13.28515625" style="1" bestFit="1" customWidth="1"/>
    <col min="10" max="10" width="12.5703125" style="1" bestFit="1" customWidth="1"/>
    <col min="11" max="11" width="14.5703125" style="1" bestFit="1" customWidth="1"/>
    <col min="12" max="12" width="11.5703125" style="1" bestFit="1" customWidth="1"/>
    <col min="13" max="14" width="10.5703125" style="1" bestFit="1" customWidth="1"/>
    <col min="15" max="15" width="9.5703125" style="1" bestFit="1" customWidth="1"/>
    <col min="16" max="16" width="13.85546875" style="1" bestFit="1" customWidth="1"/>
    <col min="17" max="17" width="14" style="1" bestFit="1" customWidth="1"/>
    <col min="18" max="18" width="15.85546875" style="1" bestFit="1" customWidth="1"/>
    <col min="19" max="19" width="22.28515625" style="1" bestFit="1" customWidth="1"/>
    <col min="20" max="20" width="16.5703125" style="1" bestFit="1" customWidth="1"/>
    <col min="21" max="16384" width="9.140625" style="1"/>
  </cols>
  <sheetData>
    <row r="3" spans="4:21" x14ac:dyDescent="0.25">
      <c r="H3" s="32" t="s">
        <v>42</v>
      </c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4"/>
    </row>
    <row r="7" spans="4:21" x14ac:dyDescent="0.25">
      <c r="P7" s="2" t="s">
        <v>31</v>
      </c>
      <c r="Q7" s="30" t="s">
        <v>35</v>
      </c>
      <c r="R7" s="20" t="s">
        <v>32</v>
      </c>
      <c r="S7" s="22" t="s">
        <v>33</v>
      </c>
      <c r="T7" s="30" t="s">
        <v>37</v>
      </c>
    </row>
    <row r="8" spans="4:21" x14ac:dyDescent="0.25">
      <c r="I8" s="1" t="s">
        <v>28</v>
      </c>
      <c r="P8" s="19">
        <v>1</v>
      </c>
      <c r="Q8" s="30" t="s">
        <v>36</v>
      </c>
      <c r="R8" s="20" t="s">
        <v>26</v>
      </c>
      <c r="S8" s="22" t="s">
        <v>34</v>
      </c>
      <c r="T8" s="30" t="s">
        <v>38</v>
      </c>
    </row>
    <row r="9" spans="4:21" x14ac:dyDescent="0.25">
      <c r="H9" s="3">
        <v>1</v>
      </c>
      <c r="I9" s="13">
        <v>15000</v>
      </c>
      <c r="J9" s="5"/>
      <c r="K9" s="5"/>
      <c r="L9" s="5">
        <v>9360</v>
      </c>
      <c r="M9" s="5"/>
      <c r="N9" s="5" t="s">
        <v>21</v>
      </c>
      <c r="O9" s="5" t="s">
        <v>25</v>
      </c>
      <c r="P9" s="5"/>
      <c r="Q9" s="5"/>
      <c r="R9" s="5"/>
      <c r="S9" s="5"/>
      <c r="T9" s="6"/>
    </row>
    <row r="10" spans="4:21" x14ac:dyDescent="0.25">
      <c r="D10" s="31" t="s">
        <v>39</v>
      </c>
      <c r="H10" s="7"/>
      <c r="I10" s="8">
        <v>12</v>
      </c>
      <c r="J10" s="8"/>
      <c r="K10" s="8"/>
      <c r="L10" s="8">
        <v>12</v>
      </c>
      <c r="M10" s="8"/>
      <c r="N10" s="8">
        <v>12.82</v>
      </c>
      <c r="O10" s="8">
        <v>2.78</v>
      </c>
      <c r="P10" s="8"/>
      <c r="Q10" s="8"/>
      <c r="R10" s="8" t="s">
        <v>26</v>
      </c>
      <c r="S10" s="8"/>
      <c r="T10" s="9"/>
    </row>
    <row r="11" spans="4:21" x14ac:dyDescent="0.25">
      <c r="D11" s="30" t="s">
        <v>41</v>
      </c>
      <c r="H11" s="10"/>
      <c r="I11" s="11">
        <f>I9*I10</f>
        <v>180000</v>
      </c>
      <c r="J11" s="12"/>
      <c r="K11" s="12">
        <f>I9*6%</f>
        <v>900</v>
      </c>
      <c r="L11" s="12"/>
      <c r="M11" s="12">
        <f>K11-L11</f>
        <v>900</v>
      </c>
      <c r="N11" s="12">
        <f>M11*N10%</f>
        <v>115.38000000000001</v>
      </c>
      <c r="O11" s="12">
        <f>M11*O10%</f>
        <v>25.02</v>
      </c>
      <c r="P11" s="11">
        <f>N11+O11</f>
        <v>140.4</v>
      </c>
      <c r="Q11" s="14">
        <f>P11/I9</f>
        <v>9.3600000000000003E-3</v>
      </c>
      <c r="R11" s="21">
        <v>0.35</v>
      </c>
      <c r="S11" s="23">
        <f>P11*R11</f>
        <v>49.14</v>
      </c>
      <c r="T11" s="15">
        <f>S11*60</f>
        <v>2948.4</v>
      </c>
      <c r="U11" s="1" t="s">
        <v>29</v>
      </c>
    </row>
    <row r="12" spans="4:21" x14ac:dyDescent="0.25">
      <c r="D12" s="1" t="s">
        <v>40</v>
      </c>
      <c r="R12" s="16"/>
      <c r="U12" s="1" t="s">
        <v>30</v>
      </c>
    </row>
    <row r="13" spans="4:21" x14ac:dyDescent="0.25">
      <c r="D13" s="20" t="s">
        <v>26</v>
      </c>
      <c r="H13" s="3">
        <v>2</v>
      </c>
      <c r="I13" s="13">
        <v>30000</v>
      </c>
      <c r="J13" s="5"/>
      <c r="K13" s="5"/>
      <c r="L13" s="5">
        <v>9360</v>
      </c>
      <c r="M13" s="5"/>
      <c r="N13" s="5" t="s">
        <v>21</v>
      </c>
      <c r="O13" s="5" t="s">
        <v>25</v>
      </c>
      <c r="P13" s="5"/>
      <c r="Q13" s="5"/>
      <c r="R13" s="17"/>
      <c r="S13" s="5"/>
      <c r="T13" s="6"/>
    </row>
    <row r="14" spans="4:21" x14ac:dyDescent="0.25">
      <c r="H14" s="7"/>
      <c r="I14" s="8">
        <v>12</v>
      </c>
      <c r="J14" s="8"/>
      <c r="K14" s="8"/>
      <c r="L14" s="8">
        <v>12</v>
      </c>
      <c r="M14" s="8"/>
      <c r="N14" s="8">
        <v>14.05</v>
      </c>
      <c r="O14" s="8">
        <v>3.05</v>
      </c>
      <c r="P14" s="8"/>
      <c r="Q14" s="8"/>
      <c r="R14" s="18"/>
      <c r="S14" s="8" t="s">
        <v>27</v>
      </c>
      <c r="T14" s="9"/>
    </row>
    <row r="15" spans="4:21" x14ac:dyDescent="0.25">
      <c r="H15" s="10"/>
      <c r="I15" s="11">
        <f>I13*I14</f>
        <v>360000</v>
      </c>
      <c r="J15" s="12"/>
      <c r="K15" s="12">
        <f>I13*11.2%</f>
        <v>3359.9999999999995</v>
      </c>
      <c r="L15" s="12">
        <f>L13/L14</f>
        <v>780</v>
      </c>
      <c r="M15" s="12">
        <f>K15-L15</f>
        <v>2579.9999999999995</v>
      </c>
      <c r="N15" s="12">
        <f>M15*N14%</f>
        <v>362.48999999999995</v>
      </c>
      <c r="O15" s="12">
        <f>M15*O14%</f>
        <v>78.689999999999984</v>
      </c>
      <c r="P15" s="11">
        <f>N15+O15</f>
        <v>441.17999999999995</v>
      </c>
      <c r="Q15" s="14">
        <f>P15/I13</f>
        <v>1.4705999999999999E-2</v>
      </c>
      <c r="R15" s="21">
        <v>0.35</v>
      </c>
      <c r="S15" s="23">
        <f>P15*R15</f>
        <v>154.41299999999998</v>
      </c>
      <c r="T15" s="15">
        <f>S15*60</f>
        <v>9264.7799999999988</v>
      </c>
      <c r="U15" s="1" t="s">
        <v>29</v>
      </c>
    </row>
    <row r="16" spans="4:21" x14ac:dyDescent="0.25">
      <c r="R16" s="16"/>
      <c r="U16" s="1" t="s">
        <v>30</v>
      </c>
    </row>
    <row r="17" spans="8:21" x14ac:dyDescent="0.25">
      <c r="H17" s="3">
        <v>3</v>
      </c>
      <c r="I17" s="13">
        <v>60000</v>
      </c>
      <c r="J17" s="5"/>
      <c r="K17" s="5"/>
      <c r="L17" s="5">
        <v>17640</v>
      </c>
      <c r="M17" s="5"/>
      <c r="N17" s="5" t="s">
        <v>21</v>
      </c>
      <c r="O17" s="5" t="s">
        <v>25</v>
      </c>
      <c r="P17" s="5"/>
      <c r="Q17" s="5"/>
      <c r="R17" s="17"/>
      <c r="S17" s="5"/>
      <c r="T17" s="6"/>
    </row>
    <row r="18" spans="8:21" x14ac:dyDescent="0.25">
      <c r="H18" s="7"/>
      <c r="I18" s="8">
        <v>12</v>
      </c>
      <c r="J18" s="8"/>
      <c r="K18" s="8"/>
      <c r="L18" s="8">
        <v>12</v>
      </c>
      <c r="M18" s="8"/>
      <c r="N18" s="8">
        <v>13.64</v>
      </c>
      <c r="O18" s="8">
        <v>2.96</v>
      </c>
      <c r="P18" s="8"/>
      <c r="Q18" s="8"/>
      <c r="R18" s="18"/>
      <c r="S18" s="8" t="s">
        <v>27</v>
      </c>
      <c r="T18" s="9"/>
    </row>
    <row r="19" spans="8:21" x14ac:dyDescent="0.25">
      <c r="H19" s="10"/>
      <c r="I19" s="11">
        <f>I17*I18</f>
        <v>720000</v>
      </c>
      <c r="J19" s="12"/>
      <c r="K19" s="12">
        <f>I17*13.5%</f>
        <v>8100.0000000000009</v>
      </c>
      <c r="L19" s="12">
        <f>L17/L18</f>
        <v>1470</v>
      </c>
      <c r="M19" s="12">
        <f>K19-L19</f>
        <v>6630.0000000000009</v>
      </c>
      <c r="N19" s="12">
        <f>M19*N18%</f>
        <v>904.33200000000011</v>
      </c>
      <c r="O19" s="12">
        <f>M19*O18%</f>
        <v>196.24800000000005</v>
      </c>
      <c r="P19" s="11">
        <f>N19+O19</f>
        <v>1100.5800000000002</v>
      </c>
      <c r="Q19" s="14">
        <f>P19/I17</f>
        <v>1.8343000000000002E-2</v>
      </c>
      <c r="R19" s="21">
        <v>0.35</v>
      </c>
      <c r="S19" s="23">
        <f>P19*R19</f>
        <v>385.20300000000003</v>
      </c>
      <c r="T19" s="15">
        <f>S19*60</f>
        <v>23112.18</v>
      </c>
      <c r="U19" s="1" t="s">
        <v>29</v>
      </c>
    </row>
    <row r="20" spans="8:21" x14ac:dyDescent="0.25">
      <c r="R20" s="16"/>
      <c r="U20" s="1" t="s">
        <v>30</v>
      </c>
    </row>
    <row r="21" spans="8:21" x14ac:dyDescent="0.25">
      <c r="H21" s="3">
        <v>4</v>
      </c>
      <c r="I21" s="13">
        <v>150000</v>
      </c>
      <c r="J21" s="5"/>
      <c r="K21" s="5"/>
      <c r="L21" s="5">
        <v>35640</v>
      </c>
      <c r="M21" s="5"/>
      <c r="N21" s="5" t="s">
        <v>21</v>
      </c>
      <c r="O21" s="5" t="s">
        <v>25</v>
      </c>
      <c r="P21" s="5"/>
      <c r="Q21" s="5"/>
      <c r="R21" s="17"/>
      <c r="S21" s="5"/>
      <c r="T21" s="6"/>
    </row>
    <row r="22" spans="8:21" x14ac:dyDescent="0.25">
      <c r="H22" s="7"/>
      <c r="I22" s="8">
        <v>12</v>
      </c>
      <c r="J22" s="8"/>
      <c r="K22" s="8"/>
      <c r="L22" s="8">
        <v>12</v>
      </c>
      <c r="M22" s="8"/>
      <c r="N22" s="8">
        <v>13.64</v>
      </c>
      <c r="O22" s="8">
        <v>2.96</v>
      </c>
      <c r="P22" s="8"/>
      <c r="Q22" s="8"/>
      <c r="R22" s="18"/>
      <c r="S22" s="8" t="s">
        <v>27</v>
      </c>
      <c r="T22" s="9"/>
    </row>
    <row r="23" spans="8:21" x14ac:dyDescent="0.25">
      <c r="H23" s="10"/>
      <c r="I23" s="11">
        <f>I21*I22</f>
        <v>1800000</v>
      </c>
      <c r="J23" s="12"/>
      <c r="K23" s="12">
        <f>I21*16%</f>
        <v>24000</v>
      </c>
      <c r="L23" s="12">
        <f>L21/L22</f>
        <v>2970</v>
      </c>
      <c r="M23" s="12">
        <f>K23-L23</f>
        <v>21030</v>
      </c>
      <c r="N23" s="12">
        <f>M23*N22%</f>
        <v>2868.4919999999997</v>
      </c>
      <c r="O23" s="12">
        <f>M23*O22%</f>
        <v>622.48800000000006</v>
      </c>
      <c r="P23" s="11">
        <f>N23+O23</f>
        <v>3490.9799999999996</v>
      </c>
      <c r="Q23" s="14">
        <f>P23/I21</f>
        <v>2.3273199999999997E-2</v>
      </c>
      <c r="R23" s="21">
        <v>0.35</v>
      </c>
      <c r="S23" s="23">
        <f>P23*R23</f>
        <v>1221.8429999999998</v>
      </c>
      <c r="T23" s="15">
        <f>S23*60</f>
        <v>73310.579999999987</v>
      </c>
      <c r="U23" s="1" t="s">
        <v>29</v>
      </c>
    </row>
    <row r="24" spans="8:21" x14ac:dyDescent="0.25">
      <c r="R24" s="16"/>
      <c r="U24" s="1" t="s">
        <v>30</v>
      </c>
    </row>
    <row r="25" spans="8:21" x14ac:dyDescent="0.25">
      <c r="H25" s="3">
        <v>5</v>
      </c>
      <c r="I25" s="4">
        <v>300000</v>
      </c>
      <c r="J25" s="5"/>
      <c r="K25" s="5"/>
      <c r="L25" s="5">
        <v>125640</v>
      </c>
      <c r="M25" s="5"/>
      <c r="N25" s="5" t="s">
        <v>21</v>
      </c>
      <c r="O25" s="5" t="s">
        <v>25</v>
      </c>
      <c r="P25" s="5"/>
      <c r="Q25" s="5"/>
      <c r="R25" s="17"/>
      <c r="S25" s="5"/>
      <c r="T25" s="6"/>
    </row>
    <row r="26" spans="8:21" x14ac:dyDescent="0.25">
      <c r="H26" s="7"/>
      <c r="I26" s="8">
        <v>12</v>
      </c>
      <c r="J26" s="8"/>
      <c r="K26" s="8"/>
      <c r="L26" s="8">
        <v>12</v>
      </c>
      <c r="M26" s="8"/>
      <c r="N26" s="8">
        <v>12.82</v>
      </c>
      <c r="O26" s="8">
        <v>2.78</v>
      </c>
      <c r="P26" s="8"/>
      <c r="Q26" s="8"/>
      <c r="R26" s="18"/>
      <c r="S26" s="8" t="s">
        <v>27</v>
      </c>
      <c r="T26" s="9"/>
    </row>
    <row r="27" spans="8:21" x14ac:dyDescent="0.25">
      <c r="H27" s="10"/>
      <c r="I27" s="11">
        <f>I25*I26</f>
        <v>3600000</v>
      </c>
      <c r="J27" s="12"/>
      <c r="K27" s="12">
        <f>I25*21%</f>
        <v>63000</v>
      </c>
      <c r="L27" s="12">
        <f>L25/L26</f>
        <v>10470</v>
      </c>
      <c r="M27" s="12">
        <f>K27-L27</f>
        <v>52530</v>
      </c>
      <c r="N27" s="12">
        <f>M27*N26%</f>
        <v>6734.3460000000005</v>
      </c>
      <c r="O27" s="12">
        <f>M27*O26%</f>
        <v>1460.3339999999998</v>
      </c>
      <c r="P27" s="11">
        <f>N27+O27</f>
        <v>8194.68</v>
      </c>
      <c r="Q27" s="14">
        <f>P27/I25</f>
        <v>2.7315600000000002E-2</v>
      </c>
      <c r="R27" s="21">
        <v>0.35</v>
      </c>
      <c r="S27" s="23">
        <f>P27*R27</f>
        <v>2868.1379999999999</v>
      </c>
      <c r="T27" s="15">
        <f>S27*60</f>
        <v>172088.28</v>
      </c>
      <c r="U27" s="1" t="s">
        <v>29</v>
      </c>
    </row>
    <row r="28" spans="8:21" x14ac:dyDescent="0.25">
      <c r="R28" s="16"/>
      <c r="U28" s="1" t="s">
        <v>30</v>
      </c>
    </row>
    <row r="29" spans="8:21" x14ac:dyDescent="0.25">
      <c r="H29" s="3">
        <v>6</v>
      </c>
      <c r="I29" s="13">
        <v>400000</v>
      </c>
      <c r="J29" s="5"/>
      <c r="K29" s="5"/>
      <c r="L29" s="5">
        <v>648000</v>
      </c>
      <c r="M29" s="5"/>
      <c r="N29" s="5" t="s">
        <v>21</v>
      </c>
      <c r="O29" s="5" t="s">
        <v>25</v>
      </c>
      <c r="P29" s="5"/>
      <c r="Q29" s="5"/>
      <c r="R29" s="17"/>
      <c r="S29" s="5"/>
      <c r="T29" s="6"/>
    </row>
    <row r="30" spans="8:21" x14ac:dyDescent="0.25">
      <c r="H30" s="7"/>
      <c r="I30" s="8">
        <v>12</v>
      </c>
      <c r="J30" s="8"/>
      <c r="K30" s="8"/>
      <c r="L30" s="8">
        <v>12</v>
      </c>
      <c r="M30" s="8"/>
      <c r="N30" s="8">
        <v>16.03</v>
      </c>
      <c r="O30" s="8">
        <v>3.47</v>
      </c>
      <c r="P30" s="8"/>
      <c r="Q30" s="8"/>
      <c r="R30" s="18"/>
      <c r="S30" s="8" t="s">
        <v>27</v>
      </c>
      <c r="T30" s="9"/>
    </row>
    <row r="31" spans="8:21" x14ac:dyDescent="0.25">
      <c r="H31" s="10"/>
      <c r="I31" s="11">
        <f>I29*I30</f>
        <v>4800000</v>
      </c>
      <c r="J31" s="12"/>
      <c r="K31" s="12">
        <f>I29*33%</f>
        <v>132000</v>
      </c>
      <c r="L31" s="12">
        <f>L29/L30</f>
        <v>54000</v>
      </c>
      <c r="M31" s="12">
        <f>K31-L31</f>
        <v>78000</v>
      </c>
      <c r="N31" s="12">
        <f>M31*N30%</f>
        <v>12503.4</v>
      </c>
      <c r="O31" s="12">
        <f>M31*O30%</f>
        <v>2706.6</v>
      </c>
      <c r="P31" s="11">
        <f>N31+O31</f>
        <v>15210</v>
      </c>
      <c r="Q31" s="14">
        <f>P31/I29</f>
        <v>3.8025000000000003E-2</v>
      </c>
      <c r="R31" s="21">
        <v>0.35</v>
      </c>
      <c r="S31" s="23">
        <f>P31*R31</f>
        <v>5323.5</v>
      </c>
      <c r="T31" s="15">
        <f>S31*60</f>
        <v>319410</v>
      </c>
      <c r="U31" s="1" t="s">
        <v>29</v>
      </c>
    </row>
    <row r="32" spans="8:21" x14ac:dyDescent="0.25">
      <c r="U32" s="1" t="s">
        <v>30</v>
      </c>
    </row>
    <row r="35" spans="8:23" ht="78.75" thickBot="1" x14ac:dyDescent="0.3">
      <c r="H35" s="24" t="s">
        <v>0</v>
      </c>
      <c r="I35" s="24" t="s">
        <v>1</v>
      </c>
      <c r="J35" s="24" t="s">
        <v>2</v>
      </c>
      <c r="K35" s="24" t="s">
        <v>3</v>
      </c>
      <c r="L35" s="25"/>
      <c r="M35" s="25"/>
      <c r="N35" s="25"/>
      <c r="O35" s="25"/>
      <c r="P35" s="24" t="s">
        <v>17</v>
      </c>
      <c r="Q35" s="24" t="s">
        <v>18</v>
      </c>
      <c r="R35" s="24"/>
      <c r="S35" s="24" t="s">
        <v>19</v>
      </c>
      <c r="T35" s="26" t="s">
        <v>20</v>
      </c>
      <c r="U35" s="24" t="s">
        <v>21</v>
      </c>
      <c r="V35" s="24" t="s">
        <v>22</v>
      </c>
      <c r="W35" s="24" t="s">
        <v>23</v>
      </c>
    </row>
    <row r="36" spans="8:23" ht="36.75" thickBot="1" x14ac:dyDescent="0.3">
      <c r="H36" s="27" t="s">
        <v>4</v>
      </c>
      <c r="I36" s="28">
        <v>0.06</v>
      </c>
      <c r="J36" s="27" t="s">
        <v>5</v>
      </c>
      <c r="K36" s="27" t="s">
        <v>6</v>
      </c>
      <c r="L36" s="25"/>
      <c r="M36" s="25"/>
      <c r="N36" s="25"/>
      <c r="O36" s="25"/>
      <c r="P36" s="28">
        <v>0.434</v>
      </c>
      <c r="Q36" s="28">
        <v>0.33500000000000002</v>
      </c>
      <c r="R36" s="28"/>
      <c r="S36" s="28">
        <v>3.5000000000000003E-2</v>
      </c>
      <c r="T36" s="28">
        <v>0.04</v>
      </c>
      <c r="U36" s="28">
        <v>0.12820000000000001</v>
      </c>
      <c r="V36" s="27" t="s">
        <v>4</v>
      </c>
      <c r="W36" s="28">
        <v>2.7799999999999998E-2</v>
      </c>
    </row>
    <row r="37" spans="8:23" ht="54.75" thickBot="1" x14ac:dyDescent="0.3">
      <c r="H37" s="27" t="s">
        <v>7</v>
      </c>
      <c r="I37" s="28">
        <v>0.112</v>
      </c>
      <c r="J37" s="29">
        <v>9360</v>
      </c>
      <c r="K37" s="27" t="s">
        <v>8</v>
      </c>
      <c r="L37" s="25"/>
      <c r="M37" s="25"/>
      <c r="N37" s="25"/>
      <c r="O37" s="25"/>
      <c r="P37" s="28">
        <v>0.434</v>
      </c>
      <c r="Q37" s="28">
        <v>0.32</v>
      </c>
      <c r="R37" s="28"/>
      <c r="S37" s="28">
        <v>3.5000000000000003E-2</v>
      </c>
      <c r="T37" s="28">
        <v>0.04</v>
      </c>
      <c r="U37" s="28">
        <v>0.14050000000000001</v>
      </c>
      <c r="V37" s="27" t="s">
        <v>7</v>
      </c>
      <c r="W37" s="28">
        <v>3.0499999999999999E-2</v>
      </c>
    </row>
    <row r="38" spans="8:23" ht="54.75" thickBot="1" x14ac:dyDescent="0.3">
      <c r="H38" s="27" t="s">
        <v>9</v>
      </c>
      <c r="I38" s="28">
        <v>0.13500000000000001</v>
      </c>
      <c r="J38" s="29">
        <v>17640</v>
      </c>
      <c r="K38" s="27" t="s">
        <v>10</v>
      </c>
      <c r="L38" s="25"/>
      <c r="M38" s="25"/>
      <c r="N38" s="25"/>
      <c r="O38" s="25"/>
      <c r="P38" s="28">
        <v>0.434</v>
      </c>
      <c r="Q38" s="28">
        <v>0.32500000000000001</v>
      </c>
      <c r="R38" s="28"/>
      <c r="S38" s="28">
        <v>3.5000000000000003E-2</v>
      </c>
      <c r="T38" s="28">
        <v>0.04</v>
      </c>
      <c r="U38" s="28">
        <v>0.13639999999999999</v>
      </c>
      <c r="V38" s="27" t="s">
        <v>9</v>
      </c>
      <c r="W38" s="28">
        <v>2.9600000000000001E-2</v>
      </c>
    </row>
    <row r="39" spans="8:23" ht="54.75" thickBot="1" x14ac:dyDescent="0.3">
      <c r="H39" s="27" t="s">
        <v>11</v>
      </c>
      <c r="I39" s="28">
        <v>0.16</v>
      </c>
      <c r="J39" s="29">
        <v>35640</v>
      </c>
      <c r="K39" s="27" t="s">
        <v>12</v>
      </c>
      <c r="L39" s="25"/>
      <c r="M39" s="25"/>
      <c r="N39" s="25"/>
      <c r="O39" s="25"/>
      <c r="P39" s="28">
        <v>0.434</v>
      </c>
      <c r="Q39" s="28">
        <v>0.32500000000000001</v>
      </c>
      <c r="R39" s="28"/>
      <c r="S39" s="28">
        <v>3.5000000000000003E-2</v>
      </c>
      <c r="T39" s="28">
        <v>0.04</v>
      </c>
      <c r="U39" s="28">
        <v>0.13639999999999999</v>
      </c>
      <c r="V39" s="27" t="s">
        <v>11</v>
      </c>
      <c r="W39" s="28">
        <v>2.9600000000000001E-2</v>
      </c>
    </row>
    <row r="40" spans="8:23" ht="72.75" thickBot="1" x14ac:dyDescent="0.3">
      <c r="H40" s="27" t="s">
        <v>13</v>
      </c>
      <c r="I40" s="28">
        <v>0.21</v>
      </c>
      <c r="J40" s="29">
        <v>125640</v>
      </c>
      <c r="K40" s="27" t="s">
        <v>14</v>
      </c>
      <c r="L40" s="25"/>
      <c r="M40" s="25"/>
      <c r="N40" s="25"/>
      <c r="O40" s="25"/>
      <c r="P40" s="28">
        <v>0.434</v>
      </c>
      <c r="Q40" s="27" t="s">
        <v>24</v>
      </c>
      <c r="R40" s="27"/>
      <c r="S40" s="28">
        <v>3.5000000000000003E-2</v>
      </c>
      <c r="T40" s="28">
        <v>0.04</v>
      </c>
      <c r="U40" s="28">
        <v>0.12820000000000001</v>
      </c>
      <c r="V40" s="27" t="s">
        <v>13</v>
      </c>
      <c r="W40" s="28">
        <v>2.7799999999999998E-2</v>
      </c>
    </row>
    <row r="41" spans="8:23" ht="72.75" thickBot="1" x14ac:dyDescent="0.3">
      <c r="H41" s="27" t="s">
        <v>15</v>
      </c>
      <c r="I41" s="28">
        <v>0.33</v>
      </c>
      <c r="J41" s="29">
        <v>648000</v>
      </c>
      <c r="K41" s="27" t="s">
        <v>16</v>
      </c>
      <c r="L41" s="25"/>
      <c r="M41" s="25"/>
      <c r="N41" s="25"/>
      <c r="O41" s="25"/>
      <c r="P41" s="28">
        <v>0.30499999999999999</v>
      </c>
      <c r="Q41" s="27"/>
      <c r="R41" s="27"/>
      <c r="S41" s="28">
        <v>0.15</v>
      </c>
      <c r="T41" s="28">
        <v>0.35</v>
      </c>
      <c r="U41" s="28">
        <v>0.1603</v>
      </c>
      <c r="V41" s="27" t="s">
        <v>15</v>
      </c>
      <c r="W41" s="28">
        <v>3.4700000000000002E-2</v>
      </c>
    </row>
  </sheetData>
  <mergeCells count="1">
    <mergeCell ref="H3:T3"/>
  </mergeCells>
  <hyperlinks>
    <hyperlink ref="T35" r:id="rId1" display="https://www.contabilizei.com.br/contabilidade-online/irpj-imposto-de-renda-pessoa-juridica/" xr:uid="{34C67683-5C9C-4566-8BE8-1E5CD2DC3900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2022-10-20T12:09:54Z</dcterms:created>
  <dcterms:modified xsi:type="dcterms:W3CDTF">2022-10-20T12:50:54Z</dcterms:modified>
</cp:coreProperties>
</file>