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 Rhode\Desktop\Contece 2019\simu_solar\"/>
    </mc:Choice>
  </mc:AlternateContent>
  <xr:revisionPtr revIDLastSave="0" documentId="13_ncr:1_{3A91DD97-A062-4323-BAB2-C2978CC9A69E}" xr6:coauthVersionLast="44" xr6:coauthVersionMax="44" xr10:uidLastSave="{00000000-0000-0000-0000-000000000000}"/>
  <bookViews>
    <workbookView xWindow="-120" yWindow="-120" windowWidth="28110" windowHeight="16440" firstSheet="1" activeTab="1" xr2:uid="{F2E14448-90F7-4D43-9C8D-C4B2C88783F4}"/>
  </bookViews>
  <sheets>
    <sheet name="Histórico demanda" sheetId="7" r:id="rId1"/>
    <sheet name="Perfil mensal (média faturas)" sheetId="2" r:id="rId2"/>
    <sheet name="Perfis horário-mensais (USA)" sheetId="1" r:id="rId3"/>
    <sheet name="Perfis horário-mensais (fitted)" sheetId="3" r:id="rId4"/>
    <sheet name="Demanda e geração horárias" sheetId="6" r:id="rId5"/>
  </sheets>
  <externalReferences>
    <externalReference r:id="rId6"/>
  </externalReferences>
  <definedNames>
    <definedName name="_xlnm._FilterDatabase" localSheetId="0" hidden="1">'Histórico demanda'!$B$7:$R$32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S3" i="2"/>
  <c r="M3" i="2"/>
  <c r="B2" i="2"/>
  <c r="C2" i="2"/>
  <c r="D2" i="2"/>
  <c r="E2" i="2"/>
  <c r="F2" i="2"/>
  <c r="G2" i="2"/>
  <c r="H2" i="2"/>
  <c r="I2" i="2"/>
  <c r="J2" i="2"/>
  <c r="K2" i="2"/>
  <c r="L2" i="2"/>
  <c r="A2" i="2"/>
  <c r="M2" i="2" l="1"/>
  <c r="G32" i="7" l="1"/>
  <c r="G26" i="7"/>
  <c r="O26" i="7" s="1"/>
  <c r="G24" i="7"/>
  <c r="O24" i="7" s="1"/>
  <c r="G25" i="7"/>
  <c r="O25" i="7" s="1"/>
  <c r="G20" i="7"/>
  <c r="H20" i="7" s="1"/>
  <c r="I20" i="7" s="1"/>
  <c r="G14" i="7"/>
  <c r="G21" i="7"/>
  <c r="G23" i="7"/>
  <c r="H23" i="7" s="1"/>
  <c r="I23" i="7" s="1"/>
  <c r="G13" i="7"/>
  <c r="H13" i="7" s="1"/>
  <c r="I13" i="7" s="1"/>
  <c r="G12" i="7"/>
  <c r="H12" i="7" s="1"/>
  <c r="G22" i="7"/>
  <c r="H22" i="7" s="1"/>
  <c r="I22" i="7" s="1"/>
  <c r="G17" i="7"/>
  <c r="H17" i="7" s="1"/>
  <c r="I17" i="7" s="1"/>
  <c r="G10" i="7"/>
  <c r="H10" i="7" s="1"/>
  <c r="I10" i="7" s="1"/>
  <c r="G9" i="7"/>
  <c r="H9" i="7" s="1"/>
  <c r="G11" i="7"/>
  <c r="H11" i="7" s="1"/>
  <c r="I11" i="7" s="1"/>
  <c r="G18" i="7"/>
  <c r="H18" i="7" s="1"/>
  <c r="I18" i="7" s="1"/>
  <c r="G31" i="7"/>
  <c r="H31" i="7" s="1"/>
  <c r="G8" i="7"/>
  <c r="H8" i="7" s="1"/>
  <c r="G30" i="7"/>
  <c r="H30" i="7" s="1"/>
  <c r="I30" i="7" s="1"/>
  <c r="G19" i="7"/>
  <c r="H19" i="7" s="1"/>
  <c r="I19" i="7" s="1"/>
  <c r="G16" i="7"/>
  <c r="G27" i="7"/>
  <c r="H27" i="7" s="1"/>
  <c r="I27" i="7" s="1"/>
  <c r="G28" i="7"/>
  <c r="H28" i="7" s="1"/>
  <c r="I28" i="7" s="1"/>
  <c r="G29" i="7"/>
  <c r="H29" i="7" s="1"/>
  <c r="I29" i="7" s="1"/>
  <c r="H32" i="7"/>
  <c r="I32" i="7" s="1"/>
  <c r="H14" i="7"/>
  <c r="I14" i="7" s="1"/>
  <c r="H16" i="7"/>
  <c r="I16" i="7" s="1"/>
  <c r="G15" i="7"/>
  <c r="H15" i="7" s="1"/>
  <c r="I15" i="7" s="1"/>
  <c r="R8" i="7"/>
  <c r="R9" i="7"/>
  <c r="R12" i="7"/>
  <c r="H21" i="7"/>
  <c r="I21" i="7" s="1"/>
  <c r="E31" i="7"/>
  <c r="D36" i="7"/>
  <c r="E36" i="7"/>
  <c r="F36" i="7"/>
  <c r="I8" i="7" l="1"/>
  <c r="I9" i="7"/>
  <c r="I12" i="7"/>
  <c r="I31" i="7"/>
  <c r="H25" i="7"/>
  <c r="I25" i="7" s="1"/>
  <c r="H24" i="7"/>
  <c r="I24" i="7" s="1"/>
  <c r="H26" i="7"/>
  <c r="I26" i="7" s="1"/>
  <c r="O27" i="7"/>
  <c r="O19" i="7"/>
  <c r="O29" i="7"/>
  <c r="O8" i="7"/>
  <c r="O32" i="7"/>
  <c r="O28" i="7"/>
  <c r="O16" i="7"/>
  <c r="O30" i="7"/>
  <c r="O31" i="7"/>
  <c r="O18" i="7"/>
  <c r="O11" i="7"/>
  <c r="O9" i="7"/>
  <c r="O10" i="7"/>
  <c r="O17" i="7"/>
  <c r="O22" i="7"/>
  <c r="O12" i="7"/>
  <c r="O13" i="7"/>
  <c r="O23" i="7"/>
  <c r="O21" i="7"/>
  <c r="O14" i="7"/>
  <c r="O20" i="7"/>
  <c r="O15" i="7"/>
  <c r="O36" i="7" l="1"/>
  <c r="B193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A267" i="6"/>
  <c r="B267" i="6" s="1"/>
  <c r="A268" i="6"/>
  <c r="B268" i="6" s="1"/>
  <c r="A269" i="6"/>
  <c r="B269" i="6" s="1"/>
  <c r="A270" i="6"/>
  <c r="B270" i="6" s="1"/>
  <c r="A271" i="6"/>
  <c r="B271" i="6" s="1"/>
  <c r="A272" i="6"/>
  <c r="B272" i="6" s="1"/>
  <c r="A273" i="6"/>
  <c r="B273" i="6" s="1"/>
  <c r="A274" i="6"/>
  <c r="B274" i="6" s="1"/>
  <c r="A275" i="6"/>
  <c r="B275" i="6" s="1"/>
  <c r="A276" i="6"/>
  <c r="B276" i="6" s="1"/>
  <c r="A277" i="6"/>
  <c r="B277" i="6" s="1"/>
  <c r="A278" i="6"/>
  <c r="B278" i="6" s="1"/>
  <c r="A279" i="6"/>
  <c r="B279" i="6" s="1"/>
  <c r="A280" i="6"/>
  <c r="B280" i="6" s="1"/>
  <c r="A281" i="6"/>
  <c r="B281" i="6" s="1"/>
  <c r="A282" i="6"/>
  <c r="B282" i="6" s="1"/>
  <c r="A283" i="6"/>
  <c r="B283" i="6" s="1"/>
  <c r="A284" i="6"/>
  <c r="B284" i="6" s="1"/>
  <c r="A285" i="6"/>
  <c r="B285" i="6" s="1"/>
  <c r="A286" i="6"/>
  <c r="B286" i="6" s="1"/>
  <c r="A287" i="6"/>
  <c r="B287" i="6" s="1"/>
  <c r="A288" i="6"/>
  <c r="B288" i="6" s="1"/>
  <c r="A289" i="6"/>
  <c r="B289" i="6" s="1"/>
  <c r="C266" i="6"/>
  <c r="A266" i="6"/>
  <c r="B266" i="6" s="1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A243" i="6"/>
  <c r="B243" i="6" s="1"/>
  <c r="A244" i="6"/>
  <c r="B244" i="6" s="1"/>
  <c r="A245" i="6"/>
  <c r="B245" i="6" s="1"/>
  <c r="A246" i="6"/>
  <c r="B246" i="6" s="1"/>
  <c r="A247" i="6"/>
  <c r="B247" i="6" s="1"/>
  <c r="A248" i="6"/>
  <c r="B248" i="6" s="1"/>
  <c r="A249" i="6"/>
  <c r="B249" i="6" s="1"/>
  <c r="A250" i="6"/>
  <c r="B250" i="6" s="1"/>
  <c r="A251" i="6"/>
  <c r="B251" i="6" s="1"/>
  <c r="A252" i="6"/>
  <c r="B252" i="6" s="1"/>
  <c r="A253" i="6"/>
  <c r="B253" i="6" s="1"/>
  <c r="A254" i="6"/>
  <c r="B254" i="6" s="1"/>
  <c r="A255" i="6"/>
  <c r="B255" i="6" s="1"/>
  <c r="A256" i="6"/>
  <c r="B256" i="6" s="1"/>
  <c r="A257" i="6"/>
  <c r="B257" i="6" s="1"/>
  <c r="A258" i="6"/>
  <c r="B258" i="6" s="1"/>
  <c r="A259" i="6"/>
  <c r="B259" i="6" s="1"/>
  <c r="A260" i="6"/>
  <c r="B260" i="6" s="1"/>
  <c r="A261" i="6"/>
  <c r="B261" i="6" s="1"/>
  <c r="A262" i="6"/>
  <c r="B262" i="6" s="1"/>
  <c r="A263" i="6"/>
  <c r="B263" i="6" s="1"/>
  <c r="A264" i="6"/>
  <c r="B264" i="6" s="1"/>
  <c r="A265" i="6"/>
  <c r="B265" i="6" s="1"/>
  <c r="C242" i="6"/>
  <c r="A242" i="6"/>
  <c r="B242" i="6" s="1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A219" i="6"/>
  <c r="B219" i="6" s="1"/>
  <c r="A220" i="6"/>
  <c r="B220" i="6" s="1"/>
  <c r="A221" i="6"/>
  <c r="B221" i="6" s="1"/>
  <c r="A222" i="6"/>
  <c r="B222" i="6" s="1"/>
  <c r="A223" i="6"/>
  <c r="B223" i="6" s="1"/>
  <c r="A224" i="6"/>
  <c r="B224" i="6" s="1"/>
  <c r="A225" i="6"/>
  <c r="B225" i="6" s="1"/>
  <c r="A226" i="6"/>
  <c r="B226" i="6" s="1"/>
  <c r="A227" i="6"/>
  <c r="B227" i="6" s="1"/>
  <c r="A228" i="6"/>
  <c r="B228" i="6" s="1"/>
  <c r="A229" i="6"/>
  <c r="B229" i="6" s="1"/>
  <c r="A230" i="6"/>
  <c r="B230" i="6" s="1"/>
  <c r="A231" i="6"/>
  <c r="B231" i="6" s="1"/>
  <c r="A232" i="6"/>
  <c r="B232" i="6" s="1"/>
  <c r="A233" i="6"/>
  <c r="B233" i="6" s="1"/>
  <c r="A234" i="6"/>
  <c r="B234" i="6" s="1"/>
  <c r="A235" i="6"/>
  <c r="B235" i="6" s="1"/>
  <c r="A236" i="6"/>
  <c r="B236" i="6" s="1"/>
  <c r="A237" i="6"/>
  <c r="B237" i="6" s="1"/>
  <c r="A238" i="6"/>
  <c r="B238" i="6" s="1"/>
  <c r="A239" i="6"/>
  <c r="B239" i="6" s="1"/>
  <c r="A240" i="6"/>
  <c r="B240" i="6" s="1"/>
  <c r="A241" i="6"/>
  <c r="B241" i="6" s="1"/>
  <c r="C218" i="6"/>
  <c r="A218" i="6"/>
  <c r="B218" i="6" s="1"/>
  <c r="A195" i="6"/>
  <c r="B195" i="6" s="1"/>
  <c r="A196" i="6"/>
  <c r="B196" i="6" s="1"/>
  <c r="A197" i="6"/>
  <c r="B197" i="6" s="1"/>
  <c r="A198" i="6"/>
  <c r="B198" i="6" s="1"/>
  <c r="A199" i="6"/>
  <c r="B199" i="6" s="1"/>
  <c r="A200" i="6"/>
  <c r="B200" i="6" s="1"/>
  <c r="A201" i="6"/>
  <c r="B201" i="6" s="1"/>
  <c r="A202" i="6"/>
  <c r="B202" i="6" s="1"/>
  <c r="A203" i="6"/>
  <c r="B203" i="6" s="1"/>
  <c r="A204" i="6"/>
  <c r="B204" i="6" s="1"/>
  <c r="A205" i="6"/>
  <c r="B205" i="6" s="1"/>
  <c r="A206" i="6"/>
  <c r="B206" i="6" s="1"/>
  <c r="A207" i="6"/>
  <c r="B207" i="6" s="1"/>
  <c r="A208" i="6"/>
  <c r="B208" i="6" s="1"/>
  <c r="A209" i="6"/>
  <c r="B209" i="6" s="1"/>
  <c r="A210" i="6"/>
  <c r="B210" i="6" s="1"/>
  <c r="A211" i="6"/>
  <c r="B211" i="6" s="1"/>
  <c r="A212" i="6"/>
  <c r="B212" i="6" s="1"/>
  <c r="A213" i="6"/>
  <c r="B213" i="6" s="1"/>
  <c r="A214" i="6"/>
  <c r="B214" i="6" s="1"/>
  <c r="A215" i="6"/>
  <c r="B215" i="6" s="1"/>
  <c r="A216" i="6"/>
  <c r="B216" i="6" s="1"/>
  <c r="A217" i="6"/>
  <c r="B217" i="6" s="1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194" i="6"/>
  <c r="A194" i="6"/>
  <c r="B194" i="6" s="1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70" i="6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A177" i="6"/>
  <c r="B177" i="6" s="1"/>
  <c r="A178" i="6"/>
  <c r="B178" i="6" s="1"/>
  <c r="A179" i="6"/>
  <c r="B179" i="6" s="1"/>
  <c r="A180" i="6"/>
  <c r="B180" i="6" s="1"/>
  <c r="A181" i="6"/>
  <c r="B181" i="6" s="1"/>
  <c r="A182" i="6"/>
  <c r="B182" i="6" s="1"/>
  <c r="A183" i="6"/>
  <c r="B183" i="6" s="1"/>
  <c r="A184" i="6"/>
  <c r="B184" i="6" s="1"/>
  <c r="A185" i="6"/>
  <c r="B185" i="6" s="1"/>
  <c r="A186" i="6"/>
  <c r="B186" i="6" s="1"/>
  <c r="A187" i="6"/>
  <c r="B187" i="6" s="1"/>
  <c r="A188" i="6"/>
  <c r="B188" i="6" s="1"/>
  <c r="A189" i="6"/>
  <c r="B189" i="6" s="1"/>
  <c r="A190" i="6"/>
  <c r="B190" i="6" s="1"/>
  <c r="A191" i="6"/>
  <c r="B191" i="6" s="1"/>
  <c r="A192" i="6"/>
  <c r="B192" i="6" s="1"/>
  <c r="A193" i="6"/>
  <c r="A170" i="6"/>
  <c r="B170" i="6" s="1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46" i="6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46" i="6"/>
  <c r="B146" i="6" s="1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C122" i="6"/>
  <c r="A122" i="6"/>
  <c r="B122" i="6" s="1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98" i="6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98" i="6"/>
  <c r="B98" i="6" s="1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74" i="6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74" i="6"/>
  <c r="B74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C72" i="6"/>
  <c r="C73" i="6"/>
  <c r="C70" i="6"/>
  <c r="C7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51" i="6"/>
  <c r="C50" i="6"/>
  <c r="A2" i="6"/>
  <c r="B2" i="6" s="1"/>
  <c r="C2" i="6"/>
  <c r="A3" i="6"/>
  <c r="B3" i="6" s="1"/>
  <c r="C3" i="6"/>
  <c r="A4" i="6"/>
  <c r="B4" i="6" s="1"/>
  <c r="C4" i="6"/>
  <c r="A5" i="6"/>
  <c r="B5" i="6" s="1"/>
  <c r="C5" i="6"/>
  <c r="A6" i="6"/>
  <c r="B6" i="6" s="1"/>
  <c r="C6" i="6"/>
  <c r="A7" i="6"/>
  <c r="B7" i="6" s="1"/>
  <c r="C7" i="6"/>
  <c r="A8" i="6"/>
  <c r="B8" i="6" s="1"/>
  <c r="C8" i="6"/>
  <c r="A9" i="6"/>
  <c r="B9" i="6" s="1"/>
  <c r="C9" i="6"/>
  <c r="A10" i="6"/>
  <c r="B10" i="6" s="1"/>
  <c r="C10" i="6"/>
  <c r="A11" i="6"/>
  <c r="B11" i="6" s="1"/>
  <c r="C11" i="6"/>
  <c r="A12" i="6"/>
  <c r="B12" i="6" s="1"/>
  <c r="C12" i="6"/>
  <c r="A13" i="6"/>
  <c r="B13" i="6" s="1"/>
  <c r="C13" i="6"/>
  <c r="A14" i="6"/>
  <c r="B14" i="6" s="1"/>
  <c r="C14" i="6"/>
  <c r="A15" i="6"/>
  <c r="B15" i="6" s="1"/>
  <c r="C15" i="6"/>
  <c r="A16" i="6"/>
  <c r="B16" i="6" s="1"/>
  <c r="C16" i="6"/>
  <c r="A17" i="6"/>
  <c r="B17" i="6" s="1"/>
  <c r="C17" i="6"/>
  <c r="A18" i="6"/>
  <c r="B18" i="6" s="1"/>
  <c r="C18" i="6"/>
  <c r="A19" i="6"/>
  <c r="B19" i="6" s="1"/>
  <c r="C19" i="6"/>
  <c r="A20" i="6"/>
  <c r="B20" i="6" s="1"/>
  <c r="C20" i="6"/>
  <c r="A21" i="6"/>
  <c r="B21" i="6" s="1"/>
  <c r="C21" i="6"/>
  <c r="A22" i="6"/>
  <c r="B22" i="6" s="1"/>
  <c r="C22" i="6"/>
  <c r="A23" i="6"/>
  <c r="B23" i="6" s="1"/>
  <c r="C23" i="6"/>
  <c r="A24" i="6"/>
  <c r="B24" i="6" s="1"/>
  <c r="C24" i="6"/>
  <c r="A25" i="6"/>
  <c r="B25" i="6" s="1"/>
  <c r="C25" i="6"/>
  <c r="A26" i="6"/>
  <c r="B26" i="6" s="1"/>
  <c r="C26" i="6"/>
  <c r="A27" i="6"/>
  <c r="B27" i="6" s="1"/>
  <c r="C27" i="6"/>
  <c r="A28" i="6"/>
  <c r="B28" i="6" s="1"/>
  <c r="C28" i="6"/>
  <c r="A29" i="6"/>
  <c r="B29" i="6" s="1"/>
  <c r="C29" i="6"/>
  <c r="A30" i="6"/>
  <c r="B30" i="6" s="1"/>
  <c r="C30" i="6"/>
  <c r="A31" i="6"/>
  <c r="B31" i="6" s="1"/>
  <c r="C31" i="6"/>
  <c r="A32" i="6"/>
  <c r="B32" i="6" s="1"/>
  <c r="C32" i="6"/>
  <c r="A33" i="6"/>
  <c r="B33" i="6" s="1"/>
  <c r="C33" i="6"/>
  <c r="A34" i="6"/>
  <c r="B34" i="6" s="1"/>
  <c r="C34" i="6"/>
  <c r="A35" i="6"/>
  <c r="B35" i="6" s="1"/>
  <c r="C35" i="6"/>
  <c r="A36" i="6"/>
  <c r="B36" i="6" s="1"/>
  <c r="C36" i="6"/>
  <c r="A37" i="6"/>
  <c r="B37" i="6" s="1"/>
  <c r="C37" i="6"/>
  <c r="A38" i="6"/>
  <c r="B38" i="6" s="1"/>
  <c r="C38" i="6"/>
  <c r="A39" i="6"/>
  <c r="B39" i="6" s="1"/>
  <c r="C39" i="6"/>
  <c r="A40" i="6"/>
  <c r="B40" i="6" s="1"/>
  <c r="C40" i="6"/>
  <c r="A41" i="6"/>
  <c r="B41" i="6" s="1"/>
  <c r="C41" i="6"/>
  <c r="A42" i="6"/>
  <c r="B42" i="6" s="1"/>
  <c r="C42" i="6"/>
  <c r="A43" i="6"/>
  <c r="B43" i="6" s="1"/>
  <c r="C43" i="6"/>
  <c r="A44" i="6"/>
  <c r="B44" i="6" s="1"/>
  <c r="C44" i="6"/>
  <c r="A45" i="6"/>
  <c r="B45" i="6" s="1"/>
  <c r="C45" i="6"/>
  <c r="A46" i="6"/>
  <c r="B46" i="6" s="1"/>
  <c r="C46" i="6"/>
  <c r="A47" i="6"/>
  <c r="B47" i="6" s="1"/>
  <c r="C47" i="6"/>
  <c r="A48" i="6"/>
  <c r="B48" i="6" s="1"/>
  <c r="C48" i="6"/>
  <c r="A49" i="6"/>
  <c r="B49" i="6" s="1"/>
  <c r="C49" i="6"/>
  <c r="A50" i="6"/>
  <c r="B50" i="6" s="1"/>
  <c r="A51" i="6"/>
  <c r="B51" i="6" s="1"/>
  <c r="F4" i="3" l="1"/>
  <c r="D99" i="6" s="1"/>
  <c r="F99" i="6" s="1"/>
  <c r="F5" i="3"/>
  <c r="D100" i="6" s="1"/>
  <c r="F100" i="6" s="1"/>
  <c r="F6" i="3"/>
  <c r="D101" i="6" s="1"/>
  <c r="F101" i="6" s="1"/>
  <c r="F7" i="3"/>
  <c r="F8" i="3"/>
  <c r="D103" i="6" s="1"/>
  <c r="F103" i="6" s="1"/>
  <c r="F9" i="3"/>
  <c r="D104" i="6" s="1"/>
  <c r="F104" i="6" s="1"/>
  <c r="F10" i="3"/>
  <c r="D105" i="6" s="1"/>
  <c r="F105" i="6" s="1"/>
  <c r="F11" i="3"/>
  <c r="D106" i="6" s="1"/>
  <c r="F106" i="6" s="1"/>
  <c r="F12" i="3"/>
  <c r="D107" i="6" s="1"/>
  <c r="F107" i="6" s="1"/>
  <c r="F13" i="3"/>
  <c r="D108" i="6" s="1"/>
  <c r="F108" i="6" s="1"/>
  <c r="F14" i="3"/>
  <c r="D109" i="6" s="1"/>
  <c r="F109" i="6" s="1"/>
  <c r="F15" i="3"/>
  <c r="D110" i="6" s="1"/>
  <c r="F110" i="6" s="1"/>
  <c r="F16" i="3"/>
  <c r="D111" i="6" s="1"/>
  <c r="F111" i="6" s="1"/>
  <c r="F17" i="3"/>
  <c r="D112" i="6" s="1"/>
  <c r="F112" i="6" s="1"/>
  <c r="F18" i="3"/>
  <c r="D113" i="6" s="1"/>
  <c r="F113" i="6" s="1"/>
  <c r="F19" i="3"/>
  <c r="D114" i="6" s="1"/>
  <c r="F114" i="6" s="1"/>
  <c r="F20" i="3"/>
  <c r="D115" i="6" s="1"/>
  <c r="F115" i="6" s="1"/>
  <c r="F21" i="3"/>
  <c r="D116" i="6" s="1"/>
  <c r="F116" i="6" s="1"/>
  <c r="F22" i="3"/>
  <c r="D117" i="6" s="1"/>
  <c r="F117" i="6" s="1"/>
  <c r="F23" i="3"/>
  <c r="D118" i="6" s="1"/>
  <c r="F118" i="6" s="1"/>
  <c r="F24" i="3"/>
  <c r="D119" i="6" s="1"/>
  <c r="F119" i="6" s="1"/>
  <c r="F25" i="3"/>
  <c r="D120" i="6" s="1"/>
  <c r="F120" i="6" s="1"/>
  <c r="F26" i="3"/>
  <c r="D121" i="6" s="1"/>
  <c r="F121" i="6" s="1"/>
  <c r="E4" i="3"/>
  <c r="D75" i="6" s="1"/>
  <c r="F75" i="6" s="1"/>
  <c r="E5" i="3"/>
  <c r="D76" i="6" s="1"/>
  <c r="F76" i="6" s="1"/>
  <c r="E6" i="3"/>
  <c r="D77" i="6" s="1"/>
  <c r="F77" i="6" s="1"/>
  <c r="E7" i="3"/>
  <c r="D78" i="6" s="1"/>
  <c r="F78" i="6" s="1"/>
  <c r="E8" i="3"/>
  <c r="D79" i="6" s="1"/>
  <c r="F79" i="6" s="1"/>
  <c r="E9" i="3"/>
  <c r="D80" i="6" s="1"/>
  <c r="F80" i="6" s="1"/>
  <c r="E10" i="3"/>
  <c r="D81" i="6" s="1"/>
  <c r="F81" i="6" s="1"/>
  <c r="E11" i="3"/>
  <c r="D82" i="6" s="1"/>
  <c r="F82" i="6" s="1"/>
  <c r="E12" i="3"/>
  <c r="D83" i="6" s="1"/>
  <c r="F83" i="6" s="1"/>
  <c r="E13" i="3"/>
  <c r="D84" i="6" s="1"/>
  <c r="F84" i="6" s="1"/>
  <c r="E14" i="3"/>
  <c r="D85" i="6" s="1"/>
  <c r="F85" i="6" s="1"/>
  <c r="E15" i="3"/>
  <c r="D86" i="6" s="1"/>
  <c r="F86" i="6" s="1"/>
  <c r="E16" i="3"/>
  <c r="D87" i="6" s="1"/>
  <c r="F87" i="6" s="1"/>
  <c r="E17" i="3"/>
  <c r="D88" i="6" s="1"/>
  <c r="F88" i="6" s="1"/>
  <c r="E18" i="3"/>
  <c r="D89" i="6" s="1"/>
  <c r="F89" i="6" s="1"/>
  <c r="E19" i="3"/>
  <c r="D90" i="6" s="1"/>
  <c r="F90" i="6" s="1"/>
  <c r="E20" i="3"/>
  <c r="D91" i="6" s="1"/>
  <c r="F91" i="6" s="1"/>
  <c r="E21" i="3"/>
  <c r="D92" i="6" s="1"/>
  <c r="F92" i="6" s="1"/>
  <c r="E22" i="3"/>
  <c r="D93" i="6" s="1"/>
  <c r="F93" i="6" s="1"/>
  <c r="E23" i="3"/>
  <c r="D94" i="6" s="1"/>
  <c r="F94" i="6" s="1"/>
  <c r="E24" i="3"/>
  <c r="D95" i="6" s="1"/>
  <c r="F95" i="6" s="1"/>
  <c r="E25" i="3"/>
  <c r="D96" i="6" s="1"/>
  <c r="F96" i="6" s="1"/>
  <c r="E26" i="3"/>
  <c r="D97" i="6" s="1"/>
  <c r="F97" i="6" s="1"/>
  <c r="D4" i="3"/>
  <c r="D51" i="6" s="1"/>
  <c r="F51" i="6" s="1"/>
  <c r="D5" i="3"/>
  <c r="D52" i="6" s="1"/>
  <c r="F52" i="6" s="1"/>
  <c r="D6" i="3"/>
  <c r="D53" i="6" s="1"/>
  <c r="F53" i="6" s="1"/>
  <c r="D7" i="3"/>
  <c r="D54" i="6" s="1"/>
  <c r="F54" i="6" s="1"/>
  <c r="D8" i="3"/>
  <c r="D55" i="6" s="1"/>
  <c r="F55" i="6" s="1"/>
  <c r="D9" i="3"/>
  <c r="D56" i="6" s="1"/>
  <c r="F56" i="6" s="1"/>
  <c r="D10" i="3"/>
  <c r="D57" i="6" s="1"/>
  <c r="F57" i="6" s="1"/>
  <c r="D11" i="3"/>
  <c r="D58" i="6" s="1"/>
  <c r="F58" i="6" s="1"/>
  <c r="D12" i="3"/>
  <c r="D59" i="6" s="1"/>
  <c r="F59" i="6" s="1"/>
  <c r="D13" i="3"/>
  <c r="D60" i="6" s="1"/>
  <c r="F60" i="6" s="1"/>
  <c r="D14" i="3"/>
  <c r="D61" i="6" s="1"/>
  <c r="F61" i="6" s="1"/>
  <c r="D15" i="3"/>
  <c r="D62" i="6" s="1"/>
  <c r="F62" i="6" s="1"/>
  <c r="D16" i="3"/>
  <c r="D63" i="6" s="1"/>
  <c r="F63" i="6" s="1"/>
  <c r="D17" i="3"/>
  <c r="D64" i="6" s="1"/>
  <c r="F64" i="6" s="1"/>
  <c r="D18" i="3"/>
  <c r="D65" i="6" s="1"/>
  <c r="F65" i="6" s="1"/>
  <c r="D19" i="3"/>
  <c r="D66" i="6" s="1"/>
  <c r="F66" i="6" s="1"/>
  <c r="D20" i="3"/>
  <c r="D67" i="6" s="1"/>
  <c r="F67" i="6" s="1"/>
  <c r="D21" i="3"/>
  <c r="D68" i="6" s="1"/>
  <c r="F68" i="6" s="1"/>
  <c r="D22" i="3"/>
  <c r="D69" i="6" s="1"/>
  <c r="F69" i="6" s="1"/>
  <c r="D23" i="3"/>
  <c r="D70" i="6" s="1"/>
  <c r="F70" i="6" s="1"/>
  <c r="D24" i="3"/>
  <c r="D71" i="6" s="1"/>
  <c r="F71" i="6" s="1"/>
  <c r="D25" i="3"/>
  <c r="D72" i="6" s="1"/>
  <c r="F72" i="6" s="1"/>
  <c r="D26" i="3"/>
  <c r="D73" i="6" s="1"/>
  <c r="F73" i="6" s="1"/>
  <c r="C4" i="3"/>
  <c r="D27" i="6" s="1"/>
  <c r="F27" i="6" s="1"/>
  <c r="C5" i="3"/>
  <c r="D28" i="6" s="1"/>
  <c r="F28" i="6" s="1"/>
  <c r="C6" i="3"/>
  <c r="D29" i="6" s="1"/>
  <c r="F29" i="6" s="1"/>
  <c r="C7" i="3"/>
  <c r="D30" i="6" s="1"/>
  <c r="F30" i="6" s="1"/>
  <c r="C8" i="3"/>
  <c r="D31" i="6" s="1"/>
  <c r="F31" i="6" s="1"/>
  <c r="C9" i="3"/>
  <c r="D32" i="6" s="1"/>
  <c r="F32" i="6" s="1"/>
  <c r="C10" i="3"/>
  <c r="D33" i="6" s="1"/>
  <c r="F33" i="6" s="1"/>
  <c r="C11" i="3"/>
  <c r="D34" i="6" s="1"/>
  <c r="F34" i="6" s="1"/>
  <c r="C12" i="3"/>
  <c r="D35" i="6" s="1"/>
  <c r="F35" i="6" s="1"/>
  <c r="C13" i="3"/>
  <c r="D36" i="6" s="1"/>
  <c r="F36" i="6" s="1"/>
  <c r="C14" i="3"/>
  <c r="D37" i="6" s="1"/>
  <c r="F37" i="6" s="1"/>
  <c r="C15" i="3"/>
  <c r="D38" i="6" s="1"/>
  <c r="F38" i="6" s="1"/>
  <c r="C16" i="3"/>
  <c r="D39" i="6" s="1"/>
  <c r="F39" i="6" s="1"/>
  <c r="C17" i="3"/>
  <c r="D40" i="6" s="1"/>
  <c r="F40" i="6" s="1"/>
  <c r="C18" i="3"/>
  <c r="D41" i="6" s="1"/>
  <c r="F41" i="6" s="1"/>
  <c r="C19" i="3"/>
  <c r="D42" i="6" s="1"/>
  <c r="F42" i="6" s="1"/>
  <c r="C20" i="3"/>
  <c r="D43" i="6" s="1"/>
  <c r="F43" i="6" s="1"/>
  <c r="C21" i="3"/>
  <c r="D44" i="6" s="1"/>
  <c r="F44" i="6" s="1"/>
  <c r="C22" i="3"/>
  <c r="D45" i="6" s="1"/>
  <c r="F45" i="6" s="1"/>
  <c r="C23" i="3"/>
  <c r="D46" i="6" s="1"/>
  <c r="F46" i="6" s="1"/>
  <c r="C24" i="3"/>
  <c r="D47" i="6" s="1"/>
  <c r="F47" i="6" s="1"/>
  <c r="C25" i="3"/>
  <c r="D48" i="6" s="1"/>
  <c r="F48" i="6" s="1"/>
  <c r="C26" i="3"/>
  <c r="D49" i="6" s="1"/>
  <c r="F49" i="6" s="1"/>
  <c r="G4" i="3"/>
  <c r="D123" i="6" s="1"/>
  <c r="F123" i="6" s="1"/>
  <c r="G5" i="3"/>
  <c r="D124" i="6" s="1"/>
  <c r="F124" i="6" s="1"/>
  <c r="G6" i="3"/>
  <c r="D125" i="6" s="1"/>
  <c r="F125" i="6" s="1"/>
  <c r="G7" i="3"/>
  <c r="D126" i="6" s="1"/>
  <c r="F126" i="6" s="1"/>
  <c r="G8" i="3"/>
  <c r="D127" i="6" s="1"/>
  <c r="F127" i="6" s="1"/>
  <c r="G9" i="3"/>
  <c r="D128" i="6" s="1"/>
  <c r="F128" i="6" s="1"/>
  <c r="G10" i="3"/>
  <c r="D129" i="6" s="1"/>
  <c r="F129" i="6" s="1"/>
  <c r="G11" i="3"/>
  <c r="D130" i="6" s="1"/>
  <c r="F130" i="6" s="1"/>
  <c r="G12" i="3"/>
  <c r="D131" i="6" s="1"/>
  <c r="F131" i="6" s="1"/>
  <c r="G13" i="3"/>
  <c r="D132" i="6" s="1"/>
  <c r="F132" i="6" s="1"/>
  <c r="G14" i="3"/>
  <c r="D133" i="6" s="1"/>
  <c r="F133" i="6" s="1"/>
  <c r="G15" i="3"/>
  <c r="D134" i="6" s="1"/>
  <c r="F134" i="6" s="1"/>
  <c r="G16" i="3"/>
  <c r="D135" i="6" s="1"/>
  <c r="F135" i="6" s="1"/>
  <c r="G17" i="3"/>
  <c r="D136" i="6" s="1"/>
  <c r="F136" i="6" s="1"/>
  <c r="G18" i="3"/>
  <c r="D137" i="6" s="1"/>
  <c r="F137" i="6" s="1"/>
  <c r="G19" i="3"/>
  <c r="D138" i="6" s="1"/>
  <c r="F138" i="6" s="1"/>
  <c r="G20" i="3"/>
  <c r="D139" i="6" s="1"/>
  <c r="F139" i="6" s="1"/>
  <c r="G21" i="3"/>
  <c r="D140" i="6" s="1"/>
  <c r="F140" i="6" s="1"/>
  <c r="G22" i="3"/>
  <c r="D141" i="6" s="1"/>
  <c r="F141" i="6" s="1"/>
  <c r="G23" i="3"/>
  <c r="D142" i="6" s="1"/>
  <c r="F142" i="6" s="1"/>
  <c r="G24" i="3"/>
  <c r="D143" i="6" s="1"/>
  <c r="F143" i="6" s="1"/>
  <c r="G25" i="3"/>
  <c r="D144" i="6" s="1"/>
  <c r="F144" i="6" s="1"/>
  <c r="G26" i="3"/>
  <c r="D145" i="6" s="1"/>
  <c r="F145" i="6" s="1"/>
  <c r="H4" i="3"/>
  <c r="D147" i="6" s="1"/>
  <c r="F147" i="6" s="1"/>
  <c r="H5" i="3"/>
  <c r="D148" i="6" s="1"/>
  <c r="F148" i="6" s="1"/>
  <c r="H6" i="3"/>
  <c r="D149" i="6" s="1"/>
  <c r="F149" i="6" s="1"/>
  <c r="H7" i="3"/>
  <c r="D150" i="6" s="1"/>
  <c r="F150" i="6" s="1"/>
  <c r="H8" i="3"/>
  <c r="D151" i="6" s="1"/>
  <c r="F151" i="6" s="1"/>
  <c r="H9" i="3"/>
  <c r="D152" i="6" s="1"/>
  <c r="F152" i="6" s="1"/>
  <c r="H10" i="3"/>
  <c r="D153" i="6" s="1"/>
  <c r="F153" i="6" s="1"/>
  <c r="H11" i="3"/>
  <c r="D154" i="6" s="1"/>
  <c r="F154" i="6" s="1"/>
  <c r="H12" i="3"/>
  <c r="D155" i="6" s="1"/>
  <c r="F155" i="6" s="1"/>
  <c r="H13" i="3"/>
  <c r="D156" i="6" s="1"/>
  <c r="F156" i="6" s="1"/>
  <c r="H14" i="3"/>
  <c r="D157" i="6" s="1"/>
  <c r="F157" i="6" s="1"/>
  <c r="H15" i="3"/>
  <c r="D158" i="6" s="1"/>
  <c r="F158" i="6" s="1"/>
  <c r="H16" i="3"/>
  <c r="D159" i="6" s="1"/>
  <c r="F159" i="6" s="1"/>
  <c r="H17" i="3"/>
  <c r="D160" i="6" s="1"/>
  <c r="F160" i="6" s="1"/>
  <c r="H18" i="3"/>
  <c r="D161" i="6" s="1"/>
  <c r="F161" i="6" s="1"/>
  <c r="H19" i="3"/>
  <c r="D162" i="6" s="1"/>
  <c r="F162" i="6" s="1"/>
  <c r="H20" i="3"/>
  <c r="D163" i="6" s="1"/>
  <c r="F163" i="6" s="1"/>
  <c r="H21" i="3"/>
  <c r="D164" i="6" s="1"/>
  <c r="F164" i="6" s="1"/>
  <c r="H22" i="3"/>
  <c r="D165" i="6" s="1"/>
  <c r="F165" i="6" s="1"/>
  <c r="H23" i="3"/>
  <c r="D166" i="6" s="1"/>
  <c r="F166" i="6" s="1"/>
  <c r="H24" i="3"/>
  <c r="D167" i="6" s="1"/>
  <c r="F167" i="6" s="1"/>
  <c r="H25" i="3"/>
  <c r="D168" i="6" s="1"/>
  <c r="F168" i="6" s="1"/>
  <c r="H26" i="3"/>
  <c r="D169" i="6" s="1"/>
  <c r="F169" i="6" s="1"/>
  <c r="I4" i="3"/>
  <c r="D171" i="6" s="1"/>
  <c r="F171" i="6" s="1"/>
  <c r="I5" i="3"/>
  <c r="D172" i="6" s="1"/>
  <c r="F172" i="6" s="1"/>
  <c r="I6" i="3"/>
  <c r="D173" i="6" s="1"/>
  <c r="F173" i="6" s="1"/>
  <c r="I7" i="3"/>
  <c r="D174" i="6" s="1"/>
  <c r="F174" i="6" s="1"/>
  <c r="I8" i="3"/>
  <c r="D175" i="6" s="1"/>
  <c r="F175" i="6" s="1"/>
  <c r="I9" i="3"/>
  <c r="D176" i="6" s="1"/>
  <c r="F176" i="6" s="1"/>
  <c r="I10" i="3"/>
  <c r="D177" i="6" s="1"/>
  <c r="F177" i="6" s="1"/>
  <c r="I11" i="3"/>
  <c r="D178" i="6" s="1"/>
  <c r="F178" i="6" s="1"/>
  <c r="I12" i="3"/>
  <c r="D179" i="6" s="1"/>
  <c r="F179" i="6" s="1"/>
  <c r="I13" i="3"/>
  <c r="D180" i="6" s="1"/>
  <c r="F180" i="6" s="1"/>
  <c r="I14" i="3"/>
  <c r="D181" i="6" s="1"/>
  <c r="F181" i="6" s="1"/>
  <c r="I15" i="3"/>
  <c r="D182" i="6" s="1"/>
  <c r="F182" i="6" s="1"/>
  <c r="I16" i="3"/>
  <c r="D183" i="6" s="1"/>
  <c r="F183" i="6" s="1"/>
  <c r="I17" i="3"/>
  <c r="D184" i="6" s="1"/>
  <c r="F184" i="6" s="1"/>
  <c r="I18" i="3"/>
  <c r="D185" i="6" s="1"/>
  <c r="F185" i="6" s="1"/>
  <c r="I19" i="3"/>
  <c r="D186" i="6" s="1"/>
  <c r="F186" i="6" s="1"/>
  <c r="I20" i="3"/>
  <c r="D187" i="6" s="1"/>
  <c r="F187" i="6" s="1"/>
  <c r="I21" i="3"/>
  <c r="D188" i="6" s="1"/>
  <c r="F188" i="6" s="1"/>
  <c r="I22" i="3"/>
  <c r="D189" i="6" s="1"/>
  <c r="F189" i="6" s="1"/>
  <c r="I23" i="3"/>
  <c r="D190" i="6" s="1"/>
  <c r="F190" i="6" s="1"/>
  <c r="I24" i="3"/>
  <c r="D191" i="6" s="1"/>
  <c r="F191" i="6" s="1"/>
  <c r="I25" i="3"/>
  <c r="D192" i="6" s="1"/>
  <c r="F192" i="6" s="1"/>
  <c r="I26" i="3"/>
  <c r="D193" i="6" s="1"/>
  <c r="F193" i="6" s="1"/>
  <c r="J4" i="3"/>
  <c r="D195" i="6" s="1"/>
  <c r="F195" i="6" s="1"/>
  <c r="J5" i="3"/>
  <c r="D196" i="6" s="1"/>
  <c r="F196" i="6" s="1"/>
  <c r="J6" i="3"/>
  <c r="J7" i="3"/>
  <c r="D198" i="6" s="1"/>
  <c r="F198" i="6" s="1"/>
  <c r="J8" i="3"/>
  <c r="D199" i="6" s="1"/>
  <c r="F199" i="6" s="1"/>
  <c r="J9" i="3"/>
  <c r="D200" i="6" s="1"/>
  <c r="F200" i="6" s="1"/>
  <c r="J10" i="3"/>
  <c r="D201" i="6" s="1"/>
  <c r="F201" i="6" s="1"/>
  <c r="J11" i="3"/>
  <c r="D202" i="6" s="1"/>
  <c r="F202" i="6" s="1"/>
  <c r="J12" i="3"/>
  <c r="D203" i="6" s="1"/>
  <c r="F203" i="6" s="1"/>
  <c r="J13" i="3"/>
  <c r="D204" i="6" s="1"/>
  <c r="F204" i="6" s="1"/>
  <c r="J14" i="3"/>
  <c r="D205" i="6" s="1"/>
  <c r="F205" i="6" s="1"/>
  <c r="J15" i="3"/>
  <c r="D206" i="6" s="1"/>
  <c r="F206" i="6" s="1"/>
  <c r="J16" i="3"/>
  <c r="D207" i="6" s="1"/>
  <c r="F207" i="6" s="1"/>
  <c r="J17" i="3"/>
  <c r="D208" i="6" s="1"/>
  <c r="F208" i="6" s="1"/>
  <c r="J18" i="3"/>
  <c r="D209" i="6" s="1"/>
  <c r="F209" i="6" s="1"/>
  <c r="J19" i="3"/>
  <c r="D210" i="6" s="1"/>
  <c r="F210" i="6" s="1"/>
  <c r="J20" i="3"/>
  <c r="D211" i="6" s="1"/>
  <c r="F211" i="6" s="1"/>
  <c r="J21" i="3"/>
  <c r="D212" i="6" s="1"/>
  <c r="F212" i="6" s="1"/>
  <c r="J22" i="3"/>
  <c r="D213" i="6" s="1"/>
  <c r="F213" i="6" s="1"/>
  <c r="J23" i="3"/>
  <c r="D214" i="6" s="1"/>
  <c r="F214" i="6" s="1"/>
  <c r="J24" i="3"/>
  <c r="D215" i="6" s="1"/>
  <c r="F215" i="6" s="1"/>
  <c r="J25" i="3"/>
  <c r="D216" i="6" s="1"/>
  <c r="F216" i="6" s="1"/>
  <c r="J26" i="3"/>
  <c r="D217" i="6" s="1"/>
  <c r="F217" i="6" s="1"/>
  <c r="K4" i="3"/>
  <c r="D219" i="6" s="1"/>
  <c r="F219" i="6" s="1"/>
  <c r="K5" i="3"/>
  <c r="D220" i="6" s="1"/>
  <c r="F220" i="6" s="1"/>
  <c r="K6" i="3"/>
  <c r="D221" i="6" s="1"/>
  <c r="F221" i="6" s="1"/>
  <c r="K7" i="3"/>
  <c r="D222" i="6" s="1"/>
  <c r="F222" i="6" s="1"/>
  <c r="K8" i="3"/>
  <c r="D223" i="6" s="1"/>
  <c r="F223" i="6" s="1"/>
  <c r="K9" i="3"/>
  <c r="D224" i="6" s="1"/>
  <c r="F224" i="6" s="1"/>
  <c r="K10" i="3"/>
  <c r="D225" i="6" s="1"/>
  <c r="F225" i="6" s="1"/>
  <c r="K11" i="3"/>
  <c r="D226" i="6" s="1"/>
  <c r="F226" i="6" s="1"/>
  <c r="K12" i="3"/>
  <c r="D227" i="6" s="1"/>
  <c r="F227" i="6" s="1"/>
  <c r="K13" i="3"/>
  <c r="D228" i="6" s="1"/>
  <c r="F228" i="6" s="1"/>
  <c r="K14" i="3"/>
  <c r="D229" i="6" s="1"/>
  <c r="F229" i="6" s="1"/>
  <c r="K15" i="3"/>
  <c r="D230" i="6" s="1"/>
  <c r="F230" i="6" s="1"/>
  <c r="K16" i="3"/>
  <c r="D231" i="6" s="1"/>
  <c r="F231" i="6" s="1"/>
  <c r="K17" i="3"/>
  <c r="D232" i="6" s="1"/>
  <c r="F232" i="6" s="1"/>
  <c r="K18" i="3"/>
  <c r="D233" i="6" s="1"/>
  <c r="F233" i="6" s="1"/>
  <c r="K19" i="3"/>
  <c r="D234" i="6" s="1"/>
  <c r="F234" i="6" s="1"/>
  <c r="K20" i="3"/>
  <c r="D235" i="6" s="1"/>
  <c r="F235" i="6" s="1"/>
  <c r="K21" i="3"/>
  <c r="D236" i="6" s="1"/>
  <c r="F236" i="6" s="1"/>
  <c r="K22" i="3"/>
  <c r="D237" i="6" s="1"/>
  <c r="F237" i="6" s="1"/>
  <c r="K23" i="3"/>
  <c r="D238" i="6" s="1"/>
  <c r="F238" i="6" s="1"/>
  <c r="K24" i="3"/>
  <c r="D239" i="6" s="1"/>
  <c r="F239" i="6" s="1"/>
  <c r="K25" i="3"/>
  <c r="D240" i="6" s="1"/>
  <c r="F240" i="6" s="1"/>
  <c r="K26" i="3"/>
  <c r="D241" i="6" s="1"/>
  <c r="F241" i="6" s="1"/>
  <c r="L4" i="3"/>
  <c r="D243" i="6" s="1"/>
  <c r="F243" i="6" s="1"/>
  <c r="L5" i="3"/>
  <c r="D244" i="6" s="1"/>
  <c r="F244" i="6" s="1"/>
  <c r="L6" i="3"/>
  <c r="D245" i="6" s="1"/>
  <c r="F245" i="6" s="1"/>
  <c r="L7" i="3"/>
  <c r="D246" i="6" s="1"/>
  <c r="F246" i="6" s="1"/>
  <c r="L8" i="3"/>
  <c r="D247" i="6" s="1"/>
  <c r="F247" i="6" s="1"/>
  <c r="L9" i="3"/>
  <c r="D248" i="6" s="1"/>
  <c r="F248" i="6" s="1"/>
  <c r="L10" i="3"/>
  <c r="D249" i="6" s="1"/>
  <c r="F249" i="6" s="1"/>
  <c r="L11" i="3"/>
  <c r="D250" i="6" s="1"/>
  <c r="F250" i="6" s="1"/>
  <c r="L12" i="3"/>
  <c r="D251" i="6" s="1"/>
  <c r="F251" i="6" s="1"/>
  <c r="L13" i="3"/>
  <c r="D252" i="6" s="1"/>
  <c r="F252" i="6" s="1"/>
  <c r="L14" i="3"/>
  <c r="D253" i="6" s="1"/>
  <c r="F253" i="6" s="1"/>
  <c r="L15" i="3"/>
  <c r="D254" i="6" s="1"/>
  <c r="F254" i="6" s="1"/>
  <c r="L16" i="3"/>
  <c r="D255" i="6" s="1"/>
  <c r="F255" i="6" s="1"/>
  <c r="L17" i="3"/>
  <c r="D256" i="6" s="1"/>
  <c r="F256" i="6" s="1"/>
  <c r="L18" i="3"/>
  <c r="D257" i="6" s="1"/>
  <c r="F257" i="6" s="1"/>
  <c r="L19" i="3"/>
  <c r="D258" i="6" s="1"/>
  <c r="F258" i="6" s="1"/>
  <c r="L20" i="3"/>
  <c r="D259" i="6" s="1"/>
  <c r="F259" i="6" s="1"/>
  <c r="L21" i="3"/>
  <c r="D260" i="6" s="1"/>
  <c r="F260" i="6" s="1"/>
  <c r="L22" i="3"/>
  <c r="D261" i="6" s="1"/>
  <c r="F261" i="6" s="1"/>
  <c r="L23" i="3"/>
  <c r="D262" i="6" s="1"/>
  <c r="F262" i="6" s="1"/>
  <c r="L24" i="3"/>
  <c r="D263" i="6" s="1"/>
  <c r="F263" i="6" s="1"/>
  <c r="L25" i="3"/>
  <c r="D264" i="6" s="1"/>
  <c r="F264" i="6" s="1"/>
  <c r="L26" i="3"/>
  <c r="D265" i="6" s="1"/>
  <c r="F265" i="6" s="1"/>
  <c r="M4" i="3"/>
  <c r="D267" i="6" s="1"/>
  <c r="F267" i="6" s="1"/>
  <c r="M5" i="3"/>
  <c r="D268" i="6" s="1"/>
  <c r="F268" i="6" s="1"/>
  <c r="M6" i="3"/>
  <c r="D269" i="6" s="1"/>
  <c r="F269" i="6" s="1"/>
  <c r="M7" i="3"/>
  <c r="D270" i="6" s="1"/>
  <c r="F270" i="6" s="1"/>
  <c r="M8" i="3"/>
  <c r="D271" i="6" s="1"/>
  <c r="F271" i="6" s="1"/>
  <c r="M9" i="3"/>
  <c r="D272" i="6" s="1"/>
  <c r="F272" i="6" s="1"/>
  <c r="M10" i="3"/>
  <c r="D273" i="6" s="1"/>
  <c r="F273" i="6" s="1"/>
  <c r="M11" i="3"/>
  <c r="D274" i="6" s="1"/>
  <c r="F274" i="6" s="1"/>
  <c r="M12" i="3"/>
  <c r="D275" i="6" s="1"/>
  <c r="F275" i="6" s="1"/>
  <c r="M13" i="3"/>
  <c r="D276" i="6" s="1"/>
  <c r="F276" i="6" s="1"/>
  <c r="M14" i="3"/>
  <c r="D277" i="6" s="1"/>
  <c r="F277" i="6" s="1"/>
  <c r="M15" i="3"/>
  <c r="D278" i="6" s="1"/>
  <c r="F278" i="6" s="1"/>
  <c r="M16" i="3"/>
  <c r="D279" i="6" s="1"/>
  <c r="F279" i="6" s="1"/>
  <c r="M17" i="3"/>
  <c r="D280" i="6" s="1"/>
  <c r="F280" i="6" s="1"/>
  <c r="M18" i="3"/>
  <c r="D281" i="6" s="1"/>
  <c r="F281" i="6" s="1"/>
  <c r="M19" i="3"/>
  <c r="D282" i="6" s="1"/>
  <c r="F282" i="6" s="1"/>
  <c r="M20" i="3"/>
  <c r="D283" i="6" s="1"/>
  <c r="F283" i="6" s="1"/>
  <c r="M21" i="3"/>
  <c r="D284" i="6" s="1"/>
  <c r="F284" i="6" s="1"/>
  <c r="M22" i="3"/>
  <c r="D285" i="6" s="1"/>
  <c r="F285" i="6" s="1"/>
  <c r="M23" i="3"/>
  <c r="D286" i="6" s="1"/>
  <c r="F286" i="6" s="1"/>
  <c r="M24" i="3"/>
  <c r="D287" i="6" s="1"/>
  <c r="F287" i="6" s="1"/>
  <c r="M25" i="3"/>
  <c r="D288" i="6" s="1"/>
  <c r="F288" i="6" s="1"/>
  <c r="M26" i="3"/>
  <c r="D289" i="6" s="1"/>
  <c r="F289" i="6" s="1"/>
  <c r="C3" i="3"/>
  <c r="D3" i="3"/>
  <c r="E3" i="3"/>
  <c r="F3" i="3"/>
  <c r="D98" i="6" s="1"/>
  <c r="F98" i="6" s="1"/>
  <c r="G3" i="3"/>
  <c r="H3" i="3"/>
  <c r="I3" i="3"/>
  <c r="J3" i="3"/>
  <c r="D194" i="6" s="1"/>
  <c r="F194" i="6" s="1"/>
  <c r="K3" i="3"/>
  <c r="L3" i="3"/>
  <c r="M3" i="3"/>
  <c r="B4" i="3"/>
  <c r="D3" i="6" s="1"/>
  <c r="F3" i="6" s="1"/>
  <c r="B5" i="3"/>
  <c r="D4" i="6" s="1"/>
  <c r="F4" i="6" s="1"/>
  <c r="B6" i="3"/>
  <c r="D5" i="6" s="1"/>
  <c r="F5" i="6" s="1"/>
  <c r="B7" i="3"/>
  <c r="D6" i="6" s="1"/>
  <c r="F6" i="6" s="1"/>
  <c r="B8" i="3"/>
  <c r="D7" i="6" s="1"/>
  <c r="F7" i="6" s="1"/>
  <c r="B9" i="3"/>
  <c r="D8" i="6" s="1"/>
  <c r="F8" i="6" s="1"/>
  <c r="B10" i="3"/>
  <c r="D9" i="6" s="1"/>
  <c r="F9" i="6" s="1"/>
  <c r="B11" i="3"/>
  <c r="D10" i="6" s="1"/>
  <c r="F10" i="6" s="1"/>
  <c r="B12" i="3"/>
  <c r="D11" i="6" s="1"/>
  <c r="F11" i="6" s="1"/>
  <c r="B13" i="3"/>
  <c r="D12" i="6" s="1"/>
  <c r="F12" i="6" s="1"/>
  <c r="B14" i="3"/>
  <c r="D13" i="6" s="1"/>
  <c r="F13" i="6" s="1"/>
  <c r="B15" i="3"/>
  <c r="D14" i="6" s="1"/>
  <c r="F14" i="6" s="1"/>
  <c r="B16" i="3"/>
  <c r="D15" i="6" s="1"/>
  <c r="F15" i="6" s="1"/>
  <c r="B17" i="3"/>
  <c r="D16" i="6" s="1"/>
  <c r="F16" i="6" s="1"/>
  <c r="B18" i="3"/>
  <c r="D17" i="6" s="1"/>
  <c r="F17" i="6" s="1"/>
  <c r="B19" i="3"/>
  <c r="D18" i="6" s="1"/>
  <c r="F18" i="6" s="1"/>
  <c r="B20" i="3"/>
  <c r="D19" i="6" s="1"/>
  <c r="F19" i="6" s="1"/>
  <c r="B21" i="3"/>
  <c r="D20" i="6" s="1"/>
  <c r="F20" i="6" s="1"/>
  <c r="B22" i="3"/>
  <c r="D21" i="6" s="1"/>
  <c r="F21" i="6" s="1"/>
  <c r="B23" i="3"/>
  <c r="D22" i="6" s="1"/>
  <c r="F22" i="6" s="1"/>
  <c r="B24" i="3"/>
  <c r="D23" i="6" s="1"/>
  <c r="F23" i="6" s="1"/>
  <c r="B25" i="3"/>
  <c r="D24" i="6" s="1"/>
  <c r="F24" i="6" s="1"/>
  <c r="B26" i="3"/>
  <c r="D25" i="6" s="1"/>
  <c r="F25" i="6" s="1"/>
  <c r="B3" i="3"/>
  <c r="I28" i="3" l="1"/>
  <c r="I29" i="3" s="1"/>
  <c r="D170" i="6"/>
  <c r="F170" i="6" s="1"/>
  <c r="E28" i="3"/>
  <c r="E29" i="3" s="1"/>
  <c r="D74" i="6"/>
  <c r="F74" i="6" s="1"/>
  <c r="L28" i="3"/>
  <c r="L29" i="3" s="1"/>
  <c r="D242" i="6"/>
  <c r="F242" i="6" s="1"/>
  <c r="H28" i="3"/>
  <c r="H29" i="3" s="1"/>
  <c r="D146" i="6"/>
  <c r="F146" i="6" s="1"/>
  <c r="D28" i="3"/>
  <c r="D29" i="3" s="1"/>
  <c r="D50" i="6"/>
  <c r="F50" i="6" s="1"/>
  <c r="B28" i="3"/>
  <c r="B29" i="3" s="1"/>
  <c r="D2" i="6"/>
  <c r="F2" i="6" s="1"/>
  <c r="M28" i="3"/>
  <c r="M29" i="3" s="1"/>
  <c r="D266" i="6"/>
  <c r="F266" i="6" s="1"/>
  <c r="J28" i="3"/>
  <c r="J29" i="3" s="1"/>
  <c r="D197" i="6"/>
  <c r="F197" i="6" s="1"/>
  <c r="F28" i="3"/>
  <c r="F29" i="3" s="1"/>
  <c r="D102" i="6"/>
  <c r="F102" i="6" s="1"/>
  <c r="K28" i="3"/>
  <c r="K29" i="3" s="1"/>
  <c r="D218" i="6"/>
  <c r="F218" i="6" s="1"/>
  <c r="G28" i="3"/>
  <c r="G29" i="3" s="1"/>
  <c r="D122" i="6"/>
  <c r="F122" i="6" s="1"/>
  <c r="C28" i="3"/>
  <c r="C29" i="3" s="1"/>
  <c r="D26" i="6"/>
  <c r="F26" i="6" s="1"/>
  <c r="E3" i="6" l="1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89" i="6"/>
  <c r="G89" i="6" s="1"/>
  <c r="E90" i="6"/>
  <c r="G90" i="6" s="1"/>
  <c r="E91" i="6"/>
  <c r="G91" i="6" s="1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5" i="6"/>
  <c r="G135" i="6" s="1"/>
  <c r="E136" i="6"/>
  <c r="G136" i="6" s="1"/>
  <c r="E137" i="6"/>
  <c r="G137" i="6" s="1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E159" i="6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1" i="6"/>
  <c r="G181" i="6" s="1"/>
  <c r="E182" i="6"/>
  <c r="G182" i="6" s="1"/>
  <c r="E183" i="6"/>
  <c r="G183" i="6" s="1"/>
  <c r="E184" i="6"/>
  <c r="G184" i="6" s="1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3" i="6"/>
  <c r="G223" i="6" s="1"/>
  <c r="E224" i="6"/>
  <c r="G224" i="6" s="1"/>
  <c r="E225" i="6"/>
  <c r="G225" i="6" s="1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7" i="6"/>
  <c r="G267" i="6" s="1"/>
  <c r="E268" i="6"/>
  <c r="G268" i="6" s="1"/>
  <c r="E269" i="6"/>
  <c r="G269" i="6" s="1"/>
  <c r="E270" i="6"/>
  <c r="G270" i="6" s="1"/>
  <c r="E271" i="6"/>
  <c r="G271" i="6" s="1"/>
  <c r="E272" i="6"/>
  <c r="G272" i="6" s="1"/>
  <c r="E273" i="6"/>
  <c r="G273" i="6" s="1"/>
  <c r="E274" i="6"/>
  <c r="G274" i="6" s="1"/>
  <c r="E275" i="6"/>
  <c r="G275" i="6" s="1"/>
  <c r="E276" i="6"/>
  <c r="G276" i="6" s="1"/>
  <c r="E277" i="6"/>
  <c r="G277" i="6" s="1"/>
  <c r="E278" i="6"/>
  <c r="G278" i="6" s="1"/>
  <c r="E279" i="6"/>
  <c r="G279" i="6" s="1"/>
  <c r="E280" i="6"/>
  <c r="G280" i="6" s="1"/>
  <c r="E281" i="6"/>
  <c r="G281" i="6" s="1"/>
  <c r="E282" i="6"/>
  <c r="G282" i="6" s="1"/>
  <c r="E283" i="6"/>
  <c r="G283" i="6" s="1"/>
  <c r="E284" i="6"/>
  <c r="G284" i="6" s="1"/>
  <c r="E285" i="6"/>
  <c r="G285" i="6" s="1"/>
  <c r="E286" i="6"/>
  <c r="G286" i="6" s="1"/>
  <c r="E287" i="6"/>
  <c r="G287" i="6" s="1"/>
  <c r="E288" i="6"/>
  <c r="G288" i="6" s="1"/>
  <c r="E289" i="6"/>
  <c r="G289" i="6" s="1"/>
  <c r="E2" i="6"/>
  <c r="G2" i="6" s="1"/>
  <c r="H2" i="6" l="1"/>
  <c r="J2" i="6" s="1"/>
  <c r="I2" i="6"/>
  <c r="H278" i="6"/>
  <c r="J278" i="6" s="1"/>
  <c r="I278" i="6"/>
  <c r="I270" i="6"/>
  <c r="H270" i="6"/>
  <c r="J270" i="6" s="1"/>
  <c r="I258" i="6"/>
  <c r="H258" i="6"/>
  <c r="J258" i="6" s="1"/>
  <c r="I246" i="6"/>
  <c r="H246" i="6"/>
  <c r="J246" i="6" s="1"/>
  <c r="H234" i="6"/>
  <c r="J234" i="6" s="1"/>
  <c r="I234" i="6"/>
  <c r="H218" i="6"/>
  <c r="J218" i="6" s="1"/>
  <c r="I218" i="6"/>
  <c r="H206" i="6"/>
  <c r="J206" i="6" s="1"/>
  <c r="I206" i="6"/>
  <c r="H194" i="6"/>
  <c r="J194" i="6" s="1"/>
  <c r="I194" i="6"/>
  <c r="H182" i="6"/>
  <c r="J182" i="6" s="1"/>
  <c r="I182" i="6"/>
  <c r="I170" i="6"/>
  <c r="H170" i="6"/>
  <c r="J170" i="6" s="1"/>
  <c r="H158" i="6"/>
  <c r="J158" i="6" s="1"/>
  <c r="I158" i="6"/>
  <c r="I146" i="6"/>
  <c r="H146" i="6"/>
  <c r="J146" i="6" s="1"/>
  <c r="H134" i="6"/>
  <c r="J134" i="6" s="1"/>
  <c r="I134" i="6"/>
  <c r="I122" i="6"/>
  <c r="H122" i="6"/>
  <c r="J122" i="6" s="1"/>
  <c r="I114" i="6"/>
  <c r="H114" i="6"/>
  <c r="J114" i="6" s="1"/>
  <c r="H106" i="6"/>
  <c r="J106" i="6" s="1"/>
  <c r="I106" i="6"/>
  <c r="I94" i="6"/>
  <c r="H94" i="6"/>
  <c r="J94" i="6" s="1"/>
  <c r="H82" i="6"/>
  <c r="J82" i="6" s="1"/>
  <c r="I82" i="6"/>
  <c r="I70" i="6"/>
  <c r="H70" i="6"/>
  <c r="J70" i="6" s="1"/>
  <c r="H58" i="6"/>
  <c r="J58" i="6" s="1"/>
  <c r="I58" i="6"/>
  <c r="I46" i="6"/>
  <c r="H46" i="6"/>
  <c r="J46" i="6" s="1"/>
  <c r="H42" i="6"/>
  <c r="J42" i="6" s="1"/>
  <c r="I42" i="6"/>
  <c r="H38" i="6"/>
  <c r="J38" i="6" s="1"/>
  <c r="I38" i="6"/>
  <c r="H26" i="6"/>
  <c r="J26" i="6" s="1"/>
  <c r="I26" i="6"/>
  <c r="H22" i="6"/>
  <c r="J22" i="6" s="1"/>
  <c r="I22" i="6"/>
  <c r="I18" i="6"/>
  <c r="H18" i="6"/>
  <c r="J18" i="6" s="1"/>
  <c r="H14" i="6"/>
  <c r="J14" i="6" s="1"/>
  <c r="I14" i="6"/>
  <c r="I10" i="6"/>
  <c r="H10" i="6"/>
  <c r="J10" i="6" s="1"/>
  <c r="I6" i="6"/>
  <c r="H6" i="6"/>
  <c r="J6" i="6" s="1"/>
  <c r="I289" i="6"/>
  <c r="H289" i="6"/>
  <c r="J289" i="6" s="1"/>
  <c r="H285" i="6"/>
  <c r="J285" i="6" s="1"/>
  <c r="I285" i="6"/>
  <c r="I281" i="6"/>
  <c r="H281" i="6"/>
  <c r="J281" i="6" s="1"/>
  <c r="I277" i="6"/>
  <c r="H277" i="6"/>
  <c r="J277" i="6" s="1"/>
  <c r="H273" i="6"/>
  <c r="J273" i="6" s="1"/>
  <c r="I273" i="6"/>
  <c r="H269" i="6"/>
  <c r="J269" i="6" s="1"/>
  <c r="I269" i="6"/>
  <c r="I265" i="6"/>
  <c r="H265" i="6"/>
  <c r="J265" i="6" s="1"/>
  <c r="I261" i="6"/>
  <c r="H261" i="6"/>
  <c r="J261" i="6" s="1"/>
  <c r="H257" i="6"/>
  <c r="J257" i="6" s="1"/>
  <c r="I257" i="6"/>
  <c r="I253" i="6"/>
  <c r="H253" i="6"/>
  <c r="J253" i="6" s="1"/>
  <c r="H249" i="6"/>
  <c r="J249" i="6" s="1"/>
  <c r="I249" i="6"/>
  <c r="I245" i="6"/>
  <c r="H245" i="6"/>
  <c r="J245" i="6" s="1"/>
  <c r="H241" i="6"/>
  <c r="J241" i="6" s="1"/>
  <c r="I241" i="6"/>
  <c r="I237" i="6"/>
  <c r="H237" i="6"/>
  <c r="J237" i="6" s="1"/>
  <c r="I233" i="6"/>
  <c r="H233" i="6"/>
  <c r="J233" i="6" s="1"/>
  <c r="I229" i="6"/>
  <c r="H229" i="6"/>
  <c r="J229" i="6" s="1"/>
  <c r="I225" i="6"/>
  <c r="H225" i="6"/>
  <c r="J225" i="6" s="1"/>
  <c r="H221" i="6"/>
  <c r="J221" i="6" s="1"/>
  <c r="I221" i="6"/>
  <c r="H217" i="6"/>
  <c r="J217" i="6" s="1"/>
  <c r="I217" i="6"/>
  <c r="H213" i="6"/>
  <c r="J213" i="6" s="1"/>
  <c r="I213" i="6"/>
  <c r="I209" i="6"/>
  <c r="H209" i="6"/>
  <c r="J209" i="6" s="1"/>
  <c r="I205" i="6"/>
  <c r="H205" i="6"/>
  <c r="J205" i="6" s="1"/>
  <c r="H201" i="6"/>
  <c r="J201" i="6" s="1"/>
  <c r="I201" i="6"/>
  <c r="I197" i="6"/>
  <c r="H197" i="6"/>
  <c r="J197" i="6" s="1"/>
  <c r="H193" i="6"/>
  <c r="J193" i="6" s="1"/>
  <c r="I193" i="6"/>
  <c r="I189" i="6"/>
  <c r="H189" i="6"/>
  <c r="J189" i="6" s="1"/>
  <c r="H185" i="6"/>
  <c r="J185" i="6" s="1"/>
  <c r="I185" i="6"/>
  <c r="I181" i="6"/>
  <c r="H181" i="6"/>
  <c r="J181" i="6" s="1"/>
  <c r="I177" i="6"/>
  <c r="H177" i="6"/>
  <c r="J177" i="6" s="1"/>
  <c r="H173" i="6"/>
  <c r="J173" i="6" s="1"/>
  <c r="I173" i="6"/>
  <c r="H169" i="6"/>
  <c r="J169" i="6" s="1"/>
  <c r="I169" i="6"/>
  <c r="I165" i="6"/>
  <c r="H165" i="6"/>
  <c r="J165" i="6" s="1"/>
  <c r="I161" i="6"/>
  <c r="H161" i="6"/>
  <c r="J161" i="6" s="1"/>
  <c r="H157" i="6"/>
  <c r="J157" i="6" s="1"/>
  <c r="I157" i="6"/>
  <c r="I153" i="6"/>
  <c r="H153" i="6"/>
  <c r="J153" i="6" s="1"/>
  <c r="H149" i="6"/>
  <c r="J149" i="6" s="1"/>
  <c r="I149" i="6"/>
  <c r="H145" i="6"/>
  <c r="J145" i="6" s="1"/>
  <c r="I145" i="6"/>
  <c r="H141" i="6"/>
  <c r="J141" i="6" s="1"/>
  <c r="I141" i="6"/>
  <c r="H137" i="6"/>
  <c r="J137" i="6" s="1"/>
  <c r="I137" i="6"/>
  <c r="H133" i="6"/>
  <c r="J133" i="6" s="1"/>
  <c r="I133" i="6"/>
  <c r="I129" i="6"/>
  <c r="H129" i="6"/>
  <c r="J129" i="6" s="1"/>
  <c r="I125" i="6"/>
  <c r="H125" i="6"/>
  <c r="J125" i="6" s="1"/>
  <c r="H121" i="6"/>
  <c r="J121" i="6" s="1"/>
  <c r="I121" i="6"/>
  <c r="H117" i="6"/>
  <c r="J117" i="6" s="1"/>
  <c r="I117" i="6"/>
  <c r="I113" i="6"/>
  <c r="H113" i="6"/>
  <c r="J113" i="6" s="1"/>
  <c r="I109" i="6"/>
  <c r="H109" i="6"/>
  <c r="J109" i="6" s="1"/>
  <c r="H105" i="6"/>
  <c r="J105" i="6" s="1"/>
  <c r="I105" i="6"/>
  <c r="H101" i="6"/>
  <c r="J101" i="6" s="1"/>
  <c r="I101" i="6"/>
  <c r="H97" i="6"/>
  <c r="J97" i="6" s="1"/>
  <c r="I97" i="6"/>
  <c r="H93" i="6"/>
  <c r="J93" i="6" s="1"/>
  <c r="I93" i="6"/>
  <c r="I89" i="6"/>
  <c r="H89" i="6"/>
  <c r="J89" i="6" s="1"/>
  <c r="I85" i="6"/>
  <c r="H85" i="6"/>
  <c r="J85" i="6" s="1"/>
  <c r="H81" i="6"/>
  <c r="J81" i="6" s="1"/>
  <c r="I81" i="6"/>
  <c r="H77" i="6"/>
  <c r="J77" i="6" s="1"/>
  <c r="I77" i="6"/>
  <c r="I73" i="6"/>
  <c r="H73" i="6"/>
  <c r="J73" i="6" s="1"/>
  <c r="I69" i="6"/>
  <c r="H69" i="6"/>
  <c r="J69" i="6" s="1"/>
  <c r="H65" i="6"/>
  <c r="J65" i="6" s="1"/>
  <c r="I65" i="6"/>
  <c r="I61" i="6"/>
  <c r="H61" i="6"/>
  <c r="J61" i="6" s="1"/>
  <c r="I57" i="6"/>
  <c r="H57" i="6"/>
  <c r="J57" i="6" s="1"/>
  <c r="H53" i="6"/>
  <c r="J53" i="6" s="1"/>
  <c r="I53" i="6"/>
  <c r="I49" i="6"/>
  <c r="H49" i="6"/>
  <c r="J49" i="6" s="1"/>
  <c r="I45" i="6"/>
  <c r="H45" i="6"/>
  <c r="J45" i="6" s="1"/>
  <c r="H41" i="6"/>
  <c r="J41" i="6" s="1"/>
  <c r="I41" i="6"/>
  <c r="H37" i="6"/>
  <c r="J37" i="6" s="1"/>
  <c r="I37" i="6"/>
  <c r="H33" i="6"/>
  <c r="J33" i="6" s="1"/>
  <c r="I33" i="6"/>
  <c r="I29" i="6"/>
  <c r="H29" i="6"/>
  <c r="J29" i="6" s="1"/>
  <c r="H25" i="6"/>
  <c r="J25" i="6" s="1"/>
  <c r="I25" i="6"/>
  <c r="I21" i="6"/>
  <c r="H21" i="6"/>
  <c r="J21" i="6" s="1"/>
  <c r="I17" i="6"/>
  <c r="H17" i="6"/>
  <c r="J17" i="6" s="1"/>
  <c r="I13" i="6"/>
  <c r="H13" i="6"/>
  <c r="J13" i="6" s="1"/>
  <c r="H9" i="6"/>
  <c r="J9" i="6" s="1"/>
  <c r="I9" i="6"/>
  <c r="I5" i="6"/>
  <c r="H5" i="6"/>
  <c r="J5" i="6" s="1"/>
  <c r="H282" i="6"/>
  <c r="J282" i="6" s="1"/>
  <c r="I282" i="6"/>
  <c r="I266" i="6"/>
  <c r="H266" i="6"/>
  <c r="J266" i="6" s="1"/>
  <c r="H254" i="6"/>
  <c r="J254" i="6" s="1"/>
  <c r="I254" i="6"/>
  <c r="I242" i="6"/>
  <c r="H242" i="6"/>
  <c r="J242" i="6" s="1"/>
  <c r="H230" i="6"/>
  <c r="J230" i="6" s="1"/>
  <c r="I230" i="6"/>
  <c r="H222" i="6"/>
  <c r="J222" i="6" s="1"/>
  <c r="I222" i="6"/>
  <c r="I210" i="6"/>
  <c r="H210" i="6"/>
  <c r="J210" i="6" s="1"/>
  <c r="H198" i="6"/>
  <c r="J198" i="6" s="1"/>
  <c r="I198" i="6"/>
  <c r="I186" i="6"/>
  <c r="H186" i="6"/>
  <c r="J186" i="6" s="1"/>
  <c r="I174" i="6"/>
  <c r="H174" i="6"/>
  <c r="J174" i="6" s="1"/>
  <c r="I166" i="6"/>
  <c r="H166" i="6"/>
  <c r="J166" i="6" s="1"/>
  <c r="I154" i="6"/>
  <c r="H154" i="6"/>
  <c r="J154" i="6" s="1"/>
  <c r="H142" i="6"/>
  <c r="J142" i="6" s="1"/>
  <c r="I142" i="6"/>
  <c r="H130" i="6"/>
  <c r="J130" i="6" s="1"/>
  <c r="I130" i="6"/>
  <c r="I110" i="6"/>
  <c r="H110" i="6"/>
  <c r="J110" i="6" s="1"/>
  <c r="I98" i="6"/>
  <c r="H98" i="6"/>
  <c r="J98" i="6" s="1"/>
  <c r="I86" i="6"/>
  <c r="H86" i="6"/>
  <c r="J86" i="6" s="1"/>
  <c r="H74" i="6"/>
  <c r="J74" i="6" s="1"/>
  <c r="I74" i="6"/>
  <c r="H62" i="6"/>
  <c r="J62" i="6" s="1"/>
  <c r="I62" i="6"/>
  <c r="I50" i="6"/>
  <c r="H50" i="6"/>
  <c r="J50" i="6" s="1"/>
  <c r="H34" i="6"/>
  <c r="J34" i="6" s="1"/>
  <c r="I34" i="6"/>
  <c r="H288" i="6"/>
  <c r="J288" i="6" s="1"/>
  <c r="I288" i="6"/>
  <c r="H284" i="6"/>
  <c r="J284" i="6" s="1"/>
  <c r="I284" i="6"/>
  <c r="H280" i="6"/>
  <c r="J280" i="6" s="1"/>
  <c r="I280" i="6"/>
  <c r="H276" i="6"/>
  <c r="J276" i="6" s="1"/>
  <c r="I276" i="6"/>
  <c r="H272" i="6"/>
  <c r="J272" i="6" s="1"/>
  <c r="I272" i="6"/>
  <c r="H268" i="6"/>
  <c r="J268" i="6" s="1"/>
  <c r="I268" i="6"/>
  <c r="I264" i="6"/>
  <c r="H264" i="6"/>
  <c r="J264" i="6" s="1"/>
  <c r="I260" i="6"/>
  <c r="H260" i="6"/>
  <c r="J260" i="6" s="1"/>
  <c r="H256" i="6"/>
  <c r="J256" i="6" s="1"/>
  <c r="I256" i="6"/>
  <c r="I252" i="6"/>
  <c r="H252" i="6"/>
  <c r="J252" i="6" s="1"/>
  <c r="I248" i="6"/>
  <c r="H248" i="6"/>
  <c r="J248" i="6" s="1"/>
  <c r="H244" i="6"/>
  <c r="J244" i="6" s="1"/>
  <c r="I244" i="6"/>
  <c r="H240" i="6"/>
  <c r="J240" i="6" s="1"/>
  <c r="I240" i="6"/>
  <c r="H236" i="6"/>
  <c r="J236" i="6" s="1"/>
  <c r="I236" i="6"/>
  <c r="H232" i="6"/>
  <c r="J232" i="6" s="1"/>
  <c r="I232" i="6"/>
  <c r="H228" i="6"/>
  <c r="J228" i="6" s="1"/>
  <c r="I228" i="6"/>
  <c r="I224" i="6"/>
  <c r="H224" i="6"/>
  <c r="J224" i="6" s="1"/>
  <c r="H220" i="6"/>
  <c r="J220" i="6" s="1"/>
  <c r="I220" i="6"/>
  <c r="I216" i="6"/>
  <c r="H216" i="6"/>
  <c r="J216" i="6" s="1"/>
  <c r="I212" i="6"/>
  <c r="H212" i="6"/>
  <c r="J212" i="6" s="1"/>
  <c r="H208" i="6"/>
  <c r="J208" i="6" s="1"/>
  <c r="I208" i="6"/>
  <c r="I204" i="6"/>
  <c r="H204" i="6"/>
  <c r="J204" i="6" s="1"/>
  <c r="H200" i="6"/>
  <c r="J200" i="6" s="1"/>
  <c r="I200" i="6"/>
  <c r="I196" i="6"/>
  <c r="H196" i="6"/>
  <c r="J196" i="6" s="1"/>
  <c r="H192" i="6"/>
  <c r="J192" i="6" s="1"/>
  <c r="I192" i="6"/>
  <c r="H188" i="6"/>
  <c r="J188" i="6" s="1"/>
  <c r="I188" i="6"/>
  <c r="I184" i="6"/>
  <c r="H184" i="6"/>
  <c r="J184" i="6" s="1"/>
  <c r="H180" i="6"/>
  <c r="J180" i="6" s="1"/>
  <c r="I180" i="6"/>
  <c r="H176" i="6"/>
  <c r="J176" i="6" s="1"/>
  <c r="I176" i="6"/>
  <c r="I172" i="6"/>
  <c r="H172" i="6"/>
  <c r="J172" i="6" s="1"/>
  <c r="H168" i="6"/>
  <c r="J168" i="6" s="1"/>
  <c r="I168" i="6"/>
  <c r="H164" i="6"/>
  <c r="J164" i="6" s="1"/>
  <c r="I164" i="6"/>
  <c r="H160" i="6"/>
  <c r="J160" i="6" s="1"/>
  <c r="I160" i="6"/>
  <c r="H156" i="6"/>
  <c r="J156" i="6" s="1"/>
  <c r="I156" i="6"/>
  <c r="I152" i="6"/>
  <c r="H152" i="6"/>
  <c r="J152" i="6" s="1"/>
  <c r="I148" i="6"/>
  <c r="H148" i="6"/>
  <c r="J148" i="6" s="1"/>
  <c r="H144" i="6"/>
  <c r="J144" i="6" s="1"/>
  <c r="I144" i="6"/>
  <c r="I140" i="6"/>
  <c r="H140" i="6"/>
  <c r="J140" i="6" s="1"/>
  <c r="H136" i="6"/>
  <c r="J136" i="6" s="1"/>
  <c r="I136" i="6"/>
  <c r="I132" i="6"/>
  <c r="H132" i="6"/>
  <c r="J132" i="6" s="1"/>
  <c r="H128" i="6"/>
  <c r="J128" i="6" s="1"/>
  <c r="I128" i="6"/>
  <c r="I124" i="6"/>
  <c r="H124" i="6"/>
  <c r="J124" i="6" s="1"/>
  <c r="H120" i="6"/>
  <c r="J120" i="6" s="1"/>
  <c r="I120" i="6"/>
  <c r="H116" i="6"/>
  <c r="J116" i="6" s="1"/>
  <c r="I116" i="6"/>
  <c r="H112" i="6"/>
  <c r="J112" i="6" s="1"/>
  <c r="I112" i="6"/>
  <c r="I108" i="6"/>
  <c r="H108" i="6"/>
  <c r="J108" i="6" s="1"/>
  <c r="H104" i="6"/>
  <c r="J104" i="6" s="1"/>
  <c r="I104" i="6"/>
  <c r="I100" i="6"/>
  <c r="H100" i="6"/>
  <c r="J100" i="6" s="1"/>
  <c r="H96" i="6"/>
  <c r="J96" i="6" s="1"/>
  <c r="I96" i="6"/>
  <c r="H92" i="6"/>
  <c r="J92" i="6" s="1"/>
  <c r="I92" i="6"/>
  <c r="H88" i="6"/>
  <c r="J88" i="6" s="1"/>
  <c r="I88" i="6"/>
  <c r="I84" i="6"/>
  <c r="H84" i="6"/>
  <c r="J84" i="6" s="1"/>
  <c r="H80" i="6"/>
  <c r="J80" i="6" s="1"/>
  <c r="I80" i="6"/>
  <c r="H76" i="6"/>
  <c r="J76" i="6" s="1"/>
  <c r="I76" i="6"/>
  <c r="I72" i="6"/>
  <c r="H72" i="6"/>
  <c r="J72" i="6" s="1"/>
  <c r="H68" i="6"/>
  <c r="J68" i="6" s="1"/>
  <c r="I68" i="6"/>
  <c r="I64" i="6"/>
  <c r="H64" i="6"/>
  <c r="J64" i="6" s="1"/>
  <c r="I60" i="6"/>
  <c r="H60" i="6"/>
  <c r="J60" i="6" s="1"/>
  <c r="I56" i="6"/>
  <c r="H56" i="6"/>
  <c r="J56" i="6" s="1"/>
  <c r="I52" i="6"/>
  <c r="H52" i="6"/>
  <c r="J52" i="6" s="1"/>
  <c r="I48" i="6"/>
  <c r="H48" i="6"/>
  <c r="J48" i="6" s="1"/>
  <c r="I44" i="6"/>
  <c r="H44" i="6"/>
  <c r="J44" i="6" s="1"/>
  <c r="H40" i="6"/>
  <c r="J40" i="6" s="1"/>
  <c r="I40" i="6"/>
  <c r="I36" i="6"/>
  <c r="H36" i="6"/>
  <c r="J36" i="6" s="1"/>
  <c r="I32" i="6"/>
  <c r="H32" i="6"/>
  <c r="J32" i="6" s="1"/>
  <c r="I28" i="6"/>
  <c r="H28" i="6"/>
  <c r="J28" i="6" s="1"/>
  <c r="H24" i="6"/>
  <c r="J24" i="6" s="1"/>
  <c r="I24" i="6"/>
  <c r="I20" i="6"/>
  <c r="H20" i="6"/>
  <c r="J20" i="6" s="1"/>
  <c r="I16" i="6"/>
  <c r="H16" i="6"/>
  <c r="J16" i="6" s="1"/>
  <c r="H12" i="6"/>
  <c r="J12" i="6" s="1"/>
  <c r="I12" i="6"/>
  <c r="H8" i="6"/>
  <c r="J8" i="6" s="1"/>
  <c r="I8" i="6"/>
  <c r="I4" i="6"/>
  <c r="H4" i="6"/>
  <c r="J4" i="6" s="1"/>
  <c r="I286" i="6"/>
  <c r="H286" i="6"/>
  <c r="J286" i="6" s="1"/>
  <c r="H274" i="6"/>
  <c r="J274" i="6" s="1"/>
  <c r="I274" i="6"/>
  <c r="H262" i="6"/>
  <c r="J262" i="6" s="1"/>
  <c r="I262" i="6"/>
  <c r="H250" i="6"/>
  <c r="J250" i="6" s="1"/>
  <c r="I250" i="6"/>
  <c r="I238" i="6"/>
  <c r="H238" i="6"/>
  <c r="J238" i="6" s="1"/>
  <c r="I226" i="6"/>
  <c r="H226" i="6"/>
  <c r="J226" i="6" s="1"/>
  <c r="H214" i="6"/>
  <c r="J214" i="6" s="1"/>
  <c r="I214" i="6"/>
  <c r="I202" i="6"/>
  <c r="H202" i="6"/>
  <c r="J202" i="6" s="1"/>
  <c r="H190" i="6"/>
  <c r="J190" i="6" s="1"/>
  <c r="I190" i="6"/>
  <c r="H178" i="6"/>
  <c r="J178" i="6" s="1"/>
  <c r="I178" i="6"/>
  <c r="H162" i="6"/>
  <c r="J162" i="6" s="1"/>
  <c r="I162" i="6"/>
  <c r="H150" i="6"/>
  <c r="J150" i="6" s="1"/>
  <c r="I150" i="6"/>
  <c r="H138" i="6"/>
  <c r="J138" i="6" s="1"/>
  <c r="I138" i="6"/>
  <c r="H126" i="6"/>
  <c r="J126" i="6" s="1"/>
  <c r="I126" i="6"/>
  <c r="I118" i="6"/>
  <c r="H118" i="6"/>
  <c r="J118" i="6" s="1"/>
  <c r="H102" i="6"/>
  <c r="J102" i="6" s="1"/>
  <c r="I102" i="6"/>
  <c r="H90" i="6"/>
  <c r="J90" i="6" s="1"/>
  <c r="I90" i="6"/>
  <c r="H78" i="6"/>
  <c r="J78" i="6" s="1"/>
  <c r="I78" i="6"/>
  <c r="H66" i="6"/>
  <c r="J66" i="6" s="1"/>
  <c r="I66" i="6"/>
  <c r="H54" i="6"/>
  <c r="J54" i="6" s="1"/>
  <c r="I54" i="6"/>
  <c r="H30" i="6"/>
  <c r="J30" i="6" s="1"/>
  <c r="I30" i="6"/>
  <c r="I287" i="6"/>
  <c r="H287" i="6"/>
  <c r="J287" i="6" s="1"/>
  <c r="I283" i="6"/>
  <c r="H283" i="6"/>
  <c r="J283" i="6" s="1"/>
  <c r="I279" i="6"/>
  <c r="H279" i="6"/>
  <c r="J279" i="6" s="1"/>
  <c r="H275" i="6"/>
  <c r="J275" i="6" s="1"/>
  <c r="I275" i="6"/>
  <c r="I271" i="6"/>
  <c r="H271" i="6"/>
  <c r="J271" i="6" s="1"/>
  <c r="I267" i="6"/>
  <c r="H267" i="6"/>
  <c r="J267" i="6" s="1"/>
  <c r="H263" i="6"/>
  <c r="J263" i="6" s="1"/>
  <c r="I263" i="6"/>
  <c r="I259" i="6"/>
  <c r="H259" i="6"/>
  <c r="J259" i="6" s="1"/>
  <c r="H255" i="6"/>
  <c r="J255" i="6" s="1"/>
  <c r="I255" i="6"/>
  <c r="H251" i="6"/>
  <c r="J251" i="6" s="1"/>
  <c r="I251" i="6"/>
  <c r="I247" i="6"/>
  <c r="H247" i="6"/>
  <c r="J247" i="6" s="1"/>
  <c r="H243" i="6"/>
  <c r="J243" i="6" s="1"/>
  <c r="I243" i="6"/>
  <c r="I239" i="6"/>
  <c r="H239" i="6"/>
  <c r="J239" i="6" s="1"/>
  <c r="I235" i="6"/>
  <c r="H235" i="6"/>
  <c r="J235" i="6" s="1"/>
  <c r="H231" i="6"/>
  <c r="J231" i="6" s="1"/>
  <c r="I231" i="6"/>
  <c r="H227" i="6"/>
  <c r="J227" i="6" s="1"/>
  <c r="I227" i="6"/>
  <c r="H223" i="6"/>
  <c r="J223" i="6" s="1"/>
  <c r="I223" i="6"/>
  <c r="H219" i="6"/>
  <c r="J219" i="6" s="1"/>
  <c r="I219" i="6"/>
  <c r="H215" i="6"/>
  <c r="J215" i="6" s="1"/>
  <c r="I215" i="6"/>
  <c r="I211" i="6"/>
  <c r="H211" i="6"/>
  <c r="J211" i="6" s="1"/>
  <c r="H207" i="6"/>
  <c r="J207" i="6" s="1"/>
  <c r="I207" i="6"/>
  <c r="H203" i="6"/>
  <c r="J203" i="6" s="1"/>
  <c r="I203" i="6"/>
  <c r="I199" i="6"/>
  <c r="H199" i="6"/>
  <c r="J199" i="6" s="1"/>
  <c r="H195" i="6"/>
  <c r="J195" i="6" s="1"/>
  <c r="I195" i="6"/>
  <c r="I191" i="6"/>
  <c r="H191" i="6"/>
  <c r="J191" i="6" s="1"/>
  <c r="H187" i="6"/>
  <c r="J187" i="6" s="1"/>
  <c r="I187" i="6"/>
  <c r="I183" i="6"/>
  <c r="H183" i="6"/>
  <c r="J183" i="6" s="1"/>
  <c r="H179" i="6"/>
  <c r="J179" i="6" s="1"/>
  <c r="I179" i="6"/>
  <c r="H175" i="6"/>
  <c r="J175" i="6" s="1"/>
  <c r="I175" i="6"/>
  <c r="I171" i="6"/>
  <c r="H171" i="6"/>
  <c r="J171" i="6" s="1"/>
  <c r="I167" i="6"/>
  <c r="H167" i="6"/>
  <c r="J167" i="6" s="1"/>
  <c r="I163" i="6"/>
  <c r="H163" i="6"/>
  <c r="J163" i="6" s="1"/>
  <c r="I159" i="6"/>
  <c r="H159" i="6"/>
  <c r="J159" i="6" s="1"/>
  <c r="H155" i="6"/>
  <c r="J155" i="6" s="1"/>
  <c r="I155" i="6"/>
  <c r="H151" i="6"/>
  <c r="J151" i="6" s="1"/>
  <c r="I151" i="6"/>
  <c r="I147" i="6"/>
  <c r="H147" i="6"/>
  <c r="J147" i="6" s="1"/>
  <c r="H143" i="6"/>
  <c r="J143" i="6" s="1"/>
  <c r="I143" i="6"/>
  <c r="H139" i="6"/>
  <c r="J139" i="6" s="1"/>
  <c r="I139" i="6"/>
  <c r="H135" i="6"/>
  <c r="J135" i="6" s="1"/>
  <c r="I135" i="6"/>
  <c r="H131" i="6"/>
  <c r="J131" i="6" s="1"/>
  <c r="I131" i="6"/>
  <c r="I127" i="6"/>
  <c r="H127" i="6"/>
  <c r="J127" i="6" s="1"/>
  <c r="H123" i="6"/>
  <c r="J123" i="6" s="1"/>
  <c r="I123" i="6"/>
  <c r="I119" i="6"/>
  <c r="H119" i="6"/>
  <c r="J119" i="6" s="1"/>
  <c r="H115" i="6"/>
  <c r="J115" i="6" s="1"/>
  <c r="I115" i="6"/>
  <c r="H111" i="6"/>
  <c r="J111" i="6" s="1"/>
  <c r="I111" i="6"/>
  <c r="I107" i="6"/>
  <c r="H107" i="6"/>
  <c r="J107" i="6" s="1"/>
  <c r="I103" i="6"/>
  <c r="H103" i="6"/>
  <c r="J103" i="6" s="1"/>
  <c r="H99" i="6"/>
  <c r="J99" i="6" s="1"/>
  <c r="I99" i="6"/>
  <c r="H95" i="6"/>
  <c r="J95" i="6" s="1"/>
  <c r="I95" i="6"/>
  <c r="I91" i="6"/>
  <c r="H91" i="6"/>
  <c r="J91" i="6" s="1"/>
  <c r="H87" i="6"/>
  <c r="J87" i="6" s="1"/>
  <c r="I87" i="6"/>
  <c r="H83" i="6"/>
  <c r="J83" i="6" s="1"/>
  <c r="I83" i="6"/>
  <c r="H79" i="6"/>
  <c r="J79" i="6" s="1"/>
  <c r="I79" i="6"/>
  <c r="I75" i="6"/>
  <c r="H75" i="6"/>
  <c r="J75" i="6" s="1"/>
  <c r="I71" i="6"/>
  <c r="H71" i="6"/>
  <c r="J71" i="6" s="1"/>
  <c r="H67" i="6"/>
  <c r="J67" i="6" s="1"/>
  <c r="I67" i="6"/>
  <c r="I63" i="6"/>
  <c r="H63" i="6"/>
  <c r="J63" i="6" s="1"/>
  <c r="I59" i="6"/>
  <c r="H59" i="6"/>
  <c r="J59" i="6" s="1"/>
  <c r="H55" i="6"/>
  <c r="J55" i="6" s="1"/>
  <c r="I55" i="6"/>
  <c r="H51" i="6"/>
  <c r="J51" i="6" s="1"/>
  <c r="I51" i="6"/>
  <c r="H47" i="6"/>
  <c r="J47" i="6" s="1"/>
  <c r="I47" i="6"/>
  <c r="H43" i="6"/>
  <c r="J43" i="6" s="1"/>
  <c r="I43" i="6"/>
  <c r="I39" i="6"/>
  <c r="H39" i="6"/>
  <c r="J39" i="6" s="1"/>
  <c r="I35" i="6"/>
  <c r="H35" i="6"/>
  <c r="J35" i="6" s="1"/>
  <c r="I31" i="6"/>
  <c r="H31" i="6"/>
  <c r="J31" i="6" s="1"/>
  <c r="I27" i="6"/>
  <c r="H27" i="6"/>
  <c r="J27" i="6" s="1"/>
  <c r="I23" i="6"/>
  <c r="H23" i="6"/>
  <c r="J23" i="6" s="1"/>
  <c r="I19" i="6"/>
  <c r="H19" i="6"/>
  <c r="J19" i="6" s="1"/>
  <c r="I15" i="6"/>
  <c r="H15" i="6"/>
  <c r="J15" i="6" s="1"/>
  <c r="H11" i="6"/>
  <c r="J11" i="6" s="1"/>
  <c r="I11" i="6"/>
  <c r="I7" i="6"/>
  <c r="H7" i="6"/>
  <c r="J7" i="6" s="1"/>
  <c r="I3" i="6"/>
  <c r="H3" i="6"/>
  <c r="J3" i="6" s="1"/>
</calcChain>
</file>

<file path=xl/sharedStrings.xml><?xml version="1.0" encoding="utf-8"?>
<sst xmlns="http://schemas.openxmlformats.org/spreadsheetml/2006/main" count="109" uniqueCount="84">
  <si>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</si>
  <si>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</si>
  <si>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</si>
  <si>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</si>
  <si>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</si>
  <si>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</si>
  <si>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</si>
  <si>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</si>
  <si>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</si>
  <si>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</si>
  <si>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</si>
  <si>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</si>
  <si>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</si>
  <si>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Mês / Hora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</si>
  <si>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</si>
  <si>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</si>
  <si>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</si>
  <si>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</si>
  <si>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</si>
  <si>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</si>
  <si>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</si>
  <si>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</si>
  <si>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</si>
  <si>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</si>
  <si>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</si>
  <si>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</si>
  <si>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</si>
  <si>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</si>
  <si>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</si>
  <si>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</si>
  <si>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</si>
  <si>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</si>
  <si>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</si>
  <si>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</si>
  <si>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</si>
  <si>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</si>
  <si>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</si>
  <si>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</si>
  <si>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Total</t>
  </si>
  <si>
    <t>Total Mensal</t>
  </si>
  <si>
    <t>CONSUMO kW-h MÉDIO PARA CADA HORA DE CADA MÊS</t>
  </si>
  <si>
    <t>Hora</t>
  </si>
  <si>
    <t>Mês</t>
  </si>
  <si>
    <t>Venda (kWh/mês)</t>
  </si>
  <si>
    <t>Compra (kWh/mês)</t>
  </si>
  <si>
    <t>Geração média (kW)</t>
  </si>
  <si>
    <t>Demanda média (kW)</t>
  </si>
  <si>
    <t>Consumo kWh/mês</t>
  </si>
  <si>
    <t>Geração kW/mês</t>
  </si>
  <si>
    <t>Mes Num</t>
  </si>
  <si>
    <t>Consumido localmente (kWh/mês)</t>
  </si>
  <si>
    <t>PIS+COFINS</t>
  </si>
  <si>
    <t>VALOR TARIFA ANEEL</t>
  </si>
  <si>
    <t>MÉDIAS</t>
  </si>
  <si>
    <t>Multas</t>
  </si>
  <si>
    <t>Cte Multiplicação</t>
  </si>
  <si>
    <t>Dias</t>
  </si>
  <si>
    <t>Iluminação Pub</t>
  </si>
  <si>
    <t>ICMS (%)</t>
  </si>
  <si>
    <t>B. Vermelha</t>
  </si>
  <si>
    <t>B. Vermelha P2</t>
  </si>
  <si>
    <t>B. Amarela</t>
  </si>
  <si>
    <t>Diferença do real</t>
  </si>
  <si>
    <t>Valor final calculado (R$)</t>
  </si>
  <si>
    <t>Valor Calculado Energia (R$)</t>
  </si>
  <si>
    <t>Iluminação (%)</t>
  </si>
  <si>
    <t>Valor (R$)</t>
  </si>
  <si>
    <t>kWh</t>
  </si>
  <si>
    <t>#</t>
  </si>
  <si>
    <t>R$/kWh (como consta na conta de luz)</t>
  </si>
  <si>
    <t>Média</t>
  </si>
  <si>
    <t>FONTE DE DADOS DO MATLAB. 
SE MUDAR A ORDEM DAS PLANILHAS, ALTERAR NO ARQUIVO PARAMETROS.XLSX</t>
  </si>
  <si>
    <t>Os dados daqui são fittados nas curvas horário mensais, gerando um perfil de demanda horária diferente para cada mês</t>
  </si>
  <si>
    <t>Aqui é onde se realiza o fitting. Simples multiplicação ponto-a-ponto das matrizes Perfis horário-mensais e Perfil mensal</t>
  </si>
  <si>
    <t>Aqui é realizado o calculo de geração hora-a-hora, gerando assim um "ano amostral", um ano típico de consumo da unidade consumidora em análise.</t>
  </si>
  <si>
    <t>As médias de consumo mensais serão fittadas nas curvas daqui.
Dados desse tipo de curva são um pouco difíceis de encontrar, na pasta de referências se encontra um link para o site do DOE de onde se podem retirar curvas de diversas unidades consumidoras típicas dos EUA</t>
  </si>
  <si>
    <t>Isso é mais uma planilha auxiliar, os dados que contam mesmo são os da planilha "Perfil mensal (média faturas)" - ainda que sejam calculados a partir daqui.
Nenhuma planilha deve apontar diretamente pra cá, tho!</t>
  </si>
  <si>
    <t>2 inversores de 3kW</t>
  </si>
  <si>
    <t>consumo medio kWh</t>
  </si>
  <si>
    <t>pot instalada</t>
  </si>
  <si>
    <t>instalacao</t>
  </si>
  <si>
    <t>37k</t>
  </si>
  <si>
    <t>manutencao</t>
  </si>
  <si>
    <t>400 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</si>
</sst>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_(* #,##0.000000_);_(* \(#,##0.0000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0" fillId="0" borderId="0" xfId="2" applyNumberFormat="1" applyFont="1"/>
    <xf numFmtId="164" fontId="0" fillId="0" borderId="0" xfId="0" applyNumberFormat="1"/>
    <xf numFmtId="164" fontId="0" fillId="0" borderId="0" xfId="2" applyNumberFormat="1" applyFont="1"/>
    <xf numFmtId="2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2" fontId="0" fillId="0" borderId="0" xfId="2" applyNumberFormat="1" applyFont="1"/>
    <xf numFmtId="0" fontId="0" fillId="0" borderId="0" xfId="1" applyNumberFormat="1" applyFont="1" applyAlignment="1">
      <alignment horizontal="right"/>
    </xf>
    <xf numFmtId="165" fontId="0" fillId="0" borderId="0" xfId="1" applyNumberFormat="1" applyFont="1"/>
    <xf numFmtId="17" fontId="0" fillId="0" borderId="0" xfId="0" applyNumberFormat="1"/>
    <xf numFmtId="165" fontId="0" fillId="0" borderId="0" xfId="1" applyNumberFormat="1" applyFont="1" applyAlignment="1">
      <alignment horizontal="right"/>
    </xf>
    <xf numFmtId="43" fontId="0" fillId="0" borderId="0" xfId="0" applyNumberFormat="1"/>
    <xf numFmtId="0" fontId="0" fillId="0" borderId="0" xfId="0" applyAlignment="1">
      <alignment horizontal="right"/>
    </xf>
    <xf numFmtId="0" fontId="0" fillId="0" borderId="0" xfId="2" applyNumberFormat="1" applyFont="1" applyAlignment="1">
      <alignment horizontal="right"/>
    </xf>
    <xf numFmtId="0" fontId="0" fillId="0" borderId="0" xfId="0" applyAlignment="1"/>
    <xf numFmtId="0" fontId="0" fillId="0" borderId="2" xfId="0" applyBorder="1"/>
    <xf numFmtId="165" fontId="0" fillId="0" borderId="2" xfId="0" applyNumberFormat="1" applyBorder="1"/>
    <xf numFmtId="0" fontId="0" fillId="0" borderId="2" xfId="2" applyNumberFormat="1" applyFont="1" applyBorder="1"/>
    <xf numFmtId="9" fontId="0" fillId="0" borderId="2" xfId="2" applyFont="1" applyBorder="1"/>
    <xf numFmtId="0" fontId="0" fillId="0" borderId="2" xfId="0" applyFill="1" applyBorder="1"/>
    <xf numFmtId="0" fontId="5" fillId="4" borderId="0" xfId="4" applyNumberFormat="1" applyFont="1" applyAlignment="1">
      <alignment horizontal="center" vertical="center" wrapText="1"/>
    </xf>
    <xf numFmtId="0" fontId="4" fillId="4" borderId="0" xfId="4" applyAlignment="1">
      <alignment horizontal="center" vertical="center" wrapText="1"/>
    </xf>
    <xf numFmtId="17" fontId="4" fillId="4" borderId="0" xfId="4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0" xfId="3" applyAlignment="1">
      <alignment horizontal="center" vertical="center" wrapText="1"/>
    </xf>
  </cellXfs>
  <cellStyles count="5">
    <cellStyle name="Accent5" xfId="4" builtinId="45"/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R$/kW-h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213863696562532E-6"/>
                  <c:y val="0.1786113828068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'Histórico demanda'!$B$10:$B$32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'Histórico demanda'!$F$10:$F$32</c:f>
              <c:numCache>
                <c:formatCode>_(* #,##0.000000_);_(* \(#,##0.000000\);_(* "-"??_);_(@_)</c:formatCode>
                <c:ptCount val="23"/>
                <c:pt idx="0">
                  <c:v>0.64466900000000005</c:v>
                </c:pt>
                <c:pt idx="1">
                  <c:v>0.68952999999999998</c:v>
                </c:pt>
                <c:pt idx="2">
                  <c:v>0.69743100000000002</c:v>
                </c:pt>
                <c:pt idx="3">
                  <c:v>0.70354399999999995</c:v>
                </c:pt>
                <c:pt idx="4">
                  <c:v>0.71194800000000003</c:v>
                </c:pt>
                <c:pt idx="5">
                  <c:v>0.71342700000000003</c:v>
                </c:pt>
                <c:pt idx="6">
                  <c:v>0.71335300000000001</c:v>
                </c:pt>
                <c:pt idx="7">
                  <c:v>0.70552199999999998</c:v>
                </c:pt>
                <c:pt idx="8">
                  <c:v>0.68767599999999995</c:v>
                </c:pt>
                <c:pt idx="9">
                  <c:v>0.67061300000000001</c:v>
                </c:pt>
                <c:pt idx="10">
                  <c:v>0.66749999999999998</c:v>
                </c:pt>
                <c:pt idx="11">
                  <c:v>0.66741399999999995</c:v>
                </c:pt>
                <c:pt idx="12">
                  <c:v>0.67381000000000002</c:v>
                </c:pt>
                <c:pt idx="13">
                  <c:v>0.76894499999999999</c:v>
                </c:pt>
                <c:pt idx="14">
                  <c:v>0.77357500000000001</c:v>
                </c:pt>
                <c:pt idx="15">
                  <c:v>0.78367299999999995</c:v>
                </c:pt>
                <c:pt idx="16">
                  <c:v>0.81470600000000004</c:v>
                </c:pt>
                <c:pt idx="17">
                  <c:v>0.82187699999999997</c:v>
                </c:pt>
                <c:pt idx="18">
                  <c:v>0.821828</c:v>
                </c:pt>
                <c:pt idx="19">
                  <c:v>0.80912099999999998</c:v>
                </c:pt>
                <c:pt idx="20">
                  <c:v>0.79593800000000003</c:v>
                </c:pt>
                <c:pt idx="21" formatCode="General">
                  <c:v>0.78795800000000005</c:v>
                </c:pt>
                <c:pt idx="22" formatCode="General">
                  <c:v>0.78677600000000003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E-4228-B48D-3B2EF95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40751"/>
        <c:axId val="248527695"/>
      </c:scatterChart>
      <c:valAx>
        <c:axId val="3401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527695"/>
        <c:crosses val="autoZero"/>
        <c:crossBetween val="midCat"/>
      </c:valAx>
      <c:valAx>
        <c:axId val="2485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1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2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'Histórico demanda'!$D$10:$D$32</c:f>
              <c:numCache>
                <c:formatCode>General</c:formatCode>
                <c:ptCount val="23"/>
                <c:pt idx="0">
                  <c:v>272</c:v>
                </c:pt>
                <c:pt idx="1">
                  <c:v>282</c:v>
                </c:pt>
                <c:pt idx="2">
                  <c:v>253</c:v>
                </c:pt>
                <c:pt idx="3">
                  <c:v>237</c:v>
                </c:pt>
                <c:pt idx="4">
                  <c:v>231</c:v>
                </c:pt>
                <c:pt idx="5">
                  <c:v>213</c:v>
                </c:pt>
                <c:pt idx="6">
                  <c:v>343</c:v>
                </c:pt>
                <c:pt idx="7">
                  <c:v>268</c:v>
                </c:pt>
                <c:pt idx="8">
                  <c:v>284</c:v>
                </c:pt>
                <c:pt idx="9">
                  <c:v>326</c:v>
                </c:pt>
                <c:pt idx="10">
                  <c:v>228</c:v>
                </c:pt>
                <c:pt idx="11">
                  <c:v>232</c:v>
                </c:pt>
                <c:pt idx="12">
                  <c:v>261</c:v>
                </c:pt>
                <c:pt idx="13">
                  <c:v>237</c:v>
                </c:pt>
                <c:pt idx="14">
                  <c:v>221</c:v>
                </c:pt>
                <c:pt idx="15">
                  <c:v>226</c:v>
                </c:pt>
                <c:pt idx="16">
                  <c:v>221</c:v>
                </c:pt>
                <c:pt idx="17">
                  <c:v>373</c:v>
                </c:pt>
                <c:pt idx="18">
                  <c:v>407</c:v>
                </c:pt>
                <c:pt idx="19">
                  <c:v>421</c:v>
                </c:pt>
                <c:pt idx="20">
                  <c:v>320</c:v>
                </c:pt>
                <c:pt idx="21">
                  <c:v>289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4-44E1-B77B-0F3ABBCD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10351"/>
        <c:axId val="248529775"/>
      </c:lineChart>
      <c:catAx>
        <c:axId val="34131035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529775"/>
        <c:crosses val="autoZero"/>
        <c:auto val="1"/>
        <c:lblAlgn val="ctr"/>
        <c:lblOffset val="100"/>
        <c:noMultiLvlLbl val="0"/>
      </c:catAx>
      <c:valAx>
        <c:axId val="2485297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31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consumo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'Perfil mensal (média faturas)'!$A$2:$L$2</c:f>
              <c:numCache>
                <c:formatCode>General</c:formatCode>
                <c:ptCount val="12"/>
                <c:pt idx="0">
                  <c:v>1378</c:v>
                </c:pt>
                <c:pt idx="1">
                  <c:v>1208</c:v>
                </c:pt>
                <c:pt idx="2">
                  <c:v>1230</c:v>
                </c:pt>
                <c:pt idx="3">
                  <c:v>1000</c:v>
                </c:pt>
                <c:pt idx="4">
                  <c:v>1014</c:v>
                </c:pt>
                <c:pt idx="5">
                  <c:v>1066</c:v>
                </c:pt>
                <c:pt idx="6">
                  <c:v>1038</c:v>
                </c:pt>
                <c:pt idx="7">
                  <c:v>948</c:v>
                </c:pt>
                <c:pt idx="8">
                  <c:v>926</c:v>
                </c:pt>
                <c:pt idx="9">
                  <c:v>904</c:v>
                </c:pt>
                <c:pt idx="10">
                  <c:v>1172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3-4F1E-9853-02EC65D3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001120"/>
        <c:axId val="2034420864"/>
      </c:lineChart>
      <c:catAx>
        <c:axId val="192700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420864"/>
        <c:crosses val="autoZero"/>
        <c:auto val="1"/>
        <c:lblAlgn val="ctr"/>
        <c:lblOffset val="100"/>
        <c:noMultiLvlLbl val="0"/>
      </c:catAx>
      <c:valAx>
        <c:axId val="2034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0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 horário-mensal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(USA)'!$B$2:$B$25</c:f>
              <c:numCache>
                <c:formatCode>0.00%</c:formatCode>
                <c:ptCount val="24"/>
                <c:pt idx="0">
                  <c:v>2.4166978794698684E-2</c:v>
                </c:pt>
                <c:pt idx="1">
                  <c:v>1.9790250126045964E-2</c:v>
                </c:pt>
                <c:pt idx="2">
                  <c:v>1.8768190187870536E-2</c:v>
                </c:pt>
                <c:pt idx="3">
                  <c:v>1.9430702843822888E-2</c:v>
                </c:pt>
                <c:pt idx="4">
                  <c:v>2.1424275125843498E-2</c:v>
                </c:pt>
                <c:pt idx="5">
                  <c:v>2.8531991136790294E-2</c:v>
                </c:pt>
                <c:pt idx="6">
                  <c:v>4.6305110401151831E-2</c:v>
                </c:pt>
                <c:pt idx="7">
                  <c:v>5.5248649278708602E-2</c:v>
                </c:pt>
                <c:pt idx="8">
                  <c:v>5.0833252430949452E-2</c:v>
                </c:pt>
                <c:pt idx="9">
                  <c:v>4.3168007742600559E-2</c:v>
                </c:pt>
                <c:pt idx="10">
                  <c:v>4.084781143976525E-2</c:v>
                </c:pt>
                <c:pt idx="11">
                  <c:v>3.8704120869911034E-2</c:v>
                </c:pt>
                <c:pt idx="12">
                  <c:v>3.6616093573049985E-2</c:v>
                </c:pt>
                <c:pt idx="13">
                  <c:v>3.4973683054754519E-2</c:v>
                </c:pt>
                <c:pt idx="14">
                  <c:v>3.4055002190277101E-2</c:v>
                </c:pt>
                <c:pt idx="15">
                  <c:v>3.611622386030118E-2</c:v>
                </c:pt>
                <c:pt idx="16">
                  <c:v>4.4450079564671965E-2</c:v>
                </c:pt>
                <c:pt idx="17">
                  <c:v>5.9982275021280673E-2</c:v>
                </c:pt>
                <c:pt idx="18">
                  <c:v>7.0832455003116038E-2</c:v>
                </c:pt>
                <c:pt idx="19">
                  <c:v>6.9790549035540578E-2</c:v>
                </c:pt>
                <c:pt idx="20">
                  <c:v>6.4553314066192774E-2</c:v>
                </c:pt>
                <c:pt idx="21">
                  <c:v>5.8502929348998443E-2</c:v>
                </c:pt>
                <c:pt idx="22">
                  <c:v>4.7197230742620562E-2</c:v>
                </c:pt>
                <c:pt idx="23">
                  <c:v>3.5710824161037734E-2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543-ADC3-EBBC18C50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(USA)'!$C$2:$C$25</c:f>
              <c:numCache>
                <c:formatCode>0.00%</c:formatCode>
                <c:ptCount val="24"/>
                <c:pt idx="0">
                  <c:v>2.4680580682829065E-2</c:v>
                </c:pt>
                <c:pt idx="1">
                  <c:v>1.9694528039241415E-2</c:v>
                </c:pt>
                <c:pt idx="2">
                  <c:v>1.7781105223145133E-2</c:v>
                </c:pt>
                <c:pt idx="3">
                  <c:v>1.7399650988319044E-2</c:v>
                </c:pt>
                <c:pt idx="4">
                  <c:v>1.8337871532309664E-2</c:v>
                </c:pt>
                <c:pt idx="5">
                  <c:v>2.4045637255021669E-2</c:v>
                </c:pt>
                <c:pt idx="6">
                  <c:v>3.7013400911008153E-2</c:v>
                </c:pt>
                <c:pt idx="7">
                  <c:v>4.6178895006530177E-2</c:v>
                </c:pt>
                <c:pt idx="8">
                  <c:v>4.3729536002548169E-2</c:v>
                </c:pt>
                <c:pt idx="9">
                  <c:v>3.9148643054263792E-2</c:v>
                </c:pt>
                <c:pt idx="10">
                  <c:v>3.9101530505529739E-2</c:v>
                </c:pt>
                <c:pt idx="11">
                  <c:v>3.9198022891808258E-2</c:v>
                </c:pt>
                <c:pt idx="12">
                  <c:v>3.858248907110632E-2</c:v>
                </c:pt>
                <c:pt idx="13">
                  <c:v>3.9352851322850796E-2</c:v>
                </c:pt>
                <c:pt idx="14">
                  <c:v>4.1402971082274566E-2</c:v>
                </c:pt>
                <c:pt idx="15">
                  <c:v>4.3781562071968219E-2</c:v>
                </c:pt>
                <c:pt idx="16">
                  <c:v>5.0160402496795639E-2</c:v>
                </c:pt>
                <c:pt idx="17">
                  <c:v>6.180555309556289E-2</c:v>
                </c:pt>
                <c:pt idx="18">
                  <c:v>7.0807187582325501E-2</c:v>
                </c:pt>
                <c:pt idx="19">
                  <c:v>7.2633152715216823E-2</c:v>
                </c:pt>
                <c:pt idx="20">
                  <c:v>6.8540243562880576E-2</c:v>
                </c:pt>
                <c:pt idx="21">
                  <c:v>6.1131042126694943E-2</c:v>
                </c:pt>
                <c:pt idx="22">
                  <c:v>4.8783763542509448E-2</c:v>
                </c:pt>
                <c:pt idx="23">
                  <c:v>3.6709379237259865E-2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4-4543-ADC3-EBBC18C500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(USA)'!$D$2:$D$25</c:f>
              <c:numCache>
                <c:formatCode>0.00%</c:formatCode>
                <c:ptCount val="24"/>
                <c:pt idx="0">
                  <c:v>2.5168467271032384E-2</c:v>
                </c:pt>
                <c:pt idx="1">
                  <c:v>1.988844714911684E-2</c:v>
                </c:pt>
                <c:pt idx="2">
                  <c:v>1.7796561433060753E-2</c:v>
                </c:pt>
                <c:pt idx="3">
                  <c:v>1.7475152454601007E-2</c:v>
                </c:pt>
                <c:pt idx="4">
                  <c:v>1.838090481627189E-2</c:v>
                </c:pt>
                <c:pt idx="5">
                  <c:v>2.4604992582393542E-2</c:v>
                </c:pt>
                <c:pt idx="6">
                  <c:v>4.1206181421195275E-2</c:v>
                </c:pt>
                <c:pt idx="7">
                  <c:v>4.6232156831549666E-2</c:v>
                </c:pt>
                <c:pt idx="8">
                  <c:v>4.2987832555459356E-2</c:v>
                </c:pt>
                <c:pt idx="9">
                  <c:v>3.9787437278655795E-2</c:v>
                </c:pt>
                <c:pt idx="10">
                  <c:v>3.9566729275679835E-2</c:v>
                </c:pt>
                <c:pt idx="11">
                  <c:v>3.8755233557062847E-2</c:v>
                </c:pt>
                <c:pt idx="12">
                  <c:v>3.7991024471786913E-2</c:v>
                </c:pt>
                <c:pt idx="13">
                  <c:v>3.8161766608047092E-2</c:v>
                </c:pt>
                <c:pt idx="14">
                  <c:v>3.9289441706854326E-2</c:v>
                </c:pt>
                <c:pt idx="15">
                  <c:v>4.1981709288201587E-2</c:v>
                </c:pt>
                <c:pt idx="16">
                  <c:v>4.8287219769015587E-2</c:v>
                </c:pt>
                <c:pt idx="17">
                  <c:v>5.954658113522053E-2</c:v>
                </c:pt>
                <c:pt idx="18">
                  <c:v>6.7930876018890043E-2</c:v>
                </c:pt>
                <c:pt idx="19">
                  <c:v>7.1911056646959473E-2</c:v>
                </c:pt>
                <c:pt idx="20">
                  <c:v>7.068344992838603E-2</c:v>
                </c:pt>
                <c:pt idx="21">
                  <c:v>6.3552125855192015E-2</c:v>
                </c:pt>
                <c:pt idx="22">
                  <c:v>5.0775385982358076E-2</c:v>
                </c:pt>
                <c:pt idx="23">
                  <c:v>3.8039265963009439E-2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4-4543-ADC3-EBBC18C500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(USA)'!$E$2:$E$25</c:f>
              <c:numCache>
                <c:formatCode>0.00%</c:formatCode>
                <c:ptCount val="24"/>
                <c:pt idx="0">
                  <c:v>2.161760951928722E-2</c:v>
                </c:pt>
                <c:pt idx="1">
                  <c:v>1.8471666602223605E-2</c:v>
                </c:pt>
                <c:pt idx="2">
                  <c:v>1.7157026916666297E-2</c:v>
                </c:pt>
                <c:pt idx="3">
                  <c:v>1.7181052305293973E-2</c:v>
                </c:pt>
                <c:pt idx="4">
                  <c:v>2.2007148404184825E-2</c:v>
                </c:pt>
                <c:pt idx="5">
                  <c:v>3.3024903534249292E-2</c:v>
                </c:pt>
                <c:pt idx="6">
                  <c:v>4.1653612655333322E-2</c:v>
                </c:pt>
                <c:pt idx="7">
                  <c:v>4.0376253586911021E-2</c:v>
                </c:pt>
                <c:pt idx="8">
                  <c:v>3.7627237993285427E-2</c:v>
                </c:pt>
                <c:pt idx="9">
                  <c:v>3.8515534809058581E-2</c:v>
                </c:pt>
                <c:pt idx="10">
                  <c:v>3.8452036803633995E-2</c:v>
                </c:pt>
                <c:pt idx="11">
                  <c:v>3.848576434154153E-2</c:v>
                </c:pt>
                <c:pt idx="12">
                  <c:v>3.9473455925337027E-2</c:v>
                </c:pt>
                <c:pt idx="13">
                  <c:v>4.1463566811372143E-2</c:v>
                </c:pt>
                <c:pt idx="14">
                  <c:v>4.5927104888233282E-2</c:v>
                </c:pt>
                <c:pt idx="15">
                  <c:v>5.223440462437294E-2</c:v>
                </c:pt>
                <c:pt idx="16">
                  <c:v>6.2697103806667237E-2</c:v>
                </c:pt>
                <c:pt idx="17">
                  <c:v>6.677575314496606E-2</c:v>
                </c:pt>
                <c:pt idx="18">
                  <c:v>6.6689746485343385E-2</c:v>
                </c:pt>
                <c:pt idx="19">
                  <c:v>6.9444500131662548E-2</c:v>
                </c:pt>
                <c:pt idx="20">
                  <c:v>6.6999765522435584E-2</c:v>
                </c:pt>
                <c:pt idx="21">
                  <c:v>5.447940939462563E-2</c:v>
                </c:pt>
                <c:pt idx="22">
                  <c:v>4.1264792284884229E-2</c:v>
                </c:pt>
                <c:pt idx="23">
                  <c:v>2.7980549508430867E-2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4-4543-ADC3-EBBC18C500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(USA)'!$F$2:$F$25</c:f>
              <c:numCache>
                <c:formatCode>0.00%</c:formatCode>
                <c:ptCount val="24"/>
                <c:pt idx="0">
                  <c:v>2.1995515158547366E-2</c:v>
                </c:pt>
                <c:pt idx="1">
                  <c:v>1.8876617092668205E-2</c:v>
                </c:pt>
                <c:pt idx="2">
                  <c:v>1.7379371382453407E-2</c:v>
                </c:pt>
                <c:pt idx="3">
                  <c:v>1.710558850690003E-2</c:v>
                </c:pt>
                <c:pt idx="4">
                  <c:v>2.102418422253851E-2</c:v>
                </c:pt>
                <c:pt idx="5">
                  <c:v>2.9246480229058926E-2</c:v>
                </c:pt>
                <c:pt idx="6">
                  <c:v>3.7483564878622179E-2</c:v>
                </c:pt>
                <c:pt idx="7">
                  <c:v>3.6058202610624583E-2</c:v>
                </c:pt>
                <c:pt idx="8">
                  <c:v>3.5959971739639877E-2</c:v>
                </c:pt>
                <c:pt idx="9">
                  <c:v>3.962000872937517E-2</c:v>
                </c:pt>
                <c:pt idx="10">
                  <c:v>3.9667053606713888E-2</c:v>
                </c:pt>
                <c:pt idx="11">
                  <c:v>4.0913776020570461E-2</c:v>
                </c:pt>
                <c:pt idx="12">
                  <c:v>4.3197836415017413E-2</c:v>
                </c:pt>
                <c:pt idx="13">
                  <c:v>4.600701489118323E-2</c:v>
                </c:pt>
                <c:pt idx="14">
                  <c:v>5.0020013492492209E-2</c:v>
                </c:pt>
                <c:pt idx="15">
                  <c:v>5.5584704258238145E-2</c:v>
                </c:pt>
                <c:pt idx="16">
                  <c:v>6.4963003957654086E-2</c:v>
                </c:pt>
                <c:pt idx="17">
                  <c:v>6.6661836900573215E-2</c:v>
                </c:pt>
                <c:pt idx="18">
                  <c:v>6.4550812296689922E-2</c:v>
                </c:pt>
                <c:pt idx="19">
                  <c:v>6.5482713915944485E-2</c:v>
                </c:pt>
                <c:pt idx="20">
                  <c:v>6.5011502998545287E-2</c:v>
                </c:pt>
                <c:pt idx="21">
                  <c:v>5.3575117669964097E-2</c:v>
                </c:pt>
                <c:pt idx="22">
                  <c:v>4.1161682433895806E-2</c:v>
                </c:pt>
                <c:pt idx="23">
                  <c:v>2.8453426592089173E-2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4-4543-ADC3-EBBC18C500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(USA)'!$G$2:$G$25</c:f>
              <c:numCache>
                <c:formatCode>0.00%</c:formatCode>
                <c:ptCount val="24"/>
                <c:pt idx="0">
                  <c:v>2.4908202731014083E-2</c:v>
                </c:pt>
                <c:pt idx="1">
                  <c:v>2.1818165323986654E-2</c:v>
                </c:pt>
                <c:pt idx="2">
                  <c:v>2.0303394149657664E-2</c:v>
                </c:pt>
                <c:pt idx="3">
                  <c:v>1.9850923281298609E-2</c:v>
                </c:pt>
                <c:pt idx="4">
                  <c:v>2.3245503440529044E-2</c:v>
                </c:pt>
                <c:pt idx="5">
                  <c:v>3.1147302873197041E-2</c:v>
                </c:pt>
                <c:pt idx="6">
                  <c:v>3.7822991048563702E-2</c:v>
                </c:pt>
                <c:pt idx="7">
                  <c:v>3.6669520875771522E-2</c:v>
                </c:pt>
                <c:pt idx="8">
                  <c:v>3.7368646185167026E-2</c:v>
                </c:pt>
                <c:pt idx="9">
                  <c:v>4.1493093710346846E-2</c:v>
                </c:pt>
                <c:pt idx="10">
                  <c:v>4.1812795893045811E-2</c:v>
                </c:pt>
                <c:pt idx="11">
                  <c:v>4.2953557322049023E-2</c:v>
                </c:pt>
                <c:pt idx="12">
                  <c:v>4.4444075360683392E-2</c:v>
                </c:pt>
                <c:pt idx="13">
                  <c:v>4.6240553916774028E-2</c:v>
                </c:pt>
                <c:pt idx="14">
                  <c:v>4.8492031730924604E-2</c:v>
                </c:pt>
                <c:pt idx="15">
                  <c:v>5.3099747071364556E-2</c:v>
                </c:pt>
                <c:pt idx="16">
                  <c:v>6.0752129873674197E-2</c:v>
                </c:pt>
                <c:pt idx="17">
                  <c:v>6.2109145511645168E-2</c:v>
                </c:pt>
                <c:pt idx="18">
                  <c:v>5.9942328707914279E-2</c:v>
                </c:pt>
                <c:pt idx="19">
                  <c:v>6.0338796938324668E-2</c:v>
                </c:pt>
                <c:pt idx="20">
                  <c:v>6.1157778179934966E-2</c:v>
                </c:pt>
                <c:pt idx="21">
                  <c:v>5.2303553132192787E-2</c:v>
                </c:pt>
                <c:pt idx="22">
                  <c:v>4.1410717137470361E-2</c:v>
                </c:pt>
                <c:pt idx="23">
                  <c:v>3.0315045604470223E-2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4-4543-ADC3-EBBC18C500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(USA)'!$H$2:$H$25</c:f>
              <c:numCache>
                <c:formatCode>0.00%</c:formatCode>
                <c:ptCount val="24"/>
                <c:pt idx="0">
                  <c:v>2.5354061942477434E-2</c:v>
                </c:pt>
                <c:pt idx="1">
                  <c:v>2.251040682313769E-2</c:v>
                </c:pt>
                <c:pt idx="2">
                  <c:v>2.106191907638157E-2</c:v>
                </c:pt>
                <c:pt idx="3">
                  <c:v>2.0657380316056767E-2</c:v>
                </c:pt>
                <c:pt idx="4">
                  <c:v>2.35254750981682E-2</c:v>
                </c:pt>
                <c:pt idx="5">
                  <c:v>3.0862707985463207E-2</c:v>
                </c:pt>
                <c:pt idx="6">
                  <c:v>3.7124441523792268E-2</c:v>
                </c:pt>
                <c:pt idx="7">
                  <c:v>3.6504182921629907E-2</c:v>
                </c:pt>
                <c:pt idx="8">
                  <c:v>3.7372087132780125E-2</c:v>
                </c:pt>
                <c:pt idx="9">
                  <c:v>4.2798449179186862E-2</c:v>
                </c:pt>
                <c:pt idx="10">
                  <c:v>4.265989034276764E-2</c:v>
                </c:pt>
                <c:pt idx="11">
                  <c:v>4.3095822621070506E-2</c:v>
                </c:pt>
                <c:pt idx="12">
                  <c:v>4.470103778764678E-2</c:v>
                </c:pt>
                <c:pt idx="13">
                  <c:v>4.6826951981556904E-2</c:v>
                </c:pt>
                <c:pt idx="14">
                  <c:v>4.931834724100672E-2</c:v>
                </c:pt>
                <c:pt idx="15">
                  <c:v>5.3448430061576409E-2</c:v>
                </c:pt>
                <c:pt idx="16">
                  <c:v>6.0365277572701465E-2</c:v>
                </c:pt>
                <c:pt idx="17">
                  <c:v>6.0960745276020974E-2</c:v>
                </c:pt>
                <c:pt idx="18">
                  <c:v>5.9067047278306722E-2</c:v>
                </c:pt>
                <c:pt idx="19">
                  <c:v>5.9222954295257015E-2</c:v>
                </c:pt>
                <c:pt idx="20">
                  <c:v>5.9719104389451737E-2</c:v>
                </c:pt>
                <c:pt idx="21">
                  <c:v>5.1257454258590046E-2</c:v>
                </c:pt>
                <c:pt idx="22">
                  <c:v>4.0905774718543612E-2</c:v>
                </c:pt>
                <c:pt idx="23">
                  <c:v>3.068005017642924E-2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4-4543-ADC3-EBBC18C500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(USA)'!$I$2:$I$25</c:f>
              <c:numCache>
                <c:formatCode>0.00%</c:formatCode>
                <c:ptCount val="24"/>
                <c:pt idx="0">
                  <c:v>2.585153315692567E-2</c:v>
                </c:pt>
                <c:pt idx="1">
                  <c:v>2.3082214901488086E-2</c:v>
                </c:pt>
                <c:pt idx="2">
                  <c:v>2.1667767048819869E-2</c:v>
                </c:pt>
                <c:pt idx="3">
                  <c:v>2.1042424168317204E-2</c:v>
                </c:pt>
                <c:pt idx="4">
                  <c:v>2.3503888256480178E-2</c:v>
                </c:pt>
                <c:pt idx="5">
                  <c:v>3.0122177805046679E-2</c:v>
                </c:pt>
                <c:pt idx="6">
                  <c:v>3.6332856414343556E-2</c:v>
                </c:pt>
                <c:pt idx="7">
                  <c:v>3.5175750107802717E-2</c:v>
                </c:pt>
                <c:pt idx="8">
                  <c:v>3.5234044511353015E-2</c:v>
                </c:pt>
                <c:pt idx="9">
                  <c:v>4.0895047314784341E-2</c:v>
                </c:pt>
                <c:pt idx="10">
                  <c:v>4.1478713265971336E-2</c:v>
                </c:pt>
                <c:pt idx="11">
                  <c:v>4.3171755804709985E-2</c:v>
                </c:pt>
                <c:pt idx="12">
                  <c:v>4.5445222288137056E-2</c:v>
                </c:pt>
                <c:pt idx="13">
                  <c:v>4.8009230576806394E-2</c:v>
                </c:pt>
                <c:pt idx="14">
                  <c:v>4.9912067571580947E-2</c:v>
                </c:pt>
                <c:pt idx="15">
                  <c:v>5.3665200475633557E-2</c:v>
                </c:pt>
                <c:pt idx="16">
                  <c:v>6.0865175072627946E-2</c:v>
                </c:pt>
                <c:pt idx="17">
                  <c:v>6.1017265022073011E-2</c:v>
                </c:pt>
                <c:pt idx="18">
                  <c:v>5.9459771797134423E-2</c:v>
                </c:pt>
                <c:pt idx="19">
                  <c:v>6.0539879331037875E-2</c:v>
                </c:pt>
                <c:pt idx="20">
                  <c:v>6.0561865499836817E-2</c:v>
                </c:pt>
                <c:pt idx="21">
                  <c:v>5.1026664488020186E-2</c:v>
                </c:pt>
                <c:pt idx="22">
                  <c:v>4.1000264616815614E-2</c:v>
                </c:pt>
                <c:pt idx="23">
                  <c:v>3.0939220504253673E-2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F4-4543-ADC3-EBBC18C500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(USA)'!$J$2:$J$25</c:f>
              <c:numCache>
                <c:formatCode>0.00%</c:formatCode>
                <c:ptCount val="24"/>
                <c:pt idx="0">
                  <c:v>2.4937665584119091E-2</c:v>
                </c:pt>
                <c:pt idx="1">
                  <c:v>2.223005311102021E-2</c:v>
                </c:pt>
                <c:pt idx="2">
                  <c:v>2.0957231050302182E-2</c:v>
                </c:pt>
                <c:pt idx="3">
                  <c:v>2.0611922771577588E-2</c:v>
                </c:pt>
                <c:pt idx="4">
                  <c:v>2.3705078031119747E-2</c:v>
                </c:pt>
                <c:pt idx="5">
                  <c:v>3.1925938744476558E-2</c:v>
                </c:pt>
                <c:pt idx="6">
                  <c:v>3.8852892506785315E-2</c:v>
                </c:pt>
                <c:pt idx="7">
                  <c:v>3.7841259752461553E-2</c:v>
                </c:pt>
                <c:pt idx="8">
                  <c:v>3.6900491028189458E-2</c:v>
                </c:pt>
                <c:pt idx="9">
                  <c:v>4.1023654913857524E-2</c:v>
                </c:pt>
                <c:pt idx="10">
                  <c:v>4.121469668357388E-2</c:v>
                </c:pt>
                <c:pt idx="11">
                  <c:v>4.211774937750374E-2</c:v>
                </c:pt>
                <c:pt idx="12">
                  <c:v>4.3905523201940626E-2</c:v>
                </c:pt>
                <c:pt idx="13">
                  <c:v>4.5927896310294314E-2</c:v>
                </c:pt>
                <c:pt idx="14">
                  <c:v>4.8170047779324231E-2</c:v>
                </c:pt>
                <c:pt idx="15">
                  <c:v>5.1717585179417477E-2</c:v>
                </c:pt>
                <c:pt idx="16">
                  <c:v>6.0179034380602403E-2</c:v>
                </c:pt>
                <c:pt idx="17">
                  <c:v>6.2220988975965362E-2</c:v>
                </c:pt>
                <c:pt idx="18">
                  <c:v>6.210666903893438E-2</c:v>
                </c:pt>
                <c:pt idx="19">
                  <c:v>6.3993494779948035E-2</c:v>
                </c:pt>
                <c:pt idx="20">
                  <c:v>5.9648896346356686E-2</c:v>
                </c:pt>
                <c:pt idx="21">
                  <c:v>4.9900436408403949E-2</c:v>
                </c:pt>
                <c:pt idx="22">
                  <c:v>3.9982274541202553E-2</c:v>
                </c:pt>
                <c:pt idx="23">
                  <c:v>2.9928519502622927E-2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F4-4543-ADC3-EBBC18C500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(USA)'!$K$2:$K$25</c:f>
              <c:numCache>
                <c:formatCode>0.00%</c:formatCode>
                <c:ptCount val="24"/>
                <c:pt idx="0">
                  <c:v>2.221690064092665E-2</c:v>
                </c:pt>
                <c:pt idx="1">
                  <c:v>1.9154607633785063E-2</c:v>
                </c:pt>
                <c:pt idx="2">
                  <c:v>1.7700599859849411E-2</c:v>
                </c:pt>
                <c:pt idx="3">
                  <c:v>1.735496753189188E-2</c:v>
                </c:pt>
                <c:pt idx="4">
                  <c:v>2.0950734692887801E-2</c:v>
                </c:pt>
                <c:pt idx="5">
                  <c:v>2.9966224533221515E-2</c:v>
                </c:pt>
                <c:pt idx="6">
                  <c:v>3.9107247103539355E-2</c:v>
                </c:pt>
                <c:pt idx="7">
                  <c:v>3.928349382463947E-2</c:v>
                </c:pt>
                <c:pt idx="8">
                  <c:v>3.699935234050386E-2</c:v>
                </c:pt>
                <c:pt idx="9">
                  <c:v>3.9046681353734521E-2</c:v>
                </c:pt>
                <c:pt idx="10">
                  <c:v>4.0257910589697452E-2</c:v>
                </c:pt>
                <c:pt idx="11">
                  <c:v>4.1457055524418668E-2</c:v>
                </c:pt>
                <c:pt idx="12">
                  <c:v>4.3120121519065933E-2</c:v>
                </c:pt>
                <c:pt idx="13">
                  <c:v>4.5592702849806876E-2</c:v>
                </c:pt>
                <c:pt idx="14">
                  <c:v>4.879267701229123E-2</c:v>
                </c:pt>
                <c:pt idx="15">
                  <c:v>5.3679310365120844E-2</c:v>
                </c:pt>
                <c:pt idx="16">
                  <c:v>6.3293564814742187E-2</c:v>
                </c:pt>
                <c:pt idx="17">
                  <c:v>6.7218191088357582E-2</c:v>
                </c:pt>
                <c:pt idx="18">
                  <c:v>6.8180044369551593E-2</c:v>
                </c:pt>
                <c:pt idx="19">
                  <c:v>6.7244740452918811E-2</c:v>
                </c:pt>
                <c:pt idx="20">
                  <c:v>6.1272899060849158E-2</c:v>
                </c:pt>
                <c:pt idx="21">
                  <c:v>5.0684621294656833E-2</c:v>
                </c:pt>
                <c:pt idx="22">
                  <c:v>3.9413389196025377E-2</c:v>
                </c:pt>
                <c:pt idx="23">
                  <c:v>2.8011962347518002E-2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F4-4543-ADC3-EBBC18C500B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(USA)'!$L$2:$L$25</c:f>
              <c:numCache>
                <c:formatCode>0.00%</c:formatCode>
                <c:ptCount val="24"/>
                <c:pt idx="0">
                  <c:v>2.3957466579860632E-2</c:v>
                </c:pt>
                <c:pt idx="1">
                  <c:v>1.9050922797584271E-2</c:v>
                </c:pt>
                <c:pt idx="2">
                  <c:v>1.6807134192277709E-2</c:v>
                </c:pt>
                <c:pt idx="3">
                  <c:v>1.6037827417929203E-2</c:v>
                </c:pt>
                <c:pt idx="4">
                  <c:v>1.6554828892004148E-2</c:v>
                </c:pt>
                <c:pt idx="5">
                  <c:v>2.1617428946449344E-2</c:v>
                </c:pt>
                <c:pt idx="6">
                  <c:v>3.2950157318207315E-2</c:v>
                </c:pt>
                <c:pt idx="7">
                  <c:v>4.2211300553225188E-2</c:v>
                </c:pt>
                <c:pt idx="8">
                  <c:v>4.1951318699869428E-2</c:v>
                </c:pt>
                <c:pt idx="9">
                  <c:v>3.952159367223753E-2</c:v>
                </c:pt>
                <c:pt idx="10">
                  <c:v>4.0464191924729657E-2</c:v>
                </c:pt>
                <c:pt idx="11">
                  <c:v>4.1150376347162038E-2</c:v>
                </c:pt>
                <c:pt idx="12">
                  <c:v>4.1711721574194824E-2</c:v>
                </c:pt>
                <c:pt idx="13">
                  <c:v>4.3054963029463093E-2</c:v>
                </c:pt>
                <c:pt idx="14">
                  <c:v>4.4532280596512687E-2</c:v>
                </c:pt>
                <c:pt idx="15">
                  <c:v>4.7104062803579455E-2</c:v>
                </c:pt>
                <c:pt idx="16">
                  <c:v>5.4281029789883181E-2</c:v>
                </c:pt>
                <c:pt idx="17">
                  <c:v>6.5033822970828881E-2</c:v>
                </c:pt>
                <c:pt idx="18">
                  <c:v>7.4254231782503927E-2</c:v>
                </c:pt>
                <c:pt idx="19">
                  <c:v>7.0814506736045016E-2</c:v>
                </c:pt>
                <c:pt idx="20">
                  <c:v>6.6221519186889163E-2</c:v>
                </c:pt>
                <c:pt idx="21">
                  <c:v>5.8885261078710317E-2</c:v>
                </c:pt>
                <c:pt idx="22">
                  <c:v>4.6782431938292152E-2</c:v>
                </c:pt>
                <c:pt idx="23">
                  <c:v>3.5049621171560803E-2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F4-4543-ADC3-EBBC18C500B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(USA)'!$M$2:$M$25</c:f>
              <c:numCache>
                <c:formatCode>0.00%</c:formatCode>
                <c:ptCount val="24"/>
                <c:pt idx="0">
                  <c:v>2.4343663814394529E-2</c:v>
                </c:pt>
                <c:pt idx="1">
                  <c:v>1.9596837792525353E-2</c:v>
                </c:pt>
                <c:pt idx="2">
                  <c:v>1.7529606280905354E-2</c:v>
                </c:pt>
                <c:pt idx="3">
                  <c:v>1.7382487849941623E-2</c:v>
                </c:pt>
                <c:pt idx="4">
                  <c:v>1.8770518148705305E-2</c:v>
                </c:pt>
                <c:pt idx="5">
                  <c:v>2.5101796964379867E-2</c:v>
                </c:pt>
                <c:pt idx="6">
                  <c:v>4.2235586950536523E-2</c:v>
                </c:pt>
                <c:pt idx="7">
                  <c:v>4.8833939827299014E-2</c:v>
                </c:pt>
                <c:pt idx="8">
                  <c:v>4.5169873057335656E-2</c:v>
                </c:pt>
                <c:pt idx="9">
                  <c:v>3.9462391013996401E-2</c:v>
                </c:pt>
                <c:pt idx="10">
                  <c:v>3.8046013350510728E-2</c:v>
                </c:pt>
                <c:pt idx="11">
                  <c:v>3.7854181107935266E-2</c:v>
                </c:pt>
                <c:pt idx="12">
                  <c:v>3.7750291822665025E-2</c:v>
                </c:pt>
                <c:pt idx="13">
                  <c:v>3.7628495592238048E-2</c:v>
                </c:pt>
                <c:pt idx="14">
                  <c:v>3.823522777917885E-2</c:v>
                </c:pt>
                <c:pt idx="15">
                  <c:v>4.1282141438361779E-2</c:v>
                </c:pt>
                <c:pt idx="16">
                  <c:v>5.0724198314489266E-2</c:v>
                </c:pt>
                <c:pt idx="17">
                  <c:v>6.4918618601675568E-2</c:v>
                </c:pt>
                <c:pt idx="18">
                  <c:v>7.5182370083750338E-2</c:v>
                </c:pt>
                <c:pt idx="19">
                  <c:v>7.05761937282227E-2</c:v>
                </c:pt>
                <c:pt idx="20">
                  <c:v>6.6109008220815668E-2</c:v>
                </c:pt>
                <c:pt idx="21">
                  <c:v>5.9460064352229017E-2</c:v>
                </c:pt>
                <c:pt idx="22">
                  <c:v>4.7564726659520599E-2</c:v>
                </c:pt>
                <c:pt idx="23">
                  <c:v>3.6241767248387541E-2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F4-4543-ADC3-EBBC18C5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76896"/>
        <c:axId val="1924502752"/>
      </c:lineChart>
      <c:catAx>
        <c:axId val="204367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502752"/>
        <c:crosses val="autoZero"/>
        <c:auto val="1"/>
        <c:lblAlgn val="ctr"/>
        <c:lblOffset val="100"/>
        <c:noMultiLvlLbl val="0"/>
      </c:catAx>
      <c:valAx>
        <c:axId val="1924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CONSUMO MÉDIO PARA CADA HORA DE CADA MÊS</a:t>
            </a:r>
            <a:r>
              <a:rPr lang="pt-BR" sz="1400" b="0" i="0" u="none" strike="noStrike" baseline="0"/>
              <a:t>  (kWh)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(fitted)'!$B$3:$B$26</c:f>
              <c:numCache>
                <c:formatCode>General</c:formatCode>
                <c:ptCount val="24"/>
                <c:pt idx="0">
                  <c:v>1.1100698926364929</c:v>
                </c:pt>
                <c:pt idx="1">
                  <c:v>0.9090321557897113</c:v>
                </c:pt>
                <c:pt idx="2">
                  <c:v>0.86208553596285331</c:v>
                </c:pt>
                <c:pt idx="3">
                  <c:v>0.89251695062626468</c:v>
                </c:pt>
                <c:pt idx="4">
                  <c:v>0.98408837078041134</c:v>
                </c:pt>
                <c:pt idx="5">
                  <c:v>1.3105694595499007</c:v>
                </c:pt>
                <c:pt idx="6">
                  <c:v>2.1269480710929072</c:v>
                </c:pt>
                <c:pt idx="7">
                  <c:v>2.5377546235353483</c:v>
                </c:pt>
                <c:pt idx="8">
                  <c:v>2.3349407283282781</c:v>
                </c:pt>
                <c:pt idx="9">
                  <c:v>1.9828504889767857</c:v>
                </c:pt>
                <c:pt idx="10">
                  <c:v>1.8762761387998839</c:v>
                </c:pt>
                <c:pt idx="11">
                  <c:v>1.7778092852912468</c:v>
                </c:pt>
                <c:pt idx="12">
                  <c:v>1.6818992314554293</c:v>
                </c:pt>
                <c:pt idx="13">
                  <c:v>1.606457841648391</c:v>
                </c:pt>
                <c:pt idx="14">
                  <c:v>1.5642597672733949</c:v>
                </c:pt>
                <c:pt idx="15">
                  <c:v>1.658938549316501</c:v>
                </c:pt>
                <c:pt idx="16">
                  <c:v>2.0417403213372656</c:v>
                </c:pt>
                <c:pt idx="17">
                  <c:v>2.7551858326441589</c:v>
                </c:pt>
                <c:pt idx="18">
                  <c:v>3.2535707664764635</c:v>
                </c:pt>
                <c:pt idx="19">
                  <c:v>3.2057125523658305</c:v>
                </c:pt>
                <c:pt idx="20">
                  <c:v>2.9651488927737883</c:v>
                </c:pt>
                <c:pt idx="21">
                  <c:v>2.6872345547639953</c:v>
                </c:pt>
                <c:pt idx="22">
                  <c:v>2.1679261321110377</c:v>
                </c:pt>
                <c:pt idx="23">
                  <c:v>1.6403171897969999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8-4E8E-A69C-92850A2530DE}"/>
            </c:ext>
          </c:extLst>
        </c:ser>
        <c:ser>
          <c:idx val="1"/>
          <c:order val="1"/>
          <c:tx>
            <c:v>Feb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(fitted)'!$C$3:$C$26</c:f>
              <c:numCache>
                <c:formatCode>General</c:formatCode>
                <c:ptCount val="24"/>
                <c:pt idx="0">
                  <c:v>0.99380471549525029</c:v>
                </c:pt>
                <c:pt idx="1">
                  <c:v>0.79303299571345431</c:v>
                </c:pt>
                <c:pt idx="2">
                  <c:v>0.71598583698531071</c:v>
                </c:pt>
                <c:pt idx="3">
                  <c:v>0.70062594646298015</c:v>
                </c:pt>
                <c:pt idx="4">
                  <c:v>0.73840496036766912</c:v>
                </c:pt>
                <c:pt idx="5">
                  <c:v>0.96823766013553925</c:v>
                </c:pt>
                <c:pt idx="6">
                  <c:v>1.4904062766832618</c:v>
                </c:pt>
                <c:pt idx="7">
                  <c:v>1.8594701722629485</c:v>
                </c:pt>
                <c:pt idx="8">
                  <c:v>1.7608426497026064</c:v>
                </c:pt>
                <c:pt idx="9">
                  <c:v>1.5763853603183553</c:v>
                </c:pt>
                <c:pt idx="10">
                  <c:v>1.5744882950226642</c:v>
                </c:pt>
                <c:pt idx="11">
                  <c:v>1.5783737217768126</c:v>
                </c:pt>
                <c:pt idx="12">
                  <c:v>1.5535882265965479</c:v>
                </c:pt>
                <c:pt idx="13">
                  <c:v>1.5846081466001254</c:v>
                </c:pt>
                <c:pt idx="14">
                  <c:v>1.6671596355795892</c:v>
                </c:pt>
                <c:pt idx="15">
                  <c:v>1.7629375660979203</c:v>
                </c:pt>
                <c:pt idx="16">
                  <c:v>2.0197922072043046</c:v>
                </c:pt>
                <c:pt idx="17">
                  <c:v>2.4887036046479993</c:v>
                </c:pt>
                <c:pt idx="18">
                  <c:v>2.8511694199816402</c:v>
                </c:pt>
                <c:pt idx="19">
                  <c:v>2.9246949493327308</c:v>
                </c:pt>
                <c:pt idx="20">
                  <c:v>2.759887140798658</c:v>
                </c:pt>
                <c:pt idx="21">
                  <c:v>2.4615432963015831</c:v>
                </c:pt>
                <c:pt idx="22">
                  <c:v>1.9643595453117138</c:v>
                </c:pt>
                <c:pt idx="23">
                  <c:v>1.4781643372869973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8-4E8E-A69C-92850A2530DE}"/>
            </c:ext>
          </c:extLst>
        </c:ser>
        <c:ser>
          <c:idx val="2"/>
          <c:order val="2"/>
          <c:tx>
            <c:v>Mar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(fitted)'!$D$3:$D$26</c:f>
              <c:numCache>
                <c:formatCode>General</c:formatCode>
                <c:ptCount val="24"/>
                <c:pt idx="0">
                  <c:v>1.0319071581123278</c:v>
                </c:pt>
                <c:pt idx="1">
                  <c:v>0.81542633311379054</c:v>
                </c:pt>
                <c:pt idx="2">
                  <c:v>0.72965901875549088</c:v>
                </c:pt>
                <c:pt idx="3">
                  <c:v>0.71648125063864121</c:v>
                </c:pt>
                <c:pt idx="4">
                  <c:v>0.75361709746714745</c:v>
                </c:pt>
                <c:pt idx="5">
                  <c:v>1.0088046958781354</c:v>
                </c:pt>
                <c:pt idx="6">
                  <c:v>1.6894534382690063</c:v>
                </c:pt>
                <c:pt idx="7">
                  <c:v>1.8955184300935362</c:v>
                </c:pt>
                <c:pt idx="8">
                  <c:v>1.7625011347738337</c:v>
                </c:pt>
                <c:pt idx="9">
                  <c:v>1.6312849284248876</c:v>
                </c:pt>
                <c:pt idx="10">
                  <c:v>1.6222359003028732</c:v>
                </c:pt>
                <c:pt idx="11">
                  <c:v>1.5889645758395767</c:v>
                </c:pt>
                <c:pt idx="12">
                  <c:v>1.5576320033432636</c:v>
                </c:pt>
                <c:pt idx="13">
                  <c:v>1.5646324309299307</c:v>
                </c:pt>
                <c:pt idx="14">
                  <c:v>1.6108671099810272</c:v>
                </c:pt>
                <c:pt idx="15">
                  <c:v>1.721250080816265</c:v>
                </c:pt>
                <c:pt idx="16">
                  <c:v>1.9797760105296391</c:v>
                </c:pt>
                <c:pt idx="17">
                  <c:v>2.4414098265440414</c:v>
                </c:pt>
                <c:pt idx="18">
                  <c:v>2.7851659167744915</c:v>
                </c:pt>
                <c:pt idx="19">
                  <c:v>2.948353322525338</c:v>
                </c:pt>
                <c:pt idx="20">
                  <c:v>2.8980214470638272</c:v>
                </c:pt>
                <c:pt idx="21">
                  <c:v>2.6056371600628725</c:v>
                </c:pt>
                <c:pt idx="22">
                  <c:v>2.081790825276681</c:v>
                </c:pt>
                <c:pt idx="23">
                  <c:v>1.5596099044833871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8-4E8E-A69C-92850A2530DE}"/>
            </c:ext>
          </c:extLst>
        </c:ser>
        <c:ser>
          <c:idx val="3"/>
          <c:order val="3"/>
          <c:tx>
            <c:v>Apr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(fitted)'!$E$3:$E$26</c:f>
              <c:numCache>
                <c:formatCode>General</c:formatCode>
                <c:ptCount val="24"/>
                <c:pt idx="0">
                  <c:v>0.72058698397624066</c:v>
                </c:pt>
                <c:pt idx="1">
                  <c:v>0.61572222007412025</c:v>
                </c:pt>
                <c:pt idx="2">
                  <c:v>0.57190089722220994</c:v>
                </c:pt>
                <c:pt idx="3">
                  <c:v>0.57270174350979919</c:v>
                </c:pt>
                <c:pt idx="4">
                  <c:v>0.73357161347282751</c:v>
                </c:pt>
                <c:pt idx="5">
                  <c:v>1.1008301178083097</c:v>
                </c:pt>
                <c:pt idx="6">
                  <c:v>1.3884537551777774</c:v>
                </c:pt>
                <c:pt idx="7">
                  <c:v>1.3458751195637007</c:v>
                </c:pt>
                <c:pt idx="8">
                  <c:v>1.2542412664428475</c:v>
                </c:pt>
                <c:pt idx="9">
                  <c:v>1.2838511603019527</c:v>
                </c:pt>
                <c:pt idx="10">
                  <c:v>1.2817345601211332</c:v>
                </c:pt>
                <c:pt idx="11">
                  <c:v>1.2828588113847177</c:v>
                </c:pt>
                <c:pt idx="12">
                  <c:v>1.3157818641779009</c:v>
                </c:pt>
                <c:pt idx="13">
                  <c:v>1.3821188937124049</c:v>
                </c:pt>
                <c:pt idx="14">
                  <c:v>1.5309034962744428</c:v>
                </c:pt>
                <c:pt idx="15">
                  <c:v>1.7411468208124314</c:v>
                </c:pt>
                <c:pt idx="16">
                  <c:v>2.0899034602222413</c:v>
                </c:pt>
                <c:pt idx="17">
                  <c:v>2.2258584381655355</c:v>
                </c:pt>
                <c:pt idx="18">
                  <c:v>2.2229915495114465</c:v>
                </c:pt>
                <c:pt idx="19">
                  <c:v>2.3148166710554183</c:v>
                </c:pt>
                <c:pt idx="20">
                  <c:v>2.2333255174145195</c:v>
                </c:pt>
                <c:pt idx="21">
                  <c:v>1.8159803131541876</c:v>
                </c:pt>
                <c:pt idx="22">
                  <c:v>1.3754930761628077</c:v>
                </c:pt>
                <c:pt idx="23">
                  <c:v>0.93268498361436225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8-4E8E-A69C-92850A2530DE}"/>
            </c:ext>
          </c:extLst>
        </c:ser>
        <c:ser>
          <c:idx val="4"/>
          <c:order val="4"/>
          <c:tx>
            <c:v>May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(fitted)'!$F$3:$F$26</c:f>
              <c:numCache>
                <c:formatCode>General</c:formatCode>
                <c:ptCount val="24"/>
                <c:pt idx="0">
                  <c:v>0.74344841235890102</c:v>
                </c:pt>
                <c:pt idx="1">
                  <c:v>0.63802965773218523</c:v>
                </c:pt>
                <c:pt idx="2">
                  <c:v>0.58742275272692512</c:v>
                </c:pt>
                <c:pt idx="3">
                  <c:v>0.57816889153322093</c:v>
                </c:pt>
                <c:pt idx="4">
                  <c:v>0.71061742672180161</c:v>
                </c:pt>
                <c:pt idx="5">
                  <c:v>0.9885310317421917</c:v>
                </c:pt>
                <c:pt idx="6">
                  <c:v>1.2669444928974296</c:v>
                </c:pt>
                <c:pt idx="7">
                  <c:v>1.218767248239111</c:v>
                </c:pt>
                <c:pt idx="8">
                  <c:v>1.2154470447998278</c:v>
                </c:pt>
                <c:pt idx="9">
                  <c:v>1.3391562950528808</c:v>
                </c:pt>
                <c:pt idx="10">
                  <c:v>1.3407464119069294</c:v>
                </c:pt>
                <c:pt idx="11">
                  <c:v>1.3828856294952816</c:v>
                </c:pt>
                <c:pt idx="12">
                  <c:v>1.4600868708275885</c:v>
                </c:pt>
                <c:pt idx="13">
                  <c:v>1.5550371033219932</c:v>
                </c:pt>
                <c:pt idx="14">
                  <c:v>1.6906764560462366</c:v>
                </c:pt>
                <c:pt idx="15">
                  <c:v>1.8787630039284493</c:v>
                </c:pt>
                <c:pt idx="16">
                  <c:v>2.1957495337687081</c:v>
                </c:pt>
                <c:pt idx="17">
                  <c:v>2.2531700872393747</c:v>
                </c:pt>
                <c:pt idx="18">
                  <c:v>2.1818174556281194</c:v>
                </c:pt>
                <c:pt idx="19">
                  <c:v>2.2133157303589233</c:v>
                </c:pt>
                <c:pt idx="20">
                  <c:v>2.1973888013508307</c:v>
                </c:pt>
                <c:pt idx="21">
                  <c:v>1.8108389772447864</c:v>
                </c:pt>
                <c:pt idx="22">
                  <c:v>1.3912648662656784</c:v>
                </c:pt>
                <c:pt idx="23">
                  <c:v>0.96172581881261399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48-4E8E-A69C-92850A2530DE}"/>
            </c:ext>
          </c:extLst>
        </c:ser>
        <c:ser>
          <c:idx val="5"/>
          <c:order val="5"/>
          <c:tx>
            <c:v>Jun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(fitted)'!$G$3:$G$26</c:f>
              <c:numCache>
                <c:formatCode>General</c:formatCode>
                <c:ptCount val="24"/>
                <c:pt idx="0">
                  <c:v>0.88507147037536704</c:v>
                </c:pt>
                <c:pt idx="1">
                  <c:v>0.77527214117899246</c:v>
                </c:pt>
                <c:pt idx="2">
                  <c:v>0.72144727211783566</c:v>
                </c:pt>
                <c:pt idx="3">
                  <c:v>0.70536947392881055</c:v>
                </c:pt>
                <c:pt idx="4">
                  <c:v>0.8259902222534653</c:v>
                </c:pt>
                <c:pt idx="5">
                  <c:v>1.1067674954276014</c:v>
                </c:pt>
                <c:pt idx="6">
                  <c:v>1.3439769485922968</c:v>
                </c:pt>
                <c:pt idx="7">
                  <c:v>1.3029903084524148</c:v>
                </c:pt>
                <c:pt idx="8">
                  <c:v>1.3278325611129349</c:v>
                </c:pt>
                <c:pt idx="9">
                  <c:v>1.4743879298409912</c:v>
                </c:pt>
                <c:pt idx="10">
                  <c:v>1.4857480140662278</c:v>
                </c:pt>
                <c:pt idx="11">
                  <c:v>1.5262830701768086</c:v>
                </c:pt>
                <c:pt idx="12">
                  <c:v>1.57924614448295</c:v>
                </c:pt>
                <c:pt idx="13">
                  <c:v>1.6430810158427038</c:v>
                </c:pt>
                <c:pt idx="14">
                  <c:v>1.7230835275055207</c:v>
                </c:pt>
                <c:pt idx="15">
                  <c:v>1.8868110126024871</c:v>
                </c:pt>
                <c:pt idx="16">
                  <c:v>2.158725681511223</c:v>
                </c:pt>
                <c:pt idx="17">
                  <c:v>2.2069449705137916</c:v>
                </c:pt>
                <c:pt idx="18">
                  <c:v>2.1299507467545542</c:v>
                </c:pt>
                <c:pt idx="19">
                  <c:v>2.1440385845418031</c:v>
                </c:pt>
                <c:pt idx="20">
                  <c:v>2.1731397179936893</c:v>
                </c:pt>
                <c:pt idx="21">
                  <c:v>1.8585195879639171</c:v>
                </c:pt>
                <c:pt idx="22">
                  <c:v>1.4714608156181135</c:v>
                </c:pt>
                <c:pt idx="23">
                  <c:v>1.0771946204788418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48-4E8E-A69C-92850A2530DE}"/>
            </c:ext>
          </c:extLst>
        </c:ser>
        <c:ser>
          <c:idx val="6"/>
          <c:order val="6"/>
          <c:tx>
            <c:v>Jul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(fitted)'!$H$3:$H$26</c:f>
              <c:numCache>
                <c:formatCode>General</c:formatCode>
                <c:ptCount val="24"/>
                <c:pt idx="0">
                  <c:v>0.87725054320971918</c:v>
                </c:pt>
                <c:pt idx="1">
                  <c:v>0.77886007608056407</c:v>
                </c:pt>
                <c:pt idx="2">
                  <c:v>0.72874240004280233</c:v>
                </c:pt>
                <c:pt idx="3">
                  <c:v>0.71474535893556412</c:v>
                </c:pt>
                <c:pt idx="4">
                  <c:v>0.81398143839661974</c:v>
                </c:pt>
                <c:pt idx="5">
                  <c:v>1.067849696297027</c:v>
                </c:pt>
                <c:pt idx="6">
                  <c:v>1.2845056767232126</c:v>
                </c:pt>
                <c:pt idx="7">
                  <c:v>1.2630447290883948</c:v>
                </c:pt>
                <c:pt idx="8">
                  <c:v>1.2930742147941923</c:v>
                </c:pt>
                <c:pt idx="9">
                  <c:v>1.4808263415998655</c:v>
                </c:pt>
                <c:pt idx="10">
                  <c:v>1.4760322058597604</c:v>
                </c:pt>
                <c:pt idx="11">
                  <c:v>1.4911154626890395</c:v>
                </c:pt>
                <c:pt idx="12">
                  <c:v>1.5466559074525785</c:v>
                </c:pt>
                <c:pt idx="13">
                  <c:v>1.6202125385618689</c:v>
                </c:pt>
                <c:pt idx="14">
                  <c:v>1.7064148145388325</c:v>
                </c:pt>
                <c:pt idx="15">
                  <c:v>1.8493156801305437</c:v>
                </c:pt>
                <c:pt idx="16">
                  <c:v>2.0886386040154705</c:v>
                </c:pt>
                <c:pt idx="17">
                  <c:v>2.1092417865503257</c:v>
                </c:pt>
                <c:pt idx="18">
                  <c:v>2.0437198358294126</c:v>
                </c:pt>
                <c:pt idx="19">
                  <c:v>2.0491142186158928</c:v>
                </c:pt>
                <c:pt idx="20">
                  <c:v>2.0662810118750299</c:v>
                </c:pt>
                <c:pt idx="21">
                  <c:v>1.7735079173472157</c:v>
                </c:pt>
                <c:pt idx="22">
                  <c:v>1.4153398052616091</c:v>
                </c:pt>
                <c:pt idx="23">
                  <c:v>1.0615297361044516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48-4E8E-A69C-92850A2530DE}"/>
            </c:ext>
          </c:extLst>
        </c:ser>
        <c:ser>
          <c:idx val="7"/>
          <c:order val="7"/>
          <c:tx>
            <c:v>Aug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(fitted)'!$I$3:$I$26</c:f>
              <c:numCache>
                <c:formatCode>General</c:formatCode>
                <c:ptCount val="24"/>
                <c:pt idx="0">
                  <c:v>0.81690844775885119</c:v>
                </c:pt>
                <c:pt idx="1">
                  <c:v>0.72939799088702351</c:v>
                </c:pt>
                <c:pt idx="2">
                  <c:v>0.68470143874270795</c:v>
                </c:pt>
                <c:pt idx="3">
                  <c:v>0.66494060371882369</c:v>
                </c:pt>
                <c:pt idx="4">
                  <c:v>0.74272286890477368</c:v>
                </c:pt>
                <c:pt idx="5">
                  <c:v>0.95186081863947503</c:v>
                </c:pt>
                <c:pt idx="6">
                  <c:v>1.1481182626932562</c:v>
                </c:pt>
                <c:pt idx="7">
                  <c:v>1.1115537034065659</c:v>
                </c:pt>
                <c:pt idx="8">
                  <c:v>1.1133958065587553</c:v>
                </c:pt>
                <c:pt idx="9">
                  <c:v>1.2922834951471851</c:v>
                </c:pt>
                <c:pt idx="10">
                  <c:v>1.3107273392046941</c:v>
                </c:pt>
                <c:pt idx="11">
                  <c:v>1.3642274834288355</c:v>
                </c:pt>
                <c:pt idx="12">
                  <c:v>1.4360690243051308</c:v>
                </c:pt>
                <c:pt idx="13">
                  <c:v>1.517091686227082</c:v>
                </c:pt>
                <c:pt idx="14">
                  <c:v>1.5772213352619577</c:v>
                </c:pt>
                <c:pt idx="15">
                  <c:v>1.6958203350300205</c:v>
                </c:pt>
                <c:pt idx="16">
                  <c:v>1.9233395322950431</c:v>
                </c:pt>
                <c:pt idx="17">
                  <c:v>1.9281455746975071</c:v>
                </c:pt>
                <c:pt idx="18">
                  <c:v>1.8789287887894477</c:v>
                </c:pt>
                <c:pt idx="19">
                  <c:v>1.9130601868607968</c:v>
                </c:pt>
                <c:pt idx="20">
                  <c:v>1.9137549497948434</c:v>
                </c:pt>
                <c:pt idx="21">
                  <c:v>1.6124425978214378</c:v>
                </c:pt>
                <c:pt idx="22">
                  <c:v>1.2956083618913732</c:v>
                </c:pt>
                <c:pt idx="23">
                  <c:v>0.97767936793441601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48-4E8E-A69C-92850A2530DE}"/>
            </c:ext>
          </c:extLst>
        </c:ser>
        <c:ser>
          <c:idx val="8"/>
          <c:order val="8"/>
          <c:tx>
            <c:v>Sep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(fitted)'!$J$3:$J$26</c:f>
              <c:numCache>
                <c:formatCode>General</c:formatCode>
                <c:ptCount val="24"/>
                <c:pt idx="0">
                  <c:v>0.76974261102980923</c:v>
                </c:pt>
                <c:pt idx="1">
                  <c:v>0.68616763936015712</c:v>
                </c:pt>
                <c:pt idx="2">
                  <c:v>0.64687986508599404</c:v>
                </c:pt>
                <c:pt idx="3">
                  <c:v>0.63622134954936149</c:v>
                </c:pt>
                <c:pt idx="4">
                  <c:v>0.73169674189389622</c:v>
                </c:pt>
                <c:pt idx="5">
                  <c:v>0.98544730924617641</c:v>
                </c:pt>
                <c:pt idx="6">
                  <c:v>1.1992592820427734</c:v>
                </c:pt>
                <c:pt idx="7">
                  <c:v>1.1680335510259801</c:v>
                </c:pt>
                <c:pt idx="8">
                  <c:v>1.1389951564034477</c:v>
                </c:pt>
                <c:pt idx="9">
                  <c:v>1.2662634816744023</c:v>
                </c:pt>
                <c:pt idx="10">
                  <c:v>1.272160304299647</c:v>
                </c:pt>
                <c:pt idx="11">
                  <c:v>1.3000345307856156</c:v>
                </c:pt>
                <c:pt idx="12">
                  <c:v>1.3552171494999006</c:v>
                </c:pt>
                <c:pt idx="13">
                  <c:v>1.4176410661110845</c:v>
                </c:pt>
                <c:pt idx="14">
                  <c:v>1.4868488081218081</c:v>
                </c:pt>
                <c:pt idx="15">
                  <c:v>1.5963494625380195</c:v>
                </c:pt>
                <c:pt idx="16">
                  <c:v>1.8575261945479273</c:v>
                </c:pt>
                <c:pt idx="17">
                  <c:v>1.9205545263914641</c:v>
                </c:pt>
                <c:pt idx="18">
                  <c:v>1.9170258510017746</c:v>
                </c:pt>
                <c:pt idx="19">
                  <c:v>1.9752658722077292</c:v>
                </c:pt>
                <c:pt idx="20">
                  <c:v>1.841162600557543</c:v>
                </c:pt>
                <c:pt idx="21">
                  <c:v>1.5402601371394018</c:v>
                </c:pt>
                <c:pt idx="22">
                  <c:v>1.2341195408384522</c:v>
                </c:pt>
                <c:pt idx="23">
                  <c:v>0.92379363531429426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48-4E8E-A69C-92850A2530DE}"/>
            </c:ext>
          </c:extLst>
        </c:ser>
        <c:ser>
          <c:idx val="9"/>
          <c:order val="9"/>
          <c:tx>
            <c:v>Oct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(fitted)'!$K$3:$K$26</c:f>
              <c:numCache>
                <c:formatCode>General</c:formatCode>
                <c:ptCount val="24"/>
                <c:pt idx="0">
                  <c:v>0.66946927264658973</c:v>
                </c:pt>
                <c:pt idx="1">
                  <c:v>0.57719217669805656</c:v>
                </c:pt>
                <c:pt idx="2">
                  <c:v>0.53337807577679563</c:v>
                </c:pt>
                <c:pt idx="3">
                  <c:v>0.52296302162767527</c:v>
                </c:pt>
                <c:pt idx="4">
                  <c:v>0.63131547207901906</c:v>
                </c:pt>
                <c:pt idx="5">
                  <c:v>0.90298223260107491</c:v>
                </c:pt>
                <c:pt idx="6">
                  <c:v>1.1784317127199857</c:v>
                </c:pt>
                <c:pt idx="7">
                  <c:v>1.1837426139158027</c:v>
                </c:pt>
                <c:pt idx="8">
                  <c:v>1.1149138171938495</c:v>
                </c:pt>
                <c:pt idx="9">
                  <c:v>1.1766066647925335</c:v>
                </c:pt>
                <c:pt idx="10">
                  <c:v>1.213105039102883</c:v>
                </c:pt>
                <c:pt idx="11">
                  <c:v>1.249239273135816</c:v>
                </c:pt>
                <c:pt idx="12">
                  <c:v>1.2993529951078535</c:v>
                </c:pt>
                <c:pt idx="13">
                  <c:v>1.3738601125408472</c:v>
                </c:pt>
                <c:pt idx="14">
                  <c:v>1.4702860006370424</c:v>
                </c:pt>
                <c:pt idx="15">
                  <c:v>1.6175365523356413</c:v>
                </c:pt>
                <c:pt idx="16">
                  <c:v>1.9072460864175647</c:v>
                </c:pt>
                <c:pt idx="17">
                  <c:v>2.0255081581291754</c:v>
                </c:pt>
                <c:pt idx="18">
                  <c:v>2.0544920036691545</c:v>
                </c:pt>
                <c:pt idx="19">
                  <c:v>2.0263081789812869</c:v>
                </c:pt>
                <c:pt idx="20">
                  <c:v>1.8463566917002545</c:v>
                </c:pt>
                <c:pt idx="21">
                  <c:v>1.5272965883456593</c:v>
                </c:pt>
                <c:pt idx="22">
                  <c:v>1.1876567944402312</c:v>
                </c:pt>
                <c:pt idx="23">
                  <c:v>0.84409379873854251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48-4E8E-A69C-92850A2530DE}"/>
            </c:ext>
          </c:extLst>
        </c:ser>
        <c:ser>
          <c:idx val="10"/>
          <c:order val="10"/>
          <c:tx>
            <c:v>Nov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(fitted)'!$L$3:$L$26</c:f>
              <c:numCache>
                <c:formatCode>General</c:formatCode>
                <c:ptCount val="24"/>
                <c:pt idx="0">
                  <c:v>0.93593836105322192</c:v>
                </c:pt>
                <c:pt idx="1">
                  <c:v>0.74425605062562561</c:v>
                </c:pt>
                <c:pt idx="2">
                  <c:v>0.65659870911164908</c:v>
                </c:pt>
                <c:pt idx="3">
                  <c:v>0.62654445779376755</c:v>
                </c:pt>
                <c:pt idx="4">
                  <c:v>0.64674198204762878</c:v>
                </c:pt>
                <c:pt idx="5">
                  <c:v>0.84452089084128767</c:v>
                </c:pt>
                <c:pt idx="6">
                  <c:v>1.2872528125646323</c:v>
                </c:pt>
                <c:pt idx="7">
                  <c:v>1.6490548082793306</c:v>
                </c:pt>
                <c:pt idx="8">
                  <c:v>1.6388981838748991</c:v>
                </c:pt>
                <c:pt idx="9">
                  <c:v>1.5439769261287462</c:v>
                </c:pt>
                <c:pt idx="10">
                  <c:v>1.5808010978594387</c:v>
                </c:pt>
                <c:pt idx="11">
                  <c:v>1.6076080359624636</c:v>
                </c:pt>
                <c:pt idx="12">
                  <c:v>1.6295379228318778</c:v>
                </c:pt>
                <c:pt idx="13">
                  <c:v>1.6820138890176917</c:v>
                </c:pt>
                <c:pt idx="14">
                  <c:v>1.739727761970429</c:v>
                </c:pt>
                <c:pt idx="15">
                  <c:v>1.8401987201931709</c:v>
                </c:pt>
                <c:pt idx="16">
                  <c:v>2.1205788971247697</c:v>
                </c:pt>
                <c:pt idx="17">
                  <c:v>2.5406546840603812</c:v>
                </c:pt>
                <c:pt idx="18">
                  <c:v>2.9008653216364868</c:v>
                </c:pt>
                <c:pt idx="19">
                  <c:v>2.7664867298214921</c:v>
                </c:pt>
                <c:pt idx="20">
                  <c:v>2.58705401623447</c:v>
                </c:pt>
                <c:pt idx="21">
                  <c:v>2.3004508661416163</c:v>
                </c:pt>
                <c:pt idx="22">
                  <c:v>1.82763367438928</c:v>
                </c:pt>
                <c:pt idx="23">
                  <c:v>1.3692718671023087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48-4E8E-A69C-92850A2530DE}"/>
            </c:ext>
          </c:extLst>
        </c:ser>
        <c:ser>
          <c:idx val="11"/>
          <c:order val="11"/>
          <c:tx>
            <c:v>Dec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'Perfis horário-mensais (fitted)'!$M$3:$M$26</c:f>
              <c:numCache>
                <c:formatCode>General</c:formatCode>
                <c:ptCount val="24"/>
                <c:pt idx="0">
                  <c:v>1.2171831907197264</c:v>
                </c:pt>
                <c:pt idx="1">
                  <c:v>0.97984188962626773</c:v>
                </c:pt>
                <c:pt idx="2">
                  <c:v>0.87648031404526772</c:v>
                </c:pt>
                <c:pt idx="3">
                  <c:v>0.86912439249708118</c:v>
                </c:pt>
                <c:pt idx="4">
                  <c:v>0.93852590743526521</c:v>
                </c:pt>
                <c:pt idx="5">
                  <c:v>1.2550898482189934</c:v>
                </c:pt>
                <c:pt idx="6">
                  <c:v>2.1117793475268263</c:v>
                </c:pt>
                <c:pt idx="7">
                  <c:v>2.4416969913649504</c:v>
                </c:pt>
                <c:pt idx="8">
                  <c:v>2.2584936528667829</c:v>
                </c:pt>
                <c:pt idx="9">
                  <c:v>1.97311955069982</c:v>
                </c:pt>
                <c:pt idx="10">
                  <c:v>1.9023006675255365</c:v>
                </c:pt>
                <c:pt idx="11">
                  <c:v>1.8927090553967634</c:v>
                </c:pt>
                <c:pt idx="12">
                  <c:v>1.8875145911332512</c:v>
                </c:pt>
                <c:pt idx="13">
                  <c:v>1.8814247796119024</c:v>
                </c:pt>
                <c:pt idx="14">
                  <c:v>1.9117613889589427</c:v>
                </c:pt>
                <c:pt idx="15">
                  <c:v>2.0641070719180892</c:v>
                </c:pt>
                <c:pt idx="16">
                  <c:v>2.5362099157244633</c:v>
                </c:pt>
                <c:pt idx="17">
                  <c:v>3.2459309300837784</c:v>
                </c:pt>
                <c:pt idx="18">
                  <c:v>3.759118504187517</c:v>
                </c:pt>
                <c:pt idx="19">
                  <c:v>3.5288096864111349</c:v>
                </c:pt>
                <c:pt idx="20">
                  <c:v>3.3054504110407832</c:v>
                </c:pt>
                <c:pt idx="21">
                  <c:v>2.9730032176114509</c:v>
                </c:pt>
                <c:pt idx="22">
                  <c:v>2.3782363329760301</c:v>
                </c:pt>
                <c:pt idx="23">
                  <c:v>1.8120883624193771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48-4E8E-A69C-92850A25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88415"/>
        <c:axId val="79378383"/>
      </c:lineChart>
      <c:catAx>
        <c:axId val="12358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78383"/>
        <c:crosses val="autoZero"/>
        <c:auto val="1"/>
        <c:lblAlgn val="ctr"/>
        <c:lblOffset val="100"/>
        <c:noMultiLvlLbl val="0"/>
      </c:catAx>
      <c:valAx>
        <c:axId val="79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362197</xdr:colOff>
      <xdr:row>9</xdr:row>
      <xdr:rowOff>99888</xdr:rowOff>
    </xdr:from>
    <xdr:to>
      <xdr:col>31</xdr:col>
      <xdr:colOff>38512</xdr:colOff>
      <xdr:row>24</xdr:row>
      <xdr:rowOff>119352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D03C09-5FEF-4D5B-B511-A063221A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230004</xdr:colOff>
      <xdr:row>25</xdr:row>
      <xdr:rowOff>121504</xdr:rowOff>
    </xdr:from>
    <xdr:to>
      <xdr:col>30</xdr:col>
      <xdr:colOff>513517</xdr:colOff>
      <xdr:row>40</xdr:row>
      <xdr:rowOff>143536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8F1244-7A49-4A7D-9962-62AB11E13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68580</xdr:rowOff>
    </xdr:from>
    <xdr:to>
      <xdr:col>8</xdr:col>
      <xdr:colOff>192405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D356D-F628-407F-A1CA-02ED60CC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575310</xdr:colOff>
      <xdr:row>9</xdr:row>
      <xdr:rowOff>95250</xdr:rowOff>
    </xdr:from>
    <xdr:to>
      <xdr:col>23</xdr:col>
      <xdr:colOff>150495</xdr:colOff>
      <xdr:row>30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165CB-AE3F-4A3A-92A0-B5EF7E7C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87631</xdr:colOff>
      <xdr:row>4</xdr:row>
      <xdr:rowOff>57150</xdr:rowOff>
    </xdr:from>
    <xdr:to>
      <xdr:col>24</xdr:col>
      <xdr:colOff>28575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6CAE1-4DDF-4520-A6DA-21ADA3C4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irradiacao-gera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adiação hora - Irradiasol"/>
      <sheetName val="Irradiação mensal - atlasparana"/>
      <sheetName val="Geração horária"/>
      <sheetName val="Agregação"/>
    </sheetNames>
    <sheetDataSet>
      <sheetData sheetId="0"/>
      <sheetData sheetId="1"/>
      <sheetData sheetId="2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137.9140281783757</v>
          </cell>
        </row>
        <row r="8">
          <cell r="D8">
            <v>877.63472477148173</v>
          </cell>
        </row>
        <row r="9">
          <cell r="D9">
            <v>1667.5059770658152</v>
          </cell>
        </row>
        <row r="10">
          <cell r="D10">
            <v>2551.4095212999505</v>
          </cell>
        </row>
        <row r="11">
          <cell r="D11">
            <v>3416.5066071461256</v>
          </cell>
        </row>
        <row r="12">
          <cell r="D12">
            <v>4124.8832064259632</v>
          </cell>
        </row>
        <row r="13">
          <cell r="D13">
            <v>4388.1736238574085</v>
          </cell>
        </row>
        <row r="14">
          <cell r="D14">
            <v>4269.0660540669924</v>
          </cell>
        </row>
        <row r="15">
          <cell r="D15">
            <v>3767.5604970547174</v>
          </cell>
        </row>
        <row r="16">
          <cell r="D16">
            <v>3598.3023715630748</v>
          </cell>
        </row>
        <row r="17">
          <cell r="D17">
            <v>2701.8611884036327</v>
          </cell>
        </row>
        <row r="18">
          <cell r="D18">
            <v>1736.4629911550028</v>
          </cell>
        </row>
        <row r="19">
          <cell r="D19">
            <v>808.67771068229376</v>
          </cell>
        </row>
        <row r="20">
          <cell r="D20">
            <v>162.98930602898946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50.150555701227525</v>
          </cell>
        </row>
        <row r="32">
          <cell r="D32">
            <v>651.95722411595784</v>
          </cell>
        </row>
        <row r="33">
          <cell r="D33">
            <v>1542.1295878127464</v>
          </cell>
        </row>
        <row r="34">
          <cell r="D34">
            <v>2538.8718823746435</v>
          </cell>
        </row>
        <row r="35">
          <cell r="D35">
            <v>3472.9259823100056</v>
          </cell>
        </row>
        <row r="36">
          <cell r="D36">
            <v>4049.6573728741223</v>
          </cell>
        </row>
        <row r="37">
          <cell r="D37">
            <v>4532.3564714984377</v>
          </cell>
        </row>
        <row r="38">
          <cell r="D38">
            <v>4676.5393191394669</v>
          </cell>
        </row>
        <row r="39">
          <cell r="D39">
            <v>3767.5604970547174</v>
          </cell>
        </row>
        <row r="40">
          <cell r="D40">
            <v>3234.7108427291751</v>
          </cell>
        </row>
        <row r="41">
          <cell r="D41">
            <v>2545.1407018372965</v>
          </cell>
        </row>
        <row r="42">
          <cell r="D42">
            <v>1542.1295878127464</v>
          </cell>
        </row>
        <row r="43">
          <cell r="D43">
            <v>651.95722411595784</v>
          </cell>
        </row>
        <row r="44">
          <cell r="D44">
            <v>62.688194626534411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407.47326507247362</v>
          </cell>
        </row>
        <row r="57">
          <cell r="D57">
            <v>1184.8068784415</v>
          </cell>
        </row>
        <row r="58">
          <cell r="D58">
            <v>2369.613756883</v>
          </cell>
        </row>
        <row r="59">
          <cell r="D59">
            <v>3247.248481654482</v>
          </cell>
        </row>
        <row r="60">
          <cell r="D60">
            <v>3949.3562614716675</v>
          </cell>
        </row>
        <row r="61">
          <cell r="D61">
            <v>4638.9264023635451</v>
          </cell>
        </row>
        <row r="62">
          <cell r="D62">
            <v>4657.7328607515065</v>
          </cell>
        </row>
        <row r="63">
          <cell r="D63">
            <v>4243.9907762163793</v>
          </cell>
        </row>
        <row r="64">
          <cell r="D64">
            <v>3228.4420232665216</v>
          </cell>
        </row>
        <row r="65">
          <cell r="D65">
            <v>2344.5384790323869</v>
          </cell>
        </row>
        <row r="66">
          <cell r="D66">
            <v>1247.4950730680348</v>
          </cell>
        </row>
        <row r="67">
          <cell r="D67">
            <v>438.81736238574086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156.72048656633601</v>
          </cell>
        </row>
        <row r="81">
          <cell r="D81">
            <v>908.97882208474891</v>
          </cell>
        </row>
        <row r="82">
          <cell r="D82">
            <v>1843.0329220201118</v>
          </cell>
        </row>
        <row r="83">
          <cell r="D83">
            <v>2720.6676467915931</v>
          </cell>
        </row>
        <row r="84">
          <cell r="D84">
            <v>3604.5711910257278</v>
          </cell>
        </row>
        <row r="85">
          <cell r="D85">
            <v>3886.6680668451322</v>
          </cell>
        </row>
        <row r="86">
          <cell r="D86">
            <v>3817.7110527559448</v>
          </cell>
        </row>
        <row r="87">
          <cell r="D87">
            <v>3134.4097313267202</v>
          </cell>
        </row>
        <row r="88">
          <cell r="D88">
            <v>2689.3235494783262</v>
          </cell>
        </row>
        <row r="89">
          <cell r="D89">
            <v>1893.1834777213392</v>
          </cell>
        </row>
        <row r="90">
          <cell r="D90">
            <v>1040.6240308004712</v>
          </cell>
        </row>
        <row r="91">
          <cell r="D91">
            <v>188.06458387960322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37.612916775920645</v>
          </cell>
        </row>
        <row r="105">
          <cell r="D105">
            <v>689.5701408918784</v>
          </cell>
        </row>
        <row r="106">
          <cell r="D106">
            <v>1517.0543099621325</v>
          </cell>
        </row>
        <row r="107">
          <cell r="D107">
            <v>2250.5061870925852</v>
          </cell>
        </row>
        <row r="108">
          <cell r="D108">
            <v>3096.7968145507998</v>
          </cell>
        </row>
        <row r="109">
          <cell r="D109">
            <v>3353.8184125195899</v>
          </cell>
        </row>
        <row r="110">
          <cell r="D110">
            <v>3416.5066071461256</v>
          </cell>
        </row>
        <row r="111">
          <cell r="D111">
            <v>3121.8720924014133</v>
          </cell>
        </row>
        <row r="112">
          <cell r="D112">
            <v>2338.2696595697334</v>
          </cell>
        </row>
        <row r="113">
          <cell r="D113">
            <v>1510.7854904994792</v>
          </cell>
        </row>
        <row r="114">
          <cell r="D114">
            <v>670.76368250391818</v>
          </cell>
        </row>
        <row r="115">
          <cell r="D115">
            <v>50.150555701227525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445.08618184839423</v>
          </cell>
        </row>
        <row r="130">
          <cell r="D130">
            <v>1109.5810448896589</v>
          </cell>
        </row>
        <row r="131">
          <cell r="D131">
            <v>1817.9576441694978</v>
          </cell>
        </row>
        <row r="132">
          <cell r="D132">
            <v>2557.6783407626035</v>
          </cell>
        </row>
        <row r="133">
          <cell r="D133">
            <v>2814.6999387313945</v>
          </cell>
        </row>
        <row r="134">
          <cell r="D134">
            <v>2846.0440360446619</v>
          </cell>
        </row>
        <row r="135">
          <cell r="D135">
            <v>2614.0977159264844</v>
          </cell>
        </row>
        <row r="136">
          <cell r="D136">
            <v>1930.7963944972596</v>
          </cell>
        </row>
        <row r="137">
          <cell r="D137">
            <v>1178.5380589788469</v>
          </cell>
        </row>
        <row r="138">
          <cell r="D138">
            <v>539.11847378819584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6.2688194626534406</v>
          </cell>
        </row>
        <row r="153">
          <cell r="D153">
            <v>570.46257110146314</v>
          </cell>
        </row>
        <row r="154">
          <cell r="D154">
            <v>1385.4091012464105</v>
          </cell>
        </row>
        <row r="155">
          <cell r="D155">
            <v>2162.7427146154369</v>
          </cell>
        </row>
        <row r="156">
          <cell r="D156">
            <v>2770.818202492821</v>
          </cell>
        </row>
        <row r="157">
          <cell r="D157">
            <v>3146.9473702520268</v>
          </cell>
        </row>
        <row r="158">
          <cell r="D158">
            <v>3209.6355648785616</v>
          </cell>
        </row>
        <row r="159">
          <cell r="D159">
            <v>2839.7752165820079</v>
          </cell>
        </row>
        <row r="160">
          <cell r="D160">
            <v>2256.7750065552382</v>
          </cell>
        </row>
        <row r="161">
          <cell r="D161">
            <v>1372.8714623211033</v>
          </cell>
        </row>
        <row r="162">
          <cell r="D162">
            <v>545.38729325084932</v>
          </cell>
        </row>
        <row r="163">
          <cell r="D163">
            <v>12.537638925306881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94.03229193980161</v>
          </cell>
        </row>
        <row r="177">
          <cell r="D177">
            <v>833.75298853290758</v>
          </cell>
        </row>
        <row r="178">
          <cell r="D178">
            <v>1642.4306992152015</v>
          </cell>
        </row>
        <row r="179">
          <cell r="D179">
            <v>2557.6783407626035</v>
          </cell>
        </row>
        <row r="180">
          <cell r="D180">
            <v>3441.5818849967382</v>
          </cell>
        </row>
        <row r="181">
          <cell r="D181">
            <v>3742.4852192041035</v>
          </cell>
        </row>
        <row r="182">
          <cell r="D182">
            <v>3648.4529272643022</v>
          </cell>
        </row>
        <row r="183">
          <cell r="D183">
            <v>3234.7108427291751</v>
          </cell>
        </row>
        <row r="184">
          <cell r="D184">
            <v>2582.753618613217</v>
          </cell>
        </row>
        <row r="185">
          <cell r="D185">
            <v>1792.8823663188841</v>
          </cell>
        </row>
        <row r="186">
          <cell r="D186">
            <v>821.21534960760073</v>
          </cell>
        </row>
        <row r="187">
          <cell r="D187">
            <v>119.10756979041538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263.29041743144444</v>
          </cell>
        </row>
        <row r="201">
          <cell r="D201">
            <v>1028.0863918751645</v>
          </cell>
        </row>
        <row r="202">
          <cell r="D202">
            <v>1886.9146582586854</v>
          </cell>
        </row>
        <row r="203">
          <cell r="D203">
            <v>2526.3342434493366</v>
          </cell>
        </row>
        <row r="204">
          <cell r="D204">
            <v>3504.270079623273</v>
          </cell>
        </row>
        <row r="205">
          <cell r="D205">
            <v>3673.5282051149156</v>
          </cell>
        </row>
        <row r="206">
          <cell r="D206">
            <v>3660.9905661896091</v>
          </cell>
        </row>
        <row r="207">
          <cell r="D207">
            <v>3378.8936903702042</v>
          </cell>
        </row>
        <row r="208">
          <cell r="D208">
            <v>2689.3235494783262</v>
          </cell>
        </row>
        <row r="209">
          <cell r="D209">
            <v>1805.4200052441904</v>
          </cell>
        </row>
        <row r="210">
          <cell r="D210">
            <v>1009.2799334872039</v>
          </cell>
        </row>
        <row r="211">
          <cell r="D211">
            <v>288.36569528205825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12.537638925306881</v>
          </cell>
        </row>
        <row r="224">
          <cell r="D224">
            <v>532.84965432554236</v>
          </cell>
        </row>
        <row r="225">
          <cell r="D225">
            <v>1504.5166710368258</v>
          </cell>
        </row>
        <row r="226">
          <cell r="D226">
            <v>2501.2589655987226</v>
          </cell>
        </row>
        <row r="227">
          <cell r="D227">
            <v>3303.6678568183629</v>
          </cell>
        </row>
        <row r="228">
          <cell r="D228">
            <v>4131.1520258886176</v>
          </cell>
        </row>
        <row r="229">
          <cell r="D229">
            <v>4406.980082245369</v>
          </cell>
        </row>
        <row r="230">
          <cell r="D230">
            <v>4657.7328607515065</v>
          </cell>
        </row>
        <row r="231">
          <cell r="D231">
            <v>4093.5391091126962</v>
          </cell>
        </row>
        <row r="232">
          <cell r="D232">
            <v>3498.0012601606199</v>
          </cell>
        </row>
        <row r="233">
          <cell r="D233">
            <v>2582.753618613217</v>
          </cell>
        </row>
        <row r="234">
          <cell r="D234">
            <v>1416.7531985596775</v>
          </cell>
        </row>
        <row r="235">
          <cell r="D235">
            <v>664.49486304126469</v>
          </cell>
        </row>
        <row r="236">
          <cell r="D236">
            <v>18.806458387960323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119.10756979041538</v>
          </cell>
        </row>
        <row r="248">
          <cell r="D248">
            <v>927.78528047270925</v>
          </cell>
        </row>
        <row r="249">
          <cell r="D249">
            <v>1836.7641025574578</v>
          </cell>
        </row>
        <row r="250">
          <cell r="D250">
            <v>2864.8504944326223</v>
          </cell>
        </row>
        <row r="251">
          <cell r="D251">
            <v>3642.1841078016496</v>
          </cell>
        </row>
        <row r="252">
          <cell r="D252">
            <v>4394.4424433200611</v>
          </cell>
        </row>
        <row r="253">
          <cell r="D253">
            <v>4989.9802922721392</v>
          </cell>
        </row>
        <row r="254">
          <cell r="D254">
            <v>4902.2168197949904</v>
          </cell>
        </row>
        <row r="255">
          <cell r="D255">
            <v>4895.948000332337</v>
          </cell>
        </row>
        <row r="256">
          <cell r="D256">
            <v>3905.4745252330931</v>
          </cell>
        </row>
        <row r="257">
          <cell r="D257">
            <v>2915.0010501338493</v>
          </cell>
        </row>
        <row r="258">
          <cell r="D258">
            <v>1830.4952830948046</v>
          </cell>
        </row>
        <row r="259">
          <cell r="D259">
            <v>846.29062745821454</v>
          </cell>
        </row>
        <row r="260">
          <cell r="D260">
            <v>144.18284764102913</v>
          </cell>
        </row>
        <row r="261">
          <cell r="D261">
            <v>0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5">
          <cell r="D265">
            <v>0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194.33340334225667</v>
          </cell>
        </row>
        <row r="272">
          <cell r="D272">
            <v>996.7422945618971</v>
          </cell>
        </row>
        <row r="273">
          <cell r="D273">
            <v>2068.7104226756351</v>
          </cell>
        </row>
        <row r="274">
          <cell r="D274">
            <v>2714.3988273289397</v>
          </cell>
        </row>
        <row r="275">
          <cell r="D275">
            <v>3755.0228581294109</v>
          </cell>
        </row>
        <row r="276">
          <cell r="D276">
            <v>4745.4963332286543</v>
          </cell>
        </row>
        <row r="277">
          <cell r="D277">
            <v>4989.9802922721392</v>
          </cell>
        </row>
        <row r="278">
          <cell r="D278">
            <v>4889.6791808696835</v>
          </cell>
        </row>
        <row r="279">
          <cell r="D279">
            <v>4732.9586943033473</v>
          </cell>
        </row>
        <row r="280">
          <cell r="D280">
            <v>3805.1734138306383</v>
          </cell>
        </row>
        <row r="281">
          <cell r="D281">
            <v>2607.8288964638314</v>
          </cell>
        </row>
        <row r="282">
          <cell r="D282">
            <v>1924.5275750346061</v>
          </cell>
        </row>
        <row r="283">
          <cell r="D283">
            <v>959.1293777859762</v>
          </cell>
        </row>
        <row r="284">
          <cell r="D284">
            <v>225.6775006555238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6536-C18F-4AC7-B1C3-0E768FDD286E}">
  <sheetPr codeName="Sheet4"/>
  <dimension ref="A1:T41"/>
  <sheetViews>
    <sheetView zoomScale="90" zoomScaleNormal="90" workbookViewId="0">
      <selection activeCell="L3" sqref="L3"/>
    </sheetView>
  </sheetViews>
  <sheetFormatPr defaultRowHeight="15" x14ac:dyDescent="0.25"/>
  <cols>
    <col min="1" max="1" width="10.42578125" bestFit="1" customWidth="1"/>
    <col min="2" max="2" width="4.5703125" bestFit="1" customWidth="1"/>
    <col min="3" max="3" width="7.85546875" bestFit="1" customWidth="1"/>
    <col min="4" max="4" width="7.7109375" bestFit="1" customWidth="1"/>
    <col min="5" max="5" width="20" bestFit="1" customWidth="1"/>
    <col min="6" max="6" width="35.42578125" bestFit="1" customWidth="1"/>
    <col min="7" max="7" width="26.7109375" style="9" bestFit="1" customWidth="1"/>
    <col min="8" max="8" width="24.140625" bestFit="1" customWidth="1"/>
    <col min="9" max="9" width="16.28515625" bestFit="1" customWidth="1"/>
    <col min="10" max="10" width="13" bestFit="1" customWidth="1"/>
    <col min="11" max="11" width="16.85546875" bestFit="1" customWidth="1"/>
    <col min="12" max="12" width="14.140625" bestFit="1" customWidth="1"/>
    <col min="13" max="13" width="11.28515625" style="8" bestFit="1" customWidth="1"/>
    <col min="14" max="14" width="17.5703125" bestFit="1" customWidth="1"/>
    <col min="15" max="15" width="14.28515625" bestFit="1" customWidth="1"/>
    <col min="16" max="16" width="7.5703125" bestFit="1" customWidth="1"/>
    <col min="17" max="17" width="19.28515625" bestFit="1" customWidth="1"/>
    <col min="18" max="18" width="9.85546875" bestFit="1" customWidth="1"/>
    <col min="20" max="20" width="15" bestFit="1" customWidth="1"/>
  </cols>
  <sheetData>
    <row r="1" spans="2:20" ht="15" customHeight="1" x14ac:dyDescent="0.25">
      <c r="G1" s="28" t="s">
        <v>76</v>
      </c>
      <c r="H1" s="28"/>
      <c r="I1" s="28"/>
    </row>
    <row r="2" spans="2:20" x14ac:dyDescent="0.25">
      <c r="G2" s="28"/>
      <c r="H2" s="28"/>
      <c r="I2" s="28"/>
    </row>
    <row r="3" spans="2:20" x14ac:dyDescent="0.25">
      <c r="G3" s="28"/>
      <c r="H3" s="28"/>
      <c r="I3" s="28"/>
    </row>
    <row r="4" spans="2:20" x14ac:dyDescent="0.25">
      <c r="G4" s="28"/>
      <c r="H4" s="28"/>
      <c r="I4" s="28"/>
    </row>
    <row r="5" spans="2:20" x14ac:dyDescent="0.25">
      <c r="G5" s="28"/>
      <c r="H5" s="28"/>
      <c r="I5" s="28"/>
    </row>
    <row r="7" spans="2:20" x14ac:dyDescent="0.25">
      <c r="B7" t="s">
        <v>68</v>
      </c>
      <c r="C7" t="s">
        <v>42</v>
      </c>
      <c r="D7" t="s">
        <v>67</v>
      </c>
      <c r="E7" t="s">
        <v>66</v>
      </c>
      <c r="F7" s="20" t="s">
        <v>69</v>
      </c>
      <c r="G7" s="21" t="s">
        <v>64</v>
      </c>
      <c r="H7" s="20" t="s">
        <v>63</v>
      </c>
      <c r="I7" s="20" t="s">
        <v>62</v>
      </c>
      <c r="J7" t="s">
        <v>61</v>
      </c>
      <c r="K7" t="s">
        <v>60</v>
      </c>
      <c r="L7" t="s">
        <v>59</v>
      </c>
      <c r="M7" s="8" t="s">
        <v>58</v>
      </c>
      <c r="N7" t="s">
        <v>57</v>
      </c>
      <c r="O7" s="20" t="s">
        <v>65</v>
      </c>
      <c r="P7" t="s">
        <v>56</v>
      </c>
      <c r="Q7" t="s">
        <v>55</v>
      </c>
      <c r="R7" t="s">
        <v>54</v>
      </c>
    </row>
    <row r="8" spans="2:20" x14ac:dyDescent="0.25">
      <c r="B8">
        <v>0</v>
      </c>
      <c r="C8" s="17">
        <v>42826</v>
      </c>
      <c r="D8">
        <v>308</v>
      </c>
      <c r="E8">
        <v>219.66</v>
      </c>
      <c r="F8" s="16">
        <v>0.57584400000000002</v>
      </c>
      <c r="G8" s="14">
        <f t="shared" ref="G8:G32" si="0">D8*$F$39*1/(1-M8-$F$40/100)</f>
        <v>220.36434410181255</v>
      </c>
      <c r="H8" s="13">
        <f t="shared" ref="H8:H32" si="1">G8+N8</f>
        <v>249.65434410181254</v>
      </c>
      <c r="I8" s="12">
        <f t="shared" ref="I8:I32" si="2">H8-E8+R8</f>
        <v>44.064344101812544</v>
      </c>
      <c r="J8">
        <v>2.04</v>
      </c>
      <c r="L8">
        <v>10.97</v>
      </c>
      <c r="M8" s="8">
        <v>0.28999999999999998</v>
      </c>
      <c r="N8">
        <v>29.29</v>
      </c>
      <c r="O8" s="15">
        <f t="shared" ref="O8:O32" si="3">N8/G8</f>
        <v>0.13291623978181996</v>
      </c>
      <c r="P8">
        <v>32</v>
      </c>
      <c r="Q8">
        <v>1</v>
      </c>
      <c r="R8">
        <f>3.63+2.97+7.47</f>
        <v>14.07</v>
      </c>
    </row>
    <row r="9" spans="2:20" x14ac:dyDescent="0.25">
      <c r="B9">
        <v>1</v>
      </c>
      <c r="C9" s="17">
        <v>42856</v>
      </c>
      <c r="D9">
        <v>275</v>
      </c>
      <c r="E9">
        <v>208.89</v>
      </c>
      <c r="F9" s="16">
        <v>0.62596399999999996</v>
      </c>
      <c r="G9" s="14">
        <f t="shared" si="0"/>
        <v>196.75387866233262</v>
      </c>
      <c r="H9" s="13">
        <f t="shared" si="1"/>
        <v>220.84387866233263</v>
      </c>
      <c r="I9" s="12">
        <f t="shared" si="2"/>
        <v>24.983878662332643</v>
      </c>
      <c r="L9">
        <v>12.66</v>
      </c>
      <c r="M9" s="8">
        <v>0.28999999999999998</v>
      </c>
      <c r="N9">
        <v>24.09</v>
      </c>
      <c r="O9" s="15">
        <f t="shared" si="3"/>
        <v>0.12243723053278689</v>
      </c>
      <c r="P9">
        <v>29</v>
      </c>
      <c r="Q9">
        <v>1</v>
      </c>
      <c r="R9">
        <f>3.31+2.91+6.81</f>
        <v>13.030000000000001</v>
      </c>
    </row>
    <row r="10" spans="2:20" x14ac:dyDescent="0.25">
      <c r="B10">
        <v>2</v>
      </c>
      <c r="C10" s="17">
        <v>42887</v>
      </c>
      <c r="D10">
        <v>272</v>
      </c>
      <c r="E10">
        <v>202.38</v>
      </c>
      <c r="F10" s="16">
        <v>0.64466900000000005</v>
      </c>
      <c r="G10" s="14">
        <f t="shared" si="0"/>
        <v>194.60747271328898</v>
      </c>
      <c r="H10" s="13">
        <f t="shared" si="1"/>
        <v>218.69747271328899</v>
      </c>
      <c r="I10" s="12">
        <f t="shared" si="2"/>
        <v>16.317472713288993</v>
      </c>
      <c r="L10">
        <v>2.94</v>
      </c>
      <c r="M10" s="8">
        <v>0.28999999999999998</v>
      </c>
      <c r="N10">
        <v>24.09</v>
      </c>
      <c r="O10" s="15">
        <f t="shared" si="3"/>
        <v>0.12378764116366323</v>
      </c>
      <c r="P10">
        <v>30</v>
      </c>
      <c r="Q10">
        <v>1</v>
      </c>
      <c r="T10" s="19"/>
    </row>
    <row r="11" spans="2:20" x14ac:dyDescent="0.25">
      <c r="B11">
        <v>3</v>
      </c>
      <c r="C11" s="17">
        <v>42917</v>
      </c>
      <c r="D11">
        <v>282</v>
      </c>
      <c r="E11">
        <v>225.43</v>
      </c>
      <c r="F11" s="16">
        <v>0.68952999999999998</v>
      </c>
      <c r="G11" s="14">
        <f t="shared" si="0"/>
        <v>201.76215921010109</v>
      </c>
      <c r="H11" s="13">
        <f t="shared" si="1"/>
        <v>225.85215921010109</v>
      </c>
      <c r="I11" s="12">
        <f t="shared" si="2"/>
        <v>0.42215921010108559</v>
      </c>
      <c r="J11">
        <v>6.89</v>
      </c>
      <c r="M11" s="8">
        <v>0.28999999999999998</v>
      </c>
      <c r="N11">
        <v>24.09</v>
      </c>
      <c r="O11" s="15">
        <f t="shared" si="3"/>
        <v>0.11939800849828509</v>
      </c>
      <c r="P11">
        <v>32</v>
      </c>
      <c r="Q11">
        <v>1</v>
      </c>
      <c r="T11" s="19"/>
    </row>
    <row r="12" spans="2:20" x14ac:dyDescent="0.25">
      <c r="B12">
        <v>4</v>
      </c>
      <c r="C12" s="17">
        <v>42948</v>
      </c>
      <c r="D12">
        <v>253</v>
      </c>
      <c r="E12">
        <v>211.73</v>
      </c>
      <c r="F12" s="16">
        <v>0.69743100000000002</v>
      </c>
      <c r="G12" s="14">
        <f t="shared" si="0"/>
        <v>181.01356836934602</v>
      </c>
      <c r="H12" s="13">
        <f t="shared" si="1"/>
        <v>205.10356836934602</v>
      </c>
      <c r="I12" s="12">
        <f t="shared" si="2"/>
        <v>-1.0964316306539681</v>
      </c>
      <c r="J12">
        <v>1.59</v>
      </c>
      <c r="L12">
        <v>9.6</v>
      </c>
      <c r="M12" s="8">
        <v>0.28999999999999998</v>
      </c>
      <c r="N12">
        <v>24.09</v>
      </c>
      <c r="O12" s="15">
        <f t="shared" si="3"/>
        <v>0.13308394623129011</v>
      </c>
      <c r="P12">
        <v>30</v>
      </c>
      <c r="Q12">
        <v>1</v>
      </c>
      <c r="R12">
        <f>1.58+3.95</f>
        <v>5.53</v>
      </c>
    </row>
    <row r="13" spans="2:20" x14ac:dyDescent="0.25">
      <c r="B13">
        <v>5</v>
      </c>
      <c r="C13" s="17">
        <v>42979</v>
      </c>
      <c r="D13">
        <v>237</v>
      </c>
      <c r="E13">
        <v>191.42</v>
      </c>
      <c r="F13" s="16">
        <v>0.70354399999999995</v>
      </c>
      <c r="G13" s="14">
        <f t="shared" si="0"/>
        <v>169.56606997444666</v>
      </c>
      <c r="H13" s="13">
        <f t="shared" si="1"/>
        <v>185.85606997444665</v>
      </c>
      <c r="I13" s="12">
        <f t="shared" si="2"/>
        <v>-5.5639300255533328</v>
      </c>
      <c r="J13">
        <v>5.91</v>
      </c>
      <c r="L13">
        <v>2.48</v>
      </c>
      <c r="M13" s="8">
        <v>0.28999999999999998</v>
      </c>
      <c r="N13">
        <v>16.29</v>
      </c>
      <c r="O13" s="15">
        <f t="shared" si="3"/>
        <v>9.6068747730338244E-2</v>
      </c>
      <c r="P13">
        <v>32</v>
      </c>
      <c r="Q13">
        <v>1</v>
      </c>
    </row>
    <row r="14" spans="2:20" x14ac:dyDescent="0.25">
      <c r="B14">
        <v>6</v>
      </c>
      <c r="C14" s="17">
        <v>43009</v>
      </c>
      <c r="D14">
        <v>231</v>
      </c>
      <c r="E14">
        <v>192.86</v>
      </c>
      <c r="F14" s="16">
        <v>0.71194800000000003</v>
      </c>
      <c r="G14" s="14">
        <f t="shared" si="0"/>
        <v>165.27325807635941</v>
      </c>
      <c r="H14" s="13">
        <f t="shared" si="1"/>
        <v>181.5632580763594</v>
      </c>
      <c r="I14" s="12">
        <f t="shared" si="2"/>
        <v>-11.29674192364061</v>
      </c>
      <c r="J14">
        <v>1.24</v>
      </c>
      <c r="L14">
        <v>10.87</v>
      </c>
      <c r="M14" s="8">
        <v>0.28999999999999998</v>
      </c>
      <c r="N14">
        <v>16.29</v>
      </c>
      <c r="O14" s="15">
        <f t="shared" si="3"/>
        <v>9.8564039879178195E-2</v>
      </c>
      <c r="P14">
        <v>30</v>
      </c>
      <c r="Q14">
        <v>1</v>
      </c>
    </row>
    <row r="15" spans="2:20" x14ac:dyDescent="0.25">
      <c r="B15">
        <v>7</v>
      </c>
      <c r="C15" s="17">
        <v>43040</v>
      </c>
      <c r="D15">
        <v>213</v>
      </c>
      <c r="E15">
        <v>184.46</v>
      </c>
      <c r="F15" s="16">
        <v>0.71342700000000003</v>
      </c>
      <c r="G15" s="14">
        <f t="shared" si="0"/>
        <v>152.39482238209763</v>
      </c>
      <c r="H15" s="13">
        <f t="shared" si="1"/>
        <v>168.68482238209762</v>
      </c>
      <c r="I15" s="12">
        <f t="shared" si="2"/>
        <v>-15.775177617902386</v>
      </c>
      <c r="L15">
        <v>16.21</v>
      </c>
      <c r="M15" s="8">
        <v>0.28999999999999998</v>
      </c>
      <c r="N15">
        <v>16.29</v>
      </c>
      <c r="O15" s="15">
        <f t="shared" si="3"/>
        <v>0.10689339536192566</v>
      </c>
      <c r="P15">
        <v>30</v>
      </c>
      <c r="Q15">
        <v>1</v>
      </c>
    </row>
    <row r="16" spans="2:20" x14ac:dyDescent="0.25">
      <c r="B16">
        <v>8</v>
      </c>
      <c r="C16" s="17">
        <v>43070</v>
      </c>
      <c r="D16">
        <v>343</v>
      </c>
      <c r="E16">
        <v>292.7</v>
      </c>
      <c r="F16" s="16">
        <v>0.71335300000000001</v>
      </c>
      <c r="G16" s="14">
        <f t="shared" si="0"/>
        <v>245.40574684065487</v>
      </c>
      <c r="H16" s="13">
        <f t="shared" si="1"/>
        <v>274.79574684065489</v>
      </c>
      <c r="I16" s="12">
        <f t="shared" si="2"/>
        <v>-17.904253159345103</v>
      </c>
      <c r="L16">
        <v>18.73</v>
      </c>
      <c r="M16" s="8">
        <v>0.28999999999999998</v>
      </c>
      <c r="N16">
        <v>29.39</v>
      </c>
      <c r="O16" s="15">
        <f t="shared" si="3"/>
        <v>0.11976084659127119</v>
      </c>
      <c r="P16">
        <v>29</v>
      </c>
      <c r="Q16">
        <v>1</v>
      </c>
    </row>
    <row r="17" spans="2:17" x14ac:dyDescent="0.25">
      <c r="B17">
        <v>9</v>
      </c>
      <c r="C17" s="17">
        <v>43101</v>
      </c>
      <c r="D17">
        <v>268</v>
      </c>
      <c r="E17">
        <v>216.39</v>
      </c>
      <c r="F17" s="16">
        <v>0.70552199999999998</v>
      </c>
      <c r="G17" s="14">
        <f t="shared" si="0"/>
        <v>191.74559811456416</v>
      </c>
      <c r="H17" s="13">
        <f t="shared" si="1"/>
        <v>215.83559811456416</v>
      </c>
      <c r="I17" s="12">
        <f t="shared" si="2"/>
        <v>-0.55440188543582281</v>
      </c>
      <c r="L17">
        <v>3.22</v>
      </c>
      <c r="M17" s="8">
        <v>0.28999999999999998</v>
      </c>
      <c r="N17">
        <v>24.09</v>
      </c>
      <c r="O17" s="15">
        <f t="shared" si="3"/>
        <v>0.12563521789744925</v>
      </c>
      <c r="P17">
        <v>32</v>
      </c>
      <c r="Q17">
        <v>1</v>
      </c>
    </row>
    <row r="18" spans="2:17" x14ac:dyDescent="0.25">
      <c r="B18">
        <v>10</v>
      </c>
      <c r="C18" s="17">
        <v>43132</v>
      </c>
      <c r="D18">
        <v>284</v>
      </c>
      <c r="E18">
        <v>219.39</v>
      </c>
      <c r="F18" s="16">
        <v>0.68767599999999995</v>
      </c>
      <c r="G18" s="14">
        <f t="shared" si="0"/>
        <v>203.19309650946349</v>
      </c>
      <c r="H18" s="13">
        <f t="shared" si="1"/>
        <v>227.28309650946349</v>
      </c>
      <c r="I18" s="12">
        <f t="shared" si="2"/>
        <v>7.8930965094635042</v>
      </c>
      <c r="M18" s="8">
        <v>0.28999999999999998</v>
      </c>
      <c r="N18">
        <v>24.09</v>
      </c>
      <c r="O18" s="15">
        <f t="shared" si="3"/>
        <v>0.11855717745252253</v>
      </c>
      <c r="P18">
        <v>29</v>
      </c>
      <c r="Q18">
        <v>1</v>
      </c>
    </row>
    <row r="19" spans="2:17" x14ac:dyDescent="0.25">
      <c r="B19">
        <v>11</v>
      </c>
      <c r="C19" s="17">
        <v>43160</v>
      </c>
      <c r="D19">
        <v>326</v>
      </c>
      <c r="E19">
        <v>247.91</v>
      </c>
      <c r="F19" s="16">
        <v>0.67061300000000001</v>
      </c>
      <c r="G19" s="14">
        <f t="shared" si="0"/>
        <v>233.2427797960743</v>
      </c>
      <c r="H19" s="13">
        <f t="shared" si="1"/>
        <v>262.53277979607429</v>
      </c>
      <c r="I19" s="12">
        <f t="shared" si="2"/>
        <v>14.622779796074298</v>
      </c>
      <c r="M19" s="8">
        <v>0.28999999999999998</v>
      </c>
      <c r="N19">
        <v>29.29</v>
      </c>
      <c r="O19" s="15">
        <f t="shared" si="3"/>
        <v>0.1255773062969342</v>
      </c>
      <c r="P19">
        <v>29</v>
      </c>
      <c r="Q19">
        <v>1</v>
      </c>
    </row>
    <row r="20" spans="2:17" x14ac:dyDescent="0.25">
      <c r="B20">
        <v>12</v>
      </c>
      <c r="C20" s="17">
        <v>43191</v>
      </c>
      <c r="D20">
        <v>228</v>
      </c>
      <c r="E20">
        <v>168.48</v>
      </c>
      <c r="F20" s="16">
        <v>0.66749999999999998</v>
      </c>
      <c r="G20" s="14">
        <f t="shared" si="0"/>
        <v>163.12685212731577</v>
      </c>
      <c r="H20" s="13">
        <f t="shared" si="1"/>
        <v>179.41685212731576</v>
      </c>
      <c r="I20" s="12">
        <f t="shared" si="2"/>
        <v>10.936852127315774</v>
      </c>
      <c r="M20" s="8">
        <v>0.28999999999999998</v>
      </c>
      <c r="N20">
        <v>16.29</v>
      </c>
      <c r="O20" s="15">
        <f t="shared" si="3"/>
        <v>9.9860935140746343E-2</v>
      </c>
      <c r="P20">
        <v>32</v>
      </c>
      <c r="Q20">
        <v>1</v>
      </c>
    </row>
    <row r="21" spans="2:17" x14ac:dyDescent="0.25">
      <c r="B21">
        <v>13</v>
      </c>
      <c r="C21" s="17">
        <v>43221</v>
      </c>
      <c r="D21">
        <v>232</v>
      </c>
      <c r="E21">
        <v>173.93</v>
      </c>
      <c r="F21" s="16">
        <v>0.66741399999999995</v>
      </c>
      <c r="G21" s="14">
        <f t="shared" si="0"/>
        <v>165.98872672604062</v>
      </c>
      <c r="H21" s="13">
        <f t="shared" si="1"/>
        <v>182.27872672604062</v>
      </c>
      <c r="I21" s="12">
        <f t="shared" si="2"/>
        <v>8.3487267260406099</v>
      </c>
      <c r="J21">
        <v>2.8</v>
      </c>
      <c r="M21" s="8">
        <v>0.28999999999999998</v>
      </c>
      <c r="N21">
        <v>16.29</v>
      </c>
      <c r="O21" s="15">
        <f t="shared" si="3"/>
        <v>9.8139194879698979E-2</v>
      </c>
      <c r="P21">
        <v>30</v>
      </c>
      <c r="Q21">
        <v>1</v>
      </c>
    </row>
    <row r="22" spans="2:17" x14ac:dyDescent="0.25">
      <c r="B22">
        <v>14</v>
      </c>
      <c r="C22" s="17">
        <v>43252</v>
      </c>
      <c r="D22">
        <v>261</v>
      </c>
      <c r="E22">
        <v>216.26</v>
      </c>
      <c r="F22" s="16">
        <v>0.67381000000000002</v>
      </c>
      <c r="G22" s="14">
        <f t="shared" si="0"/>
        <v>186.7373175667957</v>
      </c>
      <c r="H22" s="13">
        <f t="shared" si="1"/>
        <v>210.8273175667957</v>
      </c>
      <c r="I22" s="12">
        <f t="shared" si="2"/>
        <v>-5.4326824332042918</v>
      </c>
      <c r="J22">
        <v>0.87</v>
      </c>
      <c r="K22">
        <v>15.43</v>
      </c>
      <c r="M22" s="8">
        <v>0.28999999999999998</v>
      </c>
      <c r="N22">
        <v>24.09</v>
      </c>
      <c r="O22" s="15">
        <f t="shared" si="3"/>
        <v>0.12900474481423907</v>
      </c>
      <c r="P22">
        <v>32</v>
      </c>
      <c r="Q22">
        <v>1</v>
      </c>
    </row>
    <row r="23" spans="2:17" x14ac:dyDescent="0.25">
      <c r="B23">
        <v>15</v>
      </c>
      <c r="C23" s="17">
        <v>43282</v>
      </c>
      <c r="D23">
        <v>237</v>
      </c>
      <c r="E23">
        <v>216.49</v>
      </c>
      <c r="F23" s="16">
        <v>0.76894499999999999</v>
      </c>
      <c r="G23" s="14">
        <f t="shared" si="0"/>
        <v>169.56606997444666</v>
      </c>
      <c r="H23" s="13">
        <f t="shared" si="1"/>
        <v>185.85606997444665</v>
      </c>
      <c r="I23" s="12">
        <f t="shared" si="2"/>
        <v>-30.633930025553354</v>
      </c>
      <c r="K23">
        <v>17.96</v>
      </c>
      <c r="M23" s="8">
        <v>0.28999999999999998</v>
      </c>
      <c r="N23">
        <v>16.29</v>
      </c>
      <c r="O23" s="15">
        <f t="shared" si="3"/>
        <v>9.6068747730338244E-2</v>
      </c>
      <c r="P23">
        <v>30</v>
      </c>
      <c r="Q23">
        <v>1</v>
      </c>
    </row>
    <row r="24" spans="2:17" x14ac:dyDescent="0.25">
      <c r="B24">
        <v>16</v>
      </c>
      <c r="C24" s="17">
        <v>43313</v>
      </c>
      <c r="D24">
        <v>221</v>
      </c>
      <c r="E24">
        <v>204.09</v>
      </c>
      <c r="F24" s="16">
        <v>0.77357500000000001</v>
      </c>
      <c r="G24" s="14">
        <f t="shared" si="0"/>
        <v>158.11857157954731</v>
      </c>
      <c r="H24" s="13">
        <f t="shared" si="1"/>
        <v>174.4085715795473</v>
      </c>
      <c r="I24" s="12">
        <f t="shared" si="2"/>
        <v>-29.681428420452704</v>
      </c>
      <c r="K24">
        <v>16.84</v>
      </c>
      <c r="M24" s="8">
        <v>0.28999999999999998</v>
      </c>
      <c r="N24">
        <v>16.29</v>
      </c>
      <c r="O24" s="15">
        <f t="shared" si="3"/>
        <v>0.10302395118592834</v>
      </c>
      <c r="P24">
        <v>30</v>
      </c>
      <c r="Q24">
        <v>1</v>
      </c>
    </row>
    <row r="25" spans="2:17" x14ac:dyDescent="0.25">
      <c r="B25">
        <v>17</v>
      </c>
      <c r="C25" s="17">
        <v>43344</v>
      </c>
      <c r="D25">
        <v>226</v>
      </c>
      <c r="E25">
        <v>210.84</v>
      </c>
      <c r="F25" s="16">
        <v>0.78367299999999995</v>
      </c>
      <c r="G25" s="14">
        <f t="shared" si="0"/>
        <v>161.69591482795337</v>
      </c>
      <c r="H25" s="13">
        <f t="shared" si="1"/>
        <v>177.98591482795337</v>
      </c>
      <c r="I25" s="12">
        <f t="shared" si="2"/>
        <v>-32.854085172046638</v>
      </c>
      <c r="K25">
        <v>17.440000000000001</v>
      </c>
      <c r="M25" s="8">
        <v>0.28999999999999998</v>
      </c>
      <c r="N25">
        <v>16.29</v>
      </c>
      <c r="O25" s="15">
        <f t="shared" si="3"/>
        <v>0.10074466023048745</v>
      </c>
      <c r="P25">
        <v>31</v>
      </c>
      <c r="Q25">
        <v>1</v>
      </c>
    </row>
    <row r="26" spans="2:17" x14ac:dyDescent="0.25">
      <c r="B26">
        <v>18</v>
      </c>
      <c r="C26" s="17">
        <v>43374</v>
      </c>
      <c r="D26">
        <v>221</v>
      </c>
      <c r="E26">
        <v>214.08</v>
      </c>
      <c r="F26" s="16">
        <v>0.81470600000000004</v>
      </c>
      <c r="G26" s="14">
        <f t="shared" si="0"/>
        <v>158.11857157954731</v>
      </c>
      <c r="H26" s="13">
        <f t="shared" si="1"/>
        <v>174.4085715795473</v>
      </c>
      <c r="I26" s="12">
        <f t="shared" si="2"/>
        <v>-39.671428420452713</v>
      </c>
      <c r="K26">
        <v>17.739999999999998</v>
      </c>
      <c r="M26" s="8">
        <v>0.28999999999999998</v>
      </c>
      <c r="N26">
        <v>16.29</v>
      </c>
      <c r="O26" s="15">
        <f t="shared" si="3"/>
        <v>0.10302395118592834</v>
      </c>
      <c r="P26">
        <v>31</v>
      </c>
      <c r="Q26">
        <v>1</v>
      </c>
    </row>
    <row r="27" spans="2:17" x14ac:dyDescent="0.25">
      <c r="B27">
        <v>19</v>
      </c>
      <c r="C27" s="17">
        <v>43405</v>
      </c>
      <c r="D27">
        <v>373</v>
      </c>
      <c r="E27">
        <v>350.25</v>
      </c>
      <c r="F27" s="16">
        <v>0.82187699999999997</v>
      </c>
      <c r="G27" s="14">
        <f t="shared" si="0"/>
        <v>266.86980633109118</v>
      </c>
      <c r="H27" s="13">
        <f t="shared" si="1"/>
        <v>300.00980633109117</v>
      </c>
      <c r="I27" s="12">
        <f t="shared" si="2"/>
        <v>-50.24019366890883</v>
      </c>
      <c r="J27">
        <v>4.9000000000000004</v>
      </c>
      <c r="K27">
        <v>5.65</v>
      </c>
      <c r="M27" s="8">
        <v>0.28999999999999998</v>
      </c>
      <c r="N27">
        <v>33.14</v>
      </c>
      <c r="O27" s="15">
        <f t="shared" si="3"/>
        <v>0.12418040263005611</v>
      </c>
      <c r="P27">
        <v>32</v>
      </c>
      <c r="Q27">
        <v>1</v>
      </c>
    </row>
    <row r="28" spans="2:17" x14ac:dyDescent="0.25">
      <c r="B28">
        <v>20</v>
      </c>
      <c r="C28" s="17">
        <v>43435</v>
      </c>
      <c r="D28">
        <v>407</v>
      </c>
      <c r="E28">
        <v>374.11</v>
      </c>
      <c r="F28" s="16">
        <v>0.821828</v>
      </c>
      <c r="G28" s="14">
        <f t="shared" si="0"/>
        <v>291.19574042025226</v>
      </c>
      <c r="H28" s="13">
        <f t="shared" si="1"/>
        <v>315.28574042025224</v>
      </c>
      <c r="I28" s="12">
        <f t="shared" si="2"/>
        <v>-58.824259579747775</v>
      </c>
      <c r="J28">
        <v>0.62</v>
      </c>
      <c r="M28" s="8">
        <v>0.28999999999999998</v>
      </c>
      <c r="N28">
        <v>24.09</v>
      </c>
      <c r="O28" s="15">
        <f t="shared" si="3"/>
        <v>8.2727858468099255E-2</v>
      </c>
      <c r="P28">
        <v>28</v>
      </c>
      <c r="Q28">
        <v>1</v>
      </c>
    </row>
    <row r="29" spans="2:17" x14ac:dyDescent="0.25">
      <c r="B29">
        <v>21</v>
      </c>
      <c r="C29" s="17">
        <v>43466</v>
      </c>
      <c r="D29">
        <v>421</v>
      </c>
      <c r="E29">
        <v>377.36</v>
      </c>
      <c r="F29" s="16">
        <v>0.80912099999999998</v>
      </c>
      <c r="G29" s="14">
        <f t="shared" si="0"/>
        <v>301.21230151578925</v>
      </c>
      <c r="H29" s="13">
        <f t="shared" si="1"/>
        <v>337.93230151578928</v>
      </c>
      <c r="I29" s="12">
        <f t="shared" si="2"/>
        <v>-39.427698484210737</v>
      </c>
      <c r="M29" s="8">
        <v>0.28999999999999998</v>
      </c>
      <c r="N29">
        <v>36.72</v>
      </c>
      <c r="O29" s="15">
        <f t="shared" si="3"/>
        <v>0.12190737169502744</v>
      </c>
      <c r="P29">
        <v>31</v>
      </c>
      <c r="Q29">
        <v>1</v>
      </c>
    </row>
    <row r="30" spans="2:17" x14ac:dyDescent="0.25">
      <c r="B30">
        <v>22</v>
      </c>
      <c r="C30" s="17">
        <v>43497</v>
      </c>
      <c r="D30">
        <v>320</v>
      </c>
      <c r="E30">
        <v>223.72</v>
      </c>
      <c r="F30" s="18">
        <v>0.79593800000000003</v>
      </c>
      <c r="G30" s="14">
        <f t="shared" si="0"/>
        <v>228.94996789798705</v>
      </c>
      <c r="H30" s="13">
        <f t="shared" si="1"/>
        <v>261.39996789798704</v>
      </c>
      <c r="I30" s="12">
        <f t="shared" si="2"/>
        <v>37.679967897987041</v>
      </c>
      <c r="M30" s="8">
        <v>0.28999999999999998</v>
      </c>
      <c r="N30">
        <v>32.450000000000003</v>
      </c>
      <c r="O30" s="15">
        <f t="shared" si="3"/>
        <v>0.14173402293054135</v>
      </c>
      <c r="P30">
        <v>29</v>
      </c>
      <c r="Q30">
        <v>1</v>
      </c>
    </row>
    <row r="31" spans="2:17" x14ac:dyDescent="0.25">
      <c r="B31">
        <v>23</v>
      </c>
      <c r="C31" s="17">
        <v>43525</v>
      </c>
      <c r="D31">
        <v>289</v>
      </c>
      <c r="E31">
        <f>454.49-187.05</f>
        <v>267.44</v>
      </c>
      <c r="F31">
        <v>0.78795800000000005</v>
      </c>
      <c r="G31" s="14">
        <f t="shared" si="0"/>
        <v>206.77043975786958</v>
      </c>
      <c r="H31" s="13">
        <f t="shared" si="1"/>
        <v>233.46043975786958</v>
      </c>
      <c r="I31" s="12">
        <f t="shared" si="2"/>
        <v>-33.979560242130418</v>
      </c>
      <c r="M31" s="8">
        <v>0.28999999999999998</v>
      </c>
      <c r="N31">
        <v>26.69</v>
      </c>
      <c r="O31" s="15">
        <f t="shared" si="3"/>
        <v>0.12908034645210542</v>
      </c>
      <c r="P31">
        <v>31</v>
      </c>
      <c r="Q31">
        <v>1</v>
      </c>
    </row>
    <row r="32" spans="2:17" x14ac:dyDescent="0.25">
      <c r="B32">
        <v>24</v>
      </c>
      <c r="C32" s="17">
        <v>43556</v>
      </c>
      <c r="D32">
        <v>214</v>
      </c>
      <c r="E32">
        <v>200.49</v>
      </c>
      <c r="F32" s="20">
        <v>0.78677600000000003</v>
      </c>
      <c r="G32" s="14">
        <f t="shared" si="0"/>
        <v>153.11029103177884</v>
      </c>
      <c r="H32" s="13">
        <f t="shared" si="1"/>
        <v>171.16029103177885</v>
      </c>
      <c r="I32" s="12">
        <f t="shared" si="2"/>
        <v>-29.329708968221155</v>
      </c>
      <c r="M32" s="8">
        <v>0.28999999999999998</v>
      </c>
      <c r="N32">
        <v>18.05</v>
      </c>
      <c r="O32" s="15">
        <f t="shared" si="3"/>
        <v>0.11788887525694552</v>
      </c>
      <c r="P32">
        <v>30</v>
      </c>
      <c r="Q32">
        <v>1</v>
      </c>
    </row>
    <row r="34" spans="1:17" x14ac:dyDescent="0.25">
      <c r="A34" s="8"/>
      <c r="I34" s="12"/>
    </row>
    <row r="36" spans="1:17" x14ac:dyDescent="0.25">
      <c r="B36" s="23"/>
      <c r="C36" s="27" t="s">
        <v>53</v>
      </c>
      <c r="D36" s="27">
        <f>AVERAGE(D8:D32)</f>
        <v>277.68</v>
      </c>
      <c r="E36" s="23">
        <f>AVERAGE(E8:E32)</f>
        <v>232.43039999999993</v>
      </c>
      <c r="F36" s="24">
        <f>AVERAGE(F8:F32)</f>
        <v>0.72450567999999993</v>
      </c>
      <c r="G36" s="25"/>
      <c r="H36" s="23"/>
      <c r="I36" s="23"/>
      <c r="J36" s="23"/>
      <c r="K36" s="23"/>
      <c r="L36" s="23"/>
      <c r="M36" s="26"/>
      <c r="N36" s="23"/>
      <c r="O36" s="23">
        <f>AVERAGE(O8:O32)</f>
        <v>0.11480259440070424</v>
      </c>
      <c r="P36" s="23"/>
      <c r="Q36" s="23"/>
    </row>
    <row r="39" spans="1:17" x14ac:dyDescent="0.25">
      <c r="E39" t="s">
        <v>52</v>
      </c>
      <c r="F39">
        <v>0.50751999999999997</v>
      </c>
      <c r="G39" s="11"/>
    </row>
    <row r="40" spans="1:17" x14ac:dyDescent="0.25">
      <c r="E40" t="s">
        <v>51</v>
      </c>
      <c r="F40" s="10">
        <v>6.4676666666666674E-2</v>
      </c>
    </row>
    <row r="41" spans="1:17" x14ac:dyDescent="0.25">
      <c r="F41" s="22"/>
      <c r="G41" s="22"/>
      <c r="O41" s="22"/>
    </row>
  </sheetData>
  <autoFilter ref="B7:R32" xr:uid="{9D885D0A-7736-4948-B2CE-2C2BD7F196BF}"/>
  <mergeCells count="1">
    <mergeCell ref="G1:I5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A67B-AD04-48E6-8F26-5816617605B6}">
  <sheetPr codeName="Sheet2"/>
  <dimension ref="A1:V13"/>
  <sheetViews>
    <sheetView tabSelected="1" workbookViewId="0">
      <selection activeCell="U2" sqref="U2"/>
    </sheetView>
  </sheetViews>
  <sheetFormatPr defaultRowHeight="15" x14ac:dyDescent="0.25"/>
  <cols>
    <col min="1" max="1" width="10.85546875" bestFit="1" customWidth="1"/>
    <col min="2" max="2" width="15.28515625" bestFit="1" customWidth="1"/>
    <col min="18" max="18" width="19.85546875" bestFit="1" customWidth="1"/>
    <col min="19" max="19" width="19" bestFit="1" customWidth="1"/>
    <col min="21" max="21" width="12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70</v>
      </c>
      <c r="R1" t="s">
        <v>80</v>
      </c>
      <c r="S1" t="s">
        <v>81</v>
      </c>
      <c r="U1" t="s">
        <v>82</v>
      </c>
      <c r="V1" t="s">
        <v>83</v>
      </c>
    </row>
    <row r="2" spans="1:22" x14ac:dyDescent="0.25">
      <c r="A2">
        <f>4*A3</f>
        <v>1378</v>
      </c>
      <c r="B2">
        <f t="shared" ref="B2:L2" si="0">4*B3</f>
        <v>1208</v>
      </c>
      <c r="C2">
        <f t="shared" si="0"/>
        <v>1230</v>
      </c>
      <c r="D2">
        <f t="shared" si="0"/>
        <v>1000</v>
      </c>
      <c r="E2">
        <f t="shared" si="0"/>
        <v>1014</v>
      </c>
      <c r="F2">
        <f t="shared" si="0"/>
        <v>1066</v>
      </c>
      <c r="G2">
        <f t="shared" si="0"/>
        <v>1038</v>
      </c>
      <c r="H2">
        <f t="shared" si="0"/>
        <v>948</v>
      </c>
      <c r="I2">
        <f t="shared" si="0"/>
        <v>926</v>
      </c>
      <c r="J2">
        <f t="shared" si="0"/>
        <v>904</v>
      </c>
      <c r="K2">
        <f t="shared" si="0"/>
        <v>1172</v>
      </c>
      <c r="L2">
        <f t="shared" si="0"/>
        <v>1500</v>
      </c>
      <c r="M2">
        <f>AVERAGE(A2:L2)</f>
        <v>1115.3333333333333</v>
      </c>
      <c r="R2" t="s">
        <v>79</v>
      </c>
      <c r="S2">
        <f>24*275</f>
        <v>6600</v>
      </c>
    </row>
    <row r="3" spans="1:22" x14ac:dyDescent="0.25">
      <c r="A3">
        <v>344.5</v>
      </c>
      <c r="B3">
        <v>302</v>
      </c>
      <c r="C3">
        <v>307.5</v>
      </c>
      <c r="D3">
        <v>250</v>
      </c>
      <c r="E3">
        <v>253.5</v>
      </c>
      <c r="F3">
        <v>266.5</v>
      </c>
      <c r="G3">
        <v>259.5</v>
      </c>
      <c r="H3">
        <v>237</v>
      </c>
      <c r="I3">
        <v>231.5</v>
      </c>
      <c r="J3">
        <v>226</v>
      </c>
      <c r="K3">
        <v>293</v>
      </c>
      <c r="L3">
        <v>375</v>
      </c>
      <c r="M3">
        <f>AVERAGE(A3:L3)</f>
        <v>278.83333333333331</v>
      </c>
      <c r="R3" t="s">
        <v>78</v>
      </c>
      <c r="S3">
        <f>900/0.78</f>
        <v>1153.8461538461538</v>
      </c>
    </row>
    <row r="4" spans="1:22" x14ac:dyDescent="0.25">
      <c r="A4" s="4"/>
      <c r="B4" s="5"/>
      <c r="S4" t="s">
        <v>77</v>
      </c>
    </row>
    <row r="5" spans="1:22" x14ac:dyDescent="0.25">
      <c r="A5" s="4"/>
      <c r="B5" s="5"/>
    </row>
    <row r="6" spans="1:22" x14ac:dyDescent="0.25">
      <c r="A6" s="4"/>
      <c r="B6" s="5"/>
    </row>
    <row r="7" spans="1:22" x14ac:dyDescent="0.25">
      <c r="A7" s="4"/>
      <c r="B7" s="5"/>
      <c r="F7" s="6"/>
    </row>
    <row r="8" spans="1:22" x14ac:dyDescent="0.25">
      <c r="A8" s="4"/>
      <c r="B8" s="5"/>
    </row>
    <row r="9" spans="1:22" ht="15" customHeight="1" x14ac:dyDescent="0.25">
      <c r="A9" s="4"/>
      <c r="B9" s="5"/>
      <c r="N9" s="29" t="s">
        <v>72</v>
      </c>
      <c r="O9" s="29"/>
      <c r="P9" s="29"/>
      <c r="Q9" s="29"/>
    </row>
    <row r="10" spans="1:22" x14ac:dyDescent="0.25">
      <c r="A10" s="4"/>
      <c r="B10" s="5"/>
      <c r="N10" s="29"/>
      <c r="O10" s="29"/>
      <c r="P10" s="29"/>
      <c r="Q10" s="29"/>
    </row>
    <row r="11" spans="1:22" x14ac:dyDescent="0.25">
      <c r="A11" s="4"/>
      <c r="B11" s="5"/>
      <c r="N11" s="29"/>
      <c r="O11" s="29"/>
      <c r="P11" s="29"/>
      <c r="Q11" s="29"/>
    </row>
    <row r="12" spans="1:22" x14ac:dyDescent="0.25">
      <c r="A12" s="4"/>
      <c r="B12" s="5"/>
      <c r="D12" s="5"/>
      <c r="N12" s="29"/>
      <c r="O12" s="29"/>
      <c r="P12" s="29"/>
      <c r="Q12" s="29"/>
    </row>
    <row r="13" spans="1:22" x14ac:dyDescent="0.25">
      <c r="A13" s="4"/>
      <c r="B13" s="5"/>
      <c r="D13" s="5"/>
      <c r="N13" s="29"/>
      <c r="O13" s="29"/>
      <c r="P13" s="29"/>
      <c r="Q13" s="29"/>
    </row>
  </sheetData>
  <mergeCells count="1">
    <mergeCell ref="N9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F8A6-A263-472C-8B9C-6C54E5EC8098}">
  <sheetPr codeName="Sheet1"/>
  <dimension ref="A1:V25"/>
  <sheetViews>
    <sheetView workbookViewId="0">
      <selection activeCell="H28" sqref="H28"/>
    </sheetView>
  </sheetViews>
  <sheetFormatPr defaultRowHeight="15" x14ac:dyDescent="0.25"/>
  <sheetData>
    <row r="1" spans="1:22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Q1" s="4"/>
      <c r="R1" s="5"/>
    </row>
    <row r="2" spans="1:22" ht="15" customHeight="1" x14ac:dyDescent="0.25">
      <c r="A2" s="2" t="s">
        <v>14</v>
      </c>
      <c r="B2" s="3">
        <v>2.4166978794698684E-2</v>
      </c>
      <c r="C2" s="3">
        <v>2.4680580682829065E-2</v>
      </c>
      <c r="D2" s="3">
        <v>2.5168467271032384E-2</v>
      </c>
      <c r="E2" s="3">
        <v>2.161760951928722E-2</v>
      </c>
      <c r="F2" s="3">
        <v>2.1995515158547366E-2</v>
      </c>
      <c r="G2" s="3">
        <v>2.4908202731014083E-2</v>
      </c>
      <c r="H2" s="3">
        <v>2.5354061942477434E-2</v>
      </c>
      <c r="I2" s="3">
        <v>2.585153315692567E-2</v>
      </c>
      <c r="J2" s="3">
        <v>2.4937665584119091E-2</v>
      </c>
      <c r="K2" s="3">
        <v>2.221690064092665E-2</v>
      </c>
      <c r="L2" s="3">
        <v>2.3957466579860632E-2</v>
      </c>
      <c r="M2" s="3">
        <v>2.4343663814394529E-2</v>
      </c>
      <c r="Q2" s="30" t="s">
        <v>75</v>
      </c>
      <c r="R2" s="30"/>
      <c r="S2" s="30"/>
      <c r="T2" s="30"/>
      <c r="U2" s="30"/>
      <c r="V2" s="30"/>
    </row>
    <row r="3" spans="1:22" x14ac:dyDescent="0.25">
      <c r="A3" s="2" t="s">
        <v>15</v>
      </c>
      <c r="B3" s="3">
        <v>1.9790250126045964E-2</v>
      </c>
      <c r="C3" s="3">
        <v>1.9694528039241415E-2</v>
      </c>
      <c r="D3" s="3">
        <v>1.988844714911684E-2</v>
      </c>
      <c r="E3" s="3">
        <v>1.8471666602223605E-2</v>
      </c>
      <c r="F3" s="3">
        <v>1.8876617092668205E-2</v>
      </c>
      <c r="G3" s="3">
        <v>2.1818165323986654E-2</v>
      </c>
      <c r="H3" s="3">
        <v>2.251040682313769E-2</v>
      </c>
      <c r="I3" s="3">
        <v>2.3082214901488086E-2</v>
      </c>
      <c r="J3" s="3">
        <v>2.223005311102021E-2</v>
      </c>
      <c r="K3" s="3">
        <v>1.9154607633785063E-2</v>
      </c>
      <c r="L3" s="3">
        <v>1.9050922797584271E-2</v>
      </c>
      <c r="M3" s="3">
        <v>1.9596837792525353E-2</v>
      </c>
      <c r="Q3" s="30"/>
      <c r="R3" s="30"/>
      <c r="S3" s="30"/>
      <c r="T3" s="30"/>
      <c r="U3" s="30"/>
      <c r="V3" s="30"/>
    </row>
    <row r="4" spans="1:22" x14ac:dyDescent="0.25">
      <c r="A4" s="2" t="s">
        <v>16</v>
      </c>
      <c r="B4" s="3">
        <v>1.8768190187870536E-2</v>
      </c>
      <c r="C4" s="3">
        <v>1.7781105223145133E-2</v>
      </c>
      <c r="D4" s="3">
        <v>1.7796561433060753E-2</v>
      </c>
      <c r="E4" s="3">
        <v>1.7157026916666297E-2</v>
      </c>
      <c r="F4" s="3">
        <v>1.7379371382453407E-2</v>
      </c>
      <c r="G4" s="3">
        <v>2.0303394149657664E-2</v>
      </c>
      <c r="H4" s="3">
        <v>2.106191907638157E-2</v>
      </c>
      <c r="I4" s="3">
        <v>2.1667767048819869E-2</v>
      </c>
      <c r="J4" s="3">
        <v>2.0957231050302182E-2</v>
      </c>
      <c r="K4" s="3">
        <v>1.7700599859849411E-2</v>
      </c>
      <c r="L4" s="3">
        <v>1.6807134192277709E-2</v>
      </c>
      <c r="M4" s="3">
        <v>1.7529606280905354E-2</v>
      </c>
      <c r="Q4" s="30"/>
      <c r="R4" s="30"/>
      <c r="S4" s="30"/>
      <c r="T4" s="30"/>
      <c r="U4" s="30"/>
      <c r="V4" s="30"/>
    </row>
    <row r="5" spans="1:22" x14ac:dyDescent="0.25">
      <c r="A5" s="2" t="s">
        <v>17</v>
      </c>
      <c r="B5" s="3">
        <v>1.9430702843822888E-2</v>
      </c>
      <c r="C5" s="3">
        <v>1.7399650988319044E-2</v>
      </c>
      <c r="D5" s="3">
        <v>1.7475152454601007E-2</v>
      </c>
      <c r="E5" s="3">
        <v>1.7181052305293973E-2</v>
      </c>
      <c r="F5" s="3">
        <v>1.710558850690003E-2</v>
      </c>
      <c r="G5" s="3">
        <v>1.9850923281298609E-2</v>
      </c>
      <c r="H5" s="3">
        <v>2.0657380316056767E-2</v>
      </c>
      <c r="I5" s="3">
        <v>2.1042424168317204E-2</v>
      </c>
      <c r="J5" s="3">
        <v>2.0611922771577588E-2</v>
      </c>
      <c r="K5" s="3">
        <v>1.735496753189188E-2</v>
      </c>
      <c r="L5" s="3">
        <v>1.6037827417929203E-2</v>
      </c>
      <c r="M5" s="3">
        <v>1.7382487849941623E-2</v>
      </c>
      <c r="Q5" s="30"/>
      <c r="R5" s="30"/>
      <c r="S5" s="30"/>
      <c r="T5" s="30"/>
      <c r="U5" s="30"/>
      <c r="V5" s="30"/>
    </row>
    <row r="6" spans="1:22" x14ac:dyDescent="0.25">
      <c r="A6" s="2" t="s">
        <v>18</v>
      </c>
      <c r="B6" s="3">
        <v>2.1424275125843498E-2</v>
      </c>
      <c r="C6" s="3">
        <v>1.8337871532309664E-2</v>
      </c>
      <c r="D6" s="3">
        <v>1.838090481627189E-2</v>
      </c>
      <c r="E6" s="3">
        <v>2.2007148404184825E-2</v>
      </c>
      <c r="F6" s="3">
        <v>2.102418422253851E-2</v>
      </c>
      <c r="G6" s="3">
        <v>2.3245503440529044E-2</v>
      </c>
      <c r="H6" s="3">
        <v>2.35254750981682E-2</v>
      </c>
      <c r="I6" s="3">
        <v>2.3503888256480178E-2</v>
      </c>
      <c r="J6" s="3">
        <v>2.3705078031119747E-2</v>
      </c>
      <c r="K6" s="3">
        <v>2.0950734692887801E-2</v>
      </c>
      <c r="L6" s="3">
        <v>1.6554828892004148E-2</v>
      </c>
      <c r="M6" s="3">
        <v>1.8770518148705305E-2</v>
      </c>
      <c r="Q6" s="30"/>
      <c r="R6" s="30"/>
      <c r="S6" s="30"/>
      <c r="T6" s="30"/>
      <c r="U6" s="30"/>
      <c r="V6" s="30"/>
    </row>
    <row r="7" spans="1:22" x14ac:dyDescent="0.25">
      <c r="A7" s="2" t="s">
        <v>19</v>
      </c>
      <c r="B7" s="3">
        <v>2.8531991136790294E-2</v>
      </c>
      <c r="C7" s="3">
        <v>2.4045637255021669E-2</v>
      </c>
      <c r="D7" s="3">
        <v>2.4604992582393542E-2</v>
      </c>
      <c r="E7" s="3">
        <v>3.3024903534249292E-2</v>
      </c>
      <c r="F7" s="3">
        <v>2.9246480229058926E-2</v>
      </c>
      <c r="G7" s="3">
        <v>3.1147302873197041E-2</v>
      </c>
      <c r="H7" s="3">
        <v>3.0862707985463207E-2</v>
      </c>
      <c r="I7" s="3">
        <v>3.0122177805046679E-2</v>
      </c>
      <c r="J7" s="3">
        <v>3.1925938744476558E-2</v>
      </c>
      <c r="K7" s="3">
        <v>2.9966224533221515E-2</v>
      </c>
      <c r="L7" s="3">
        <v>2.1617428946449344E-2</v>
      </c>
      <c r="M7" s="3">
        <v>2.5101796964379867E-2</v>
      </c>
      <c r="Q7" s="30"/>
      <c r="R7" s="30"/>
      <c r="S7" s="30"/>
      <c r="T7" s="30"/>
      <c r="U7" s="30"/>
      <c r="V7" s="30"/>
    </row>
    <row r="8" spans="1:22" x14ac:dyDescent="0.25">
      <c r="A8" s="2" t="s">
        <v>20</v>
      </c>
      <c r="B8" s="3">
        <v>4.6305110401151831E-2</v>
      </c>
      <c r="C8" s="3">
        <v>3.7013400911008153E-2</v>
      </c>
      <c r="D8" s="3">
        <v>4.1206181421195275E-2</v>
      </c>
      <c r="E8" s="3">
        <v>4.1653612655333322E-2</v>
      </c>
      <c r="F8" s="3">
        <v>3.7483564878622179E-2</v>
      </c>
      <c r="G8" s="3">
        <v>3.7822991048563702E-2</v>
      </c>
      <c r="H8" s="3">
        <v>3.7124441523792268E-2</v>
      </c>
      <c r="I8" s="3">
        <v>3.6332856414343556E-2</v>
      </c>
      <c r="J8" s="3">
        <v>3.8852892506785315E-2</v>
      </c>
      <c r="K8" s="3">
        <v>3.9107247103539355E-2</v>
      </c>
      <c r="L8" s="3">
        <v>3.2950157318207315E-2</v>
      </c>
      <c r="M8" s="3">
        <v>4.2235586950536523E-2</v>
      </c>
      <c r="Q8" s="4"/>
      <c r="R8" s="5"/>
    </row>
    <row r="9" spans="1:22" x14ac:dyDescent="0.25">
      <c r="A9" s="2" t="s">
        <v>21</v>
      </c>
      <c r="B9" s="3">
        <v>5.5248649278708602E-2</v>
      </c>
      <c r="C9" s="3">
        <v>4.6178895006530177E-2</v>
      </c>
      <c r="D9" s="3">
        <v>4.6232156831549666E-2</v>
      </c>
      <c r="E9" s="3">
        <v>4.0376253586911021E-2</v>
      </c>
      <c r="F9" s="3">
        <v>3.6058202610624583E-2</v>
      </c>
      <c r="G9" s="3">
        <v>3.6669520875771522E-2</v>
      </c>
      <c r="H9" s="3">
        <v>3.6504182921629907E-2</v>
      </c>
      <c r="I9" s="3">
        <v>3.5175750107802717E-2</v>
      </c>
      <c r="J9" s="3">
        <v>3.7841259752461553E-2</v>
      </c>
      <c r="K9" s="3">
        <v>3.928349382463947E-2</v>
      </c>
      <c r="L9" s="3">
        <v>4.2211300553225188E-2</v>
      </c>
      <c r="M9" s="3">
        <v>4.8833939827299014E-2</v>
      </c>
      <c r="Q9" s="4"/>
      <c r="R9" s="5"/>
    </row>
    <row r="10" spans="1:22" x14ac:dyDescent="0.25">
      <c r="A10" s="2" t="s">
        <v>22</v>
      </c>
      <c r="B10" s="3">
        <v>5.0833252430949452E-2</v>
      </c>
      <c r="C10" s="3">
        <v>4.3729536002548169E-2</v>
      </c>
      <c r="D10" s="3">
        <v>4.2987832555459356E-2</v>
      </c>
      <c r="E10" s="3">
        <v>3.7627237993285427E-2</v>
      </c>
      <c r="F10" s="3">
        <v>3.5959971739639877E-2</v>
      </c>
      <c r="G10" s="3">
        <v>3.7368646185167026E-2</v>
      </c>
      <c r="H10" s="3">
        <v>3.7372087132780125E-2</v>
      </c>
      <c r="I10" s="3">
        <v>3.5234044511353015E-2</v>
      </c>
      <c r="J10" s="3">
        <v>3.6900491028189458E-2</v>
      </c>
      <c r="K10" s="3">
        <v>3.699935234050386E-2</v>
      </c>
      <c r="L10" s="3">
        <v>4.1951318699869428E-2</v>
      </c>
      <c r="M10" s="3">
        <v>4.5169873057335656E-2</v>
      </c>
      <c r="Q10" s="4"/>
      <c r="R10" s="5"/>
    </row>
    <row r="11" spans="1:22" x14ac:dyDescent="0.25">
      <c r="A11" s="2" t="s">
        <v>23</v>
      </c>
      <c r="B11" s="3">
        <v>4.3168007742600559E-2</v>
      </c>
      <c r="C11" s="3">
        <v>3.9148643054263792E-2</v>
      </c>
      <c r="D11" s="3">
        <v>3.9787437278655795E-2</v>
      </c>
      <c r="E11" s="3">
        <v>3.8515534809058581E-2</v>
      </c>
      <c r="F11" s="3">
        <v>3.962000872937517E-2</v>
      </c>
      <c r="G11" s="3">
        <v>4.1493093710346846E-2</v>
      </c>
      <c r="H11" s="3">
        <v>4.2798449179186862E-2</v>
      </c>
      <c r="I11" s="3">
        <v>4.0895047314784341E-2</v>
      </c>
      <c r="J11" s="3">
        <v>4.1023654913857524E-2</v>
      </c>
      <c r="K11" s="3">
        <v>3.9046681353734521E-2</v>
      </c>
      <c r="L11" s="3">
        <v>3.952159367223753E-2</v>
      </c>
      <c r="M11" s="3">
        <v>3.9462391013996401E-2</v>
      </c>
      <c r="Q11" s="4"/>
      <c r="R11" s="5"/>
    </row>
    <row r="12" spans="1:22" x14ac:dyDescent="0.25">
      <c r="A12" s="2" t="s">
        <v>24</v>
      </c>
      <c r="B12" s="3">
        <v>4.084781143976525E-2</v>
      </c>
      <c r="C12" s="3">
        <v>3.9101530505529739E-2</v>
      </c>
      <c r="D12" s="3">
        <v>3.9566729275679835E-2</v>
      </c>
      <c r="E12" s="3">
        <v>3.8452036803633995E-2</v>
      </c>
      <c r="F12" s="3">
        <v>3.9667053606713888E-2</v>
      </c>
      <c r="G12" s="3">
        <v>4.1812795893045811E-2</v>
      </c>
      <c r="H12" s="3">
        <v>4.265989034276764E-2</v>
      </c>
      <c r="I12" s="3">
        <v>4.1478713265971336E-2</v>
      </c>
      <c r="J12" s="3">
        <v>4.121469668357388E-2</v>
      </c>
      <c r="K12" s="3">
        <v>4.0257910589697452E-2</v>
      </c>
      <c r="L12" s="3">
        <v>4.0464191924729657E-2</v>
      </c>
      <c r="M12" s="3">
        <v>3.8046013350510728E-2</v>
      </c>
      <c r="Q12" s="4"/>
      <c r="R12" s="5"/>
    </row>
    <row r="13" spans="1:22" x14ac:dyDescent="0.25">
      <c r="A13" s="2" t="s">
        <v>25</v>
      </c>
      <c r="B13" s="3">
        <v>3.8704120869911034E-2</v>
      </c>
      <c r="C13" s="3">
        <v>3.9198022891808258E-2</v>
      </c>
      <c r="D13" s="3">
        <v>3.8755233557062847E-2</v>
      </c>
      <c r="E13" s="3">
        <v>3.848576434154153E-2</v>
      </c>
      <c r="F13" s="3">
        <v>4.0913776020570461E-2</v>
      </c>
      <c r="G13" s="3">
        <v>4.2953557322049023E-2</v>
      </c>
      <c r="H13" s="3">
        <v>4.3095822621070506E-2</v>
      </c>
      <c r="I13" s="3">
        <v>4.3171755804709985E-2</v>
      </c>
      <c r="J13" s="3">
        <v>4.211774937750374E-2</v>
      </c>
      <c r="K13" s="3">
        <v>4.1457055524418668E-2</v>
      </c>
      <c r="L13" s="3">
        <v>4.1150376347162038E-2</v>
      </c>
      <c r="M13" s="3">
        <v>3.7854181107935266E-2</v>
      </c>
    </row>
    <row r="14" spans="1:22" x14ac:dyDescent="0.25">
      <c r="A14" s="2" t="s">
        <v>26</v>
      </c>
      <c r="B14" s="3">
        <v>3.6616093573049985E-2</v>
      </c>
      <c r="C14" s="3">
        <v>3.858248907110632E-2</v>
      </c>
      <c r="D14" s="3">
        <v>3.7991024471786913E-2</v>
      </c>
      <c r="E14" s="3">
        <v>3.9473455925337027E-2</v>
      </c>
      <c r="F14" s="3">
        <v>4.3197836415017413E-2</v>
      </c>
      <c r="G14" s="3">
        <v>4.4444075360683392E-2</v>
      </c>
      <c r="H14" s="3">
        <v>4.470103778764678E-2</v>
      </c>
      <c r="I14" s="3">
        <v>4.5445222288137056E-2</v>
      </c>
      <c r="J14" s="3">
        <v>4.3905523201940626E-2</v>
      </c>
      <c r="K14" s="3">
        <v>4.3120121519065933E-2</v>
      </c>
      <c r="L14" s="3">
        <v>4.1711721574194824E-2</v>
      </c>
      <c r="M14" s="3">
        <v>3.7750291822665025E-2</v>
      </c>
    </row>
    <row r="15" spans="1:22" x14ac:dyDescent="0.25">
      <c r="A15" s="2" t="s">
        <v>27</v>
      </c>
      <c r="B15" s="3">
        <v>3.4973683054754519E-2</v>
      </c>
      <c r="C15" s="3">
        <v>3.9352851322850796E-2</v>
      </c>
      <c r="D15" s="3">
        <v>3.8161766608047092E-2</v>
      </c>
      <c r="E15" s="3">
        <v>4.1463566811372143E-2</v>
      </c>
      <c r="F15" s="3">
        <v>4.600701489118323E-2</v>
      </c>
      <c r="G15" s="3">
        <v>4.6240553916774028E-2</v>
      </c>
      <c r="H15" s="3">
        <v>4.6826951981556904E-2</v>
      </c>
      <c r="I15" s="3">
        <v>4.8009230576806394E-2</v>
      </c>
      <c r="J15" s="3">
        <v>4.5927896310294314E-2</v>
      </c>
      <c r="K15" s="3">
        <v>4.5592702849806876E-2</v>
      </c>
      <c r="L15" s="3">
        <v>4.3054963029463093E-2</v>
      </c>
      <c r="M15" s="3">
        <v>3.7628495592238048E-2</v>
      </c>
    </row>
    <row r="16" spans="1:22" x14ac:dyDescent="0.25">
      <c r="A16" s="2" t="s">
        <v>28</v>
      </c>
      <c r="B16" s="3">
        <v>3.4055002190277101E-2</v>
      </c>
      <c r="C16" s="3">
        <v>4.1402971082274566E-2</v>
      </c>
      <c r="D16" s="3">
        <v>3.9289441706854326E-2</v>
      </c>
      <c r="E16" s="3">
        <v>4.5927104888233282E-2</v>
      </c>
      <c r="F16" s="3">
        <v>5.0020013492492209E-2</v>
      </c>
      <c r="G16" s="3">
        <v>4.8492031730924604E-2</v>
      </c>
      <c r="H16" s="3">
        <v>4.931834724100672E-2</v>
      </c>
      <c r="I16" s="3">
        <v>4.9912067571580947E-2</v>
      </c>
      <c r="J16" s="3">
        <v>4.8170047779324231E-2</v>
      </c>
      <c r="K16" s="3">
        <v>4.879267701229123E-2</v>
      </c>
      <c r="L16" s="3">
        <v>4.4532280596512687E-2</v>
      </c>
      <c r="M16" s="3">
        <v>3.823522777917885E-2</v>
      </c>
    </row>
    <row r="17" spans="1:13" x14ac:dyDescent="0.25">
      <c r="A17" s="2" t="s">
        <v>29</v>
      </c>
      <c r="B17" s="3">
        <v>3.611622386030118E-2</v>
      </c>
      <c r="C17" s="3">
        <v>4.3781562071968219E-2</v>
      </c>
      <c r="D17" s="3">
        <v>4.1981709288201587E-2</v>
      </c>
      <c r="E17" s="3">
        <v>5.223440462437294E-2</v>
      </c>
      <c r="F17" s="3">
        <v>5.5584704258238145E-2</v>
      </c>
      <c r="G17" s="3">
        <v>5.3099747071364556E-2</v>
      </c>
      <c r="H17" s="3">
        <v>5.3448430061576409E-2</v>
      </c>
      <c r="I17" s="3">
        <v>5.3665200475633557E-2</v>
      </c>
      <c r="J17" s="3">
        <v>5.1717585179417477E-2</v>
      </c>
      <c r="K17" s="3">
        <v>5.3679310365120844E-2</v>
      </c>
      <c r="L17" s="3">
        <v>4.7104062803579455E-2</v>
      </c>
      <c r="M17" s="3">
        <v>4.1282141438361779E-2</v>
      </c>
    </row>
    <row r="18" spans="1:13" x14ac:dyDescent="0.25">
      <c r="A18" s="2" t="s">
        <v>30</v>
      </c>
      <c r="B18" s="3">
        <v>4.4450079564671965E-2</v>
      </c>
      <c r="C18" s="3">
        <v>5.0160402496795639E-2</v>
      </c>
      <c r="D18" s="3">
        <v>4.8287219769015587E-2</v>
      </c>
      <c r="E18" s="3">
        <v>6.2697103806667237E-2</v>
      </c>
      <c r="F18" s="3">
        <v>6.4963003957654086E-2</v>
      </c>
      <c r="G18" s="3">
        <v>6.0752129873674197E-2</v>
      </c>
      <c r="H18" s="3">
        <v>6.0365277572701465E-2</v>
      </c>
      <c r="I18" s="3">
        <v>6.0865175072627946E-2</v>
      </c>
      <c r="J18" s="3">
        <v>6.0179034380602403E-2</v>
      </c>
      <c r="K18" s="3">
        <v>6.3293564814742187E-2</v>
      </c>
      <c r="L18" s="3">
        <v>5.4281029789883181E-2</v>
      </c>
      <c r="M18" s="3">
        <v>5.0724198314489266E-2</v>
      </c>
    </row>
    <row r="19" spans="1:13" x14ac:dyDescent="0.25">
      <c r="A19" s="2" t="s">
        <v>31</v>
      </c>
      <c r="B19" s="3">
        <v>5.9982275021280673E-2</v>
      </c>
      <c r="C19" s="3">
        <v>6.180555309556289E-2</v>
      </c>
      <c r="D19" s="3">
        <v>5.954658113522053E-2</v>
      </c>
      <c r="E19" s="3">
        <v>6.677575314496606E-2</v>
      </c>
      <c r="F19" s="3">
        <v>6.6661836900573215E-2</v>
      </c>
      <c r="G19" s="3">
        <v>6.2109145511645168E-2</v>
      </c>
      <c r="H19" s="3">
        <v>6.0960745276020974E-2</v>
      </c>
      <c r="I19" s="3">
        <v>6.1017265022073011E-2</v>
      </c>
      <c r="J19" s="3">
        <v>6.2220988975965362E-2</v>
      </c>
      <c r="K19" s="3">
        <v>6.7218191088357582E-2</v>
      </c>
      <c r="L19" s="3">
        <v>6.5033822970828881E-2</v>
      </c>
      <c r="M19" s="3">
        <v>6.4918618601675568E-2</v>
      </c>
    </row>
    <row r="20" spans="1:13" x14ac:dyDescent="0.25">
      <c r="A20" s="2" t="s">
        <v>32</v>
      </c>
      <c r="B20" s="3">
        <v>7.0832455003116038E-2</v>
      </c>
      <c r="C20" s="3">
        <v>7.0807187582325501E-2</v>
      </c>
      <c r="D20" s="3">
        <v>6.7930876018890043E-2</v>
      </c>
      <c r="E20" s="3">
        <v>6.6689746485343385E-2</v>
      </c>
      <c r="F20" s="3">
        <v>6.4550812296689922E-2</v>
      </c>
      <c r="G20" s="3">
        <v>5.9942328707914279E-2</v>
      </c>
      <c r="H20" s="3">
        <v>5.9067047278306722E-2</v>
      </c>
      <c r="I20" s="3">
        <v>5.9459771797134423E-2</v>
      </c>
      <c r="J20" s="3">
        <v>6.210666903893438E-2</v>
      </c>
      <c r="K20" s="3">
        <v>6.8180044369551593E-2</v>
      </c>
      <c r="L20" s="3">
        <v>7.4254231782503927E-2</v>
      </c>
      <c r="M20" s="3">
        <v>7.5182370083750338E-2</v>
      </c>
    </row>
    <row r="21" spans="1:13" x14ac:dyDescent="0.25">
      <c r="A21" s="2" t="s">
        <v>33</v>
      </c>
      <c r="B21" s="3">
        <v>6.9790549035540578E-2</v>
      </c>
      <c r="C21" s="3">
        <v>7.2633152715216823E-2</v>
      </c>
      <c r="D21" s="3">
        <v>7.1911056646959473E-2</v>
      </c>
      <c r="E21" s="3">
        <v>6.9444500131662548E-2</v>
      </c>
      <c r="F21" s="3">
        <v>6.5482713915944485E-2</v>
      </c>
      <c r="G21" s="3">
        <v>6.0338796938324668E-2</v>
      </c>
      <c r="H21" s="3">
        <v>5.9222954295257015E-2</v>
      </c>
      <c r="I21" s="3">
        <v>6.0539879331037875E-2</v>
      </c>
      <c r="J21" s="3">
        <v>6.3993494779948035E-2</v>
      </c>
      <c r="K21" s="3">
        <v>6.7244740452918811E-2</v>
      </c>
      <c r="L21" s="3">
        <v>7.0814506736045016E-2</v>
      </c>
      <c r="M21" s="3">
        <v>7.05761937282227E-2</v>
      </c>
    </row>
    <row r="22" spans="1:13" x14ac:dyDescent="0.25">
      <c r="A22" s="2" t="s">
        <v>34</v>
      </c>
      <c r="B22" s="3">
        <v>6.4553314066192774E-2</v>
      </c>
      <c r="C22" s="3">
        <v>6.8540243562880576E-2</v>
      </c>
      <c r="D22" s="3">
        <v>7.068344992838603E-2</v>
      </c>
      <c r="E22" s="3">
        <v>6.6999765522435584E-2</v>
      </c>
      <c r="F22" s="3">
        <v>6.5011502998545287E-2</v>
      </c>
      <c r="G22" s="3">
        <v>6.1157778179934966E-2</v>
      </c>
      <c r="H22" s="3">
        <v>5.9719104389451737E-2</v>
      </c>
      <c r="I22" s="3">
        <v>6.0561865499836817E-2</v>
      </c>
      <c r="J22" s="3">
        <v>5.9648896346356686E-2</v>
      </c>
      <c r="K22" s="3">
        <v>6.1272899060849158E-2</v>
      </c>
      <c r="L22" s="3">
        <v>6.6221519186889163E-2</v>
      </c>
      <c r="M22" s="3">
        <v>6.6109008220815668E-2</v>
      </c>
    </row>
    <row r="23" spans="1:13" x14ac:dyDescent="0.25">
      <c r="A23" s="2" t="s">
        <v>35</v>
      </c>
      <c r="B23" s="3">
        <v>5.8502929348998443E-2</v>
      </c>
      <c r="C23" s="3">
        <v>6.1131042126694943E-2</v>
      </c>
      <c r="D23" s="3">
        <v>6.3552125855192015E-2</v>
      </c>
      <c r="E23" s="3">
        <v>5.447940939462563E-2</v>
      </c>
      <c r="F23" s="3">
        <v>5.3575117669964097E-2</v>
      </c>
      <c r="G23" s="3">
        <v>5.2303553132192787E-2</v>
      </c>
      <c r="H23" s="3">
        <v>5.1257454258590046E-2</v>
      </c>
      <c r="I23" s="3">
        <v>5.1026664488020186E-2</v>
      </c>
      <c r="J23" s="3">
        <v>4.9900436408403949E-2</v>
      </c>
      <c r="K23" s="3">
        <v>5.0684621294656833E-2</v>
      </c>
      <c r="L23" s="3">
        <v>5.8885261078710317E-2</v>
      </c>
      <c r="M23" s="3">
        <v>5.9460064352229017E-2</v>
      </c>
    </row>
    <row r="24" spans="1:13" x14ac:dyDescent="0.25">
      <c r="A24" s="2" t="s">
        <v>36</v>
      </c>
      <c r="B24" s="3">
        <v>4.7197230742620562E-2</v>
      </c>
      <c r="C24" s="3">
        <v>4.8783763542509448E-2</v>
      </c>
      <c r="D24" s="3">
        <v>5.0775385982358076E-2</v>
      </c>
      <c r="E24" s="3">
        <v>4.1264792284884229E-2</v>
      </c>
      <c r="F24" s="3">
        <v>4.1161682433895806E-2</v>
      </c>
      <c r="G24" s="3">
        <v>4.1410717137470361E-2</v>
      </c>
      <c r="H24" s="3">
        <v>4.0905774718543612E-2</v>
      </c>
      <c r="I24" s="3">
        <v>4.1000264616815614E-2</v>
      </c>
      <c r="J24" s="3">
        <v>3.9982274541202553E-2</v>
      </c>
      <c r="K24" s="3">
        <v>3.9413389196025377E-2</v>
      </c>
      <c r="L24" s="3">
        <v>4.6782431938292152E-2</v>
      </c>
      <c r="M24" s="3">
        <v>4.7564726659520599E-2</v>
      </c>
    </row>
    <row r="25" spans="1:13" x14ac:dyDescent="0.25">
      <c r="A25" s="2" t="s">
        <v>37</v>
      </c>
      <c r="B25" s="3">
        <v>3.5710824161037734E-2</v>
      </c>
      <c r="C25" s="3">
        <v>3.6709379237259865E-2</v>
      </c>
      <c r="D25" s="3">
        <v>3.8039265963009439E-2</v>
      </c>
      <c r="E25" s="3">
        <v>2.7980549508430867E-2</v>
      </c>
      <c r="F25" s="3">
        <v>2.8453426592089173E-2</v>
      </c>
      <c r="G25" s="3">
        <v>3.0315045604470223E-2</v>
      </c>
      <c r="H25" s="3">
        <v>3.068005017642924E-2</v>
      </c>
      <c r="I25" s="3">
        <v>3.0939220504253673E-2</v>
      </c>
      <c r="J25" s="3">
        <v>2.9928519502622927E-2</v>
      </c>
      <c r="K25" s="3">
        <v>2.8011962347518002E-2</v>
      </c>
      <c r="L25" s="3">
        <v>3.5049621171560803E-2</v>
      </c>
      <c r="M25" s="3">
        <v>3.6241767248387541E-2</v>
      </c>
    </row>
  </sheetData>
  <mergeCells count="1">
    <mergeCell ref="Q2:V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2C62-8A83-4E0A-ABDE-3D19004E1128}">
  <sheetPr codeName="Sheet3"/>
  <dimension ref="A1:M37"/>
  <sheetViews>
    <sheetView topLeftCell="A4" workbookViewId="0">
      <selection activeCell="C35" sqref="C35"/>
    </sheetView>
  </sheetViews>
  <sheetFormatPr defaultRowHeight="15" x14ac:dyDescent="0.25"/>
  <cols>
    <col min="1" max="1" width="12.28515625" bestFit="1" customWidth="1"/>
    <col min="2" max="2" width="12" bestFit="1" customWidth="1"/>
  </cols>
  <sheetData>
    <row r="1" spans="1:13" x14ac:dyDescent="0.25">
      <c r="B1" s="31" t="s">
        <v>40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t="s">
        <v>13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>
        <v>0</v>
      </c>
      <c r="B3">
        <f>'Perfis horário-mensais (USA)'!B2*'Perfil mensal (média faturas)'!A$2/30</f>
        <v>1.1100698926364929</v>
      </c>
      <c r="C3">
        <f>'Perfis horário-mensais (USA)'!C2*'Perfil mensal (média faturas)'!B$2/30</f>
        <v>0.99380471549525029</v>
      </c>
      <c r="D3">
        <f>'Perfis horário-mensais (USA)'!D2*'Perfil mensal (média faturas)'!C$2/30</f>
        <v>1.0319071581123278</v>
      </c>
      <c r="E3">
        <f>'Perfis horário-mensais (USA)'!E2*'Perfil mensal (média faturas)'!D$2/30</f>
        <v>0.72058698397624066</v>
      </c>
      <c r="F3">
        <f>'Perfis horário-mensais (USA)'!F2*'Perfil mensal (média faturas)'!E$2/30</f>
        <v>0.74344841235890102</v>
      </c>
      <c r="G3">
        <f>'Perfis horário-mensais (USA)'!G2*'Perfil mensal (média faturas)'!F$2/30</f>
        <v>0.88507147037536704</v>
      </c>
      <c r="H3">
        <f>'Perfis horário-mensais (USA)'!H2*'Perfil mensal (média faturas)'!G$2/30</f>
        <v>0.87725054320971918</v>
      </c>
      <c r="I3">
        <f>'Perfis horário-mensais (USA)'!I2*'Perfil mensal (média faturas)'!H$2/30</f>
        <v>0.81690844775885119</v>
      </c>
      <c r="J3">
        <f>'Perfis horário-mensais (USA)'!J2*'Perfil mensal (média faturas)'!I$2/30</f>
        <v>0.76974261102980923</v>
      </c>
      <c r="K3">
        <f>'Perfis horário-mensais (USA)'!K2*'Perfil mensal (média faturas)'!J$2/30</f>
        <v>0.66946927264658973</v>
      </c>
      <c r="L3">
        <f>'Perfis horário-mensais (USA)'!L2*'Perfil mensal (média faturas)'!K$2/30</f>
        <v>0.93593836105322192</v>
      </c>
      <c r="M3">
        <f>'Perfis horário-mensais (USA)'!M2*'Perfil mensal (média faturas)'!L$2/30</f>
        <v>1.2171831907197264</v>
      </c>
    </row>
    <row r="4" spans="1:13" x14ac:dyDescent="0.25">
      <c r="A4">
        <v>1</v>
      </c>
      <c r="B4">
        <f>'Perfis horário-mensais (USA)'!B3*'Perfil mensal (média faturas)'!A$2/30</f>
        <v>0.9090321557897113</v>
      </c>
      <c r="C4">
        <f>'Perfis horário-mensais (USA)'!C3*'Perfil mensal (média faturas)'!B$2/30</f>
        <v>0.79303299571345431</v>
      </c>
      <c r="D4">
        <f>'Perfis horário-mensais (USA)'!D3*'Perfil mensal (média faturas)'!C$2/30</f>
        <v>0.81542633311379054</v>
      </c>
      <c r="E4">
        <f>'Perfis horário-mensais (USA)'!E3*'Perfil mensal (média faturas)'!D$2/30</f>
        <v>0.61572222007412025</v>
      </c>
      <c r="F4">
        <f>'Perfis horário-mensais (USA)'!F3*'Perfil mensal (média faturas)'!E$2/30</f>
        <v>0.63802965773218523</v>
      </c>
      <c r="G4">
        <f>'Perfis horário-mensais (USA)'!G3*'Perfil mensal (média faturas)'!F$2/30</f>
        <v>0.77527214117899246</v>
      </c>
      <c r="H4">
        <f>'Perfis horário-mensais (USA)'!H3*'Perfil mensal (média faturas)'!G$2/30</f>
        <v>0.77886007608056407</v>
      </c>
      <c r="I4">
        <f>'Perfis horário-mensais (USA)'!I3*'Perfil mensal (média faturas)'!H$2/30</f>
        <v>0.72939799088702351</v>
      </c>
      <c r="J4">
        <f>'Perfis horário-mensais (USA)'!J3*'Perfil mensal (média faturas)'!I$2/30</f>
        <v>0.68616763936015712</v>
      </c>
      <c r="K4">
        <f>'Perfis horário-mensais (USA)'!K3*'Perfil mensal (média faturas)'!J$2/30</f>
        <v>0.57719217669805656</v>
      </c>
      <c r="L4">
        <f>'Perfis horário-mensais (USA)'!L3*'Perfil mensal (média faturas)'!K$2/30</f>
        <v>0.74425605062562561</v>
      </c>
      <c r="M4">
        <f>'Perfis horário-mensais (USA)'!M3*'Perfil mensal (média faturas)'!L$2/30</f>
        <v>0.97984188962626773</v>
      </c>
    </row>
    <row r="5" spans="1:13" x14ac:dyDescent="0.25">
      <c r="A5">
        <v>2</v>
      </c>
      <c r="B5">
        <f>'Perfis horário-mensais (USA)'!B4*'Perfil mensal (média faturas)'!A$2/30</f>
        <v>0.86208553596285331</v>
      </c>
      <c r="C5">
        <f>'Perfis horário-mensais (USA)'!C4*'Perfil mensal (média faturas)'!B$2/30</f>
        <v>0.71598583698531071</v>
      </c>
      <c r="D5">
        <f>'Perfis horário-mensais (USA)'!D4*'Perfil mensal (média faturas)'!C$2/30</f>
        <v>0.72965901875549088</v>
      </c>
      <c r="E5">
        <f>'Perfis horário-mensais (USA)'!E4*'Perfil mensal (média faturas)'!D$2/30</f>
        <v>0.57190089722220994</v>
      </c>
      <c r="F5">
        <f>'Perfis horário-mensais (USA)'!F4*'Perfil mensal (média faturas)'!E$2/30</f>
        <v>0.58742275272692512</v>
      </c>
      <c r="G5">
        <f>'Perfis horário-mensais (USA)'!G4*'Perfil mensal (média faturas)'!F$2/30</f>
        <v>0.72144727211783566</v>
      </c>
      <c r="H5">
        <f>'Perfis horário-mensais (USA)'!H4*'Perfil mensal (média faturas)'!G$2/30</f>
        <v>0.72874240004280233</v>
      </c>
      <c r="I5">
        <f>'Perfis horário-mensais (USA)'!I4*'Perfil mensal (média faturas)'!H$2/30</f>
        <v>0.68470143874270795</v>
      </c>
      <c r="J5">
        <f>'Perfis horário-mensais (USA)'!J4*'Perfil mensal (média faturas)'!I$2/30</f>
        <v>0.64687986508599404</v>
      </c>
      <c r="K5">
        <f>'Perfis horário-mensais (USA)'!K4*'Perfil mensal (média faturas)'!J$2/30</f>
        <v>0.53337807577679563</v>
      </c>
      <c r="L5">
        <f>'Perfis horário-mensais (USA)'!L4*'Perfil mensal (média faturas)'!K$2/30</f>
        <v>0.65659870911164908</v>
      </c>
      <c r="M5">
        <f>'Perfis horário-mensais (USA)'!M4*'Perfil mensal (média faturas)'!L$2/30</f>
        <v>0.87648031404526772</v>
      </c>
    </row>
    <row r="6" spans="1:13" x14ac:dyDescent="0.25">
      <c r="A6">
        <v>3</v>
      </c>
      <c r="B6">
        <f>'Perfis horário-mensais (USA)'!B5*'Perfil mensal (média faturas)'!A$2/30</f>
        <v>0.89251695062626468</v>
      </c>
      <c r="C6">
        <f>'Perfis horário-mensais (USA)'!C5*'Perfil mensal (média faturas)'!B$2/30</f>
        <v>0.70062594646298015</v>
      </c>
      <c r="D6">
        <f>'Perfis horário-mensais (USA)'!D5*'Perfil mensal (média faturas)'!C$2/30</f>
        <v>0.71648125063864121</v>
      </c>
      <c r="E6">
        <f>'Perfis horário-mensais (USA)'!E5*'Perfil mensal (média faturas)'!D$2/30</f>
        <v>0.57270174350979919</v>
      </c>
      <c r="F6">
        <f>'Perfis horário-mensais (USA)'!F5*'Perfil mensal (média faturas)'!E$2/30</f>
        <v>0.57816889153322093</v>
      </c>
      <c r="G6">
        <f>'Perfis horário-mensais (USA)'!G5*'Perfil mensal (média faturas)'!F$2/30</f>
        <v>0.70536947392881055</v>
      </c>
      <c r="H6">
        <f>'Perfis horário-mensais (USA)'!H5*'Perfil mensal (média faturas)'!G$2/30</f>
        <v>0.71474535893556412</v>
      </c>
      <c r="I6">
        <f>'Perfis horário-mensais (USA)'!I5*'Perfil mensal (média faturas)'!H$2/30</f>
        <v>0.66494060371882369</v>
      </c>
      <c r="J6">
        <f>'Perfis horário-mensais (USA)'!J5*'Perfil mensal (média faturas)'!I$2/30</f>
        <v>0.63622134954936149</v>
      </c>
      <c r="K6">
        <f>'Perfis horário-mensais (USA)'!K5*'Perfil mensal (média faturas)'!J$2/30</f>
        <v>0.52296302162767527</v>
      </c>
      <c r="L6">
        <f>'Perfis horário-mensais (USA)'!L5*'Perfil mensal (média faturas)'!K$2/30</f>
        <v>0.62654445779376755</v>
      </c>
      <c r="M6">
        <f>'Perfis horário-mensais (USA)'!M5*'Perfil mensal (média faturas)'!L$2/30</f>
        <v>0.86912439249708118</v>
      </c>
    </row>
    <row r="7" spans="1:13" x14ac:dyDescent="0.25">
      <c r="A7">
        <v>4</v>
      </c>
      <c r="B7">
        <f>'Perfis horário-mensais (USA)'!B6*'Perfil mensal (média faturas)'!A$2/30</f>
        <v>0.98408837078041134</v>
      </c>
      <c r="C7">
        <f>'Perfis horário-mensais (USA)'!C6*'Perfil mensal (média faturas)'!B$2/30</f>
        <v>0.73840496036766912</v>
      </c>
      <c r="D7">
        <f>'Perfis horário-mensais (USA)'!D6*'Perfil mensal (média faturas)'!C$2/30</f>
        <v>0.75361709746714745</v>
      </c>
      <c r="E7">
        <f>'Perfis horário-mensais (USA)'!E6*'Perfil mensal (média faturas)'!D$2/30</f>
        <v>0.73357161347282751</v>
      </c>
      <c r="F7">
        <f>'Perfis horário-mensais (USA)'!F6*'Perfil mensal (média faturas)'!E$2/30</f>
        <v>0.71061742672180161</v>
      </c>
      <c r="G7">
        <f>'Perfis horário-mensais (USA)'!G6*'Perfil mensal (média faturas)'!F$2/30</f>
        <v>0.8259902222534653</v>
      </c>
      <c r="H7">
        <f>'Perfis horário-mensais (USA)'!H6*'Perfil mensal (média faturas)'!G$2/30</f>
        <v>0.81398143839661974</v>
      </c>
      <c r="I7">
        <f>'Perfis horário-mensais (USA)'!I6*'Perfil mensal (média faturas)'!H$2/30</f>
        <v>0.74272286890477368</v>
      </c>
      <c r="J7">
        <f>'Perfis horário-mensais (USA)'!J6*'Perfil mensal (média faturas)'!I$2/30</f>
        <v>0.73169674189389622</v>
      </c>
      <c r="K7">
        <f>'Perfis horário-mensais (USA)'!K6*'Perfil mensal (média faturas)'!J$2/30</f>
        <v>0.63131547207901906</v>
      </c>
      <c r="L7">
        <f>'Perfis horário-mensais (USA)'!L6*'Perfil mensal (média faturas)'!K$2/30</f>
        <v>0.64674198204762878</v>
      </c>
      <c r="M7">
        <f>'Perfis horário-mensais (USA)'!M6*'Perfil mensal (média faturas)'!L$2/30</f>
        <v>0.93852590743526521</v>
      </c>
    </row>
    <row r="8" spans="1:13" x14ac:dyDescent="0.25">
      <c r="A8">
        <v>5</v>
      </c>
      <c r="B8">
        <f>'Perfis horário-mensais (USA)'!B7*'Perfil mensal (média faturas)'!A$2/30</f>
        <v>1.3105694595499007</v>
      </c>
      <c r="C8">
        <f>'Perfis horário-mensais (USA)'!C7*'Perfil mensal (média faturas)'!B$2/30</f>
        <v>0.96823766013553925</v>
      </c>
      <c r="D8">
        <f>'Perfis horário-mensais (USA)'!D7*'Perfil mensal (média faturas)'!C$2/30</f>
        <v>1.0088046958781354</v>
      </c>
      <c r="E8">
        <f>'Perfis horário-mensais (USA)'!E7*'Perfil mensal (média faturas)'!D$2/30</f>
        <v>1.1008301178083097</v>
      </c>
      <c r="F8">
        <f>'Perfis horário-mensais (USA)'!F7*'Perfil mensal (média faturas)'!E$2/30</f>
        <v>0.9885310317421917</v>
      </c>
      <c r="G8">
        <f>'Perfis horário-mensais (USA)'!G7*'Perfil mensal (média faturas)'!F$2/30</f>
        <v>1.1067674954276014</v>
      </c>
      <c r="H8">
        <f>'Perfis horário-mensais (USA)'!H7*'Perfil mensal (média faturas)'!G$2/30</f>
        <v>1.067849696297027</v>
      </c>
      <c r="I8">
        <f>'Perfis horário-mensais (USA)'!I7*'Perfil mensal (média faturas)'!H$2/30</f>
        <v>0.95186081863947503</v>
      </c>
      <c r="J8">
        <f>'Perfis horário-mensais (USA)'!J7*'Perfil mensal (média faturas)'!I$2/30</f>
        <v>0.98544730924617641</v>
      </c>
      <c r="K8">
        <f>'Perfis horário-mensais (USA)'!K7*'Perfil mensal (média faturas)'!J$2/30</f>
        <v>0.90298223260107491</v>
      </c>
      <c r="L8">
        <f>'Perfis horário-mensais (USA)'!L7*'Perfil mensal (média faturas)'!K$2/30</f>
        <v>0.84452089084128767</v>
      </c>
      <c r="M8">
        <f>'Perfis horário-mensais (USA)'!M7*'Perfil mensal (média faturas)'!L$2/30</f>
        <v>1.2550898482189934</v>
      </c>
    </row>
    <row r="9" spans="1:13" x14ac:dyDescent="0.25">
      <c r="A9">
        <v>6</v>
      </c>
      <c r="B9">
        <f>'Perfis horário-mensais (USA)'!B8*'Perfil mensal (média faturas)'!A$2/30</f>
        <v>2.1269480710929072</v>
      </c>
      <c r="C9">
        <f>'Perfis horário-mensais (USA)'!C8*'Perfil mensal (média faturas)'!B$2/30</f>
        <v>1.4904062766832618</v>
      </c>
      <c r="D9">
        <f>'Perfis horário-mensais (USA)'!D8*'Perfil mensal (média faturas)'!C$2/30</f>
        <v>1.6894534382690063</v>
      </c>
      <c r="E9">
        <f>'Perfis horário-mensais (USA)'!E8*'Perfil mensal (média faturas)'!D$2/30</f>
        <v>1.3884537551777774</v>
      </c>
      <c r="F9">
        <f>'Perfis horário-mensais (USA)'!F8*'Perfil mensal (média faturas)'!E$2/30</f>
        <v>1.2669444928974296</v>
      </c>
      <c r="G9">
        <f>'Perfis horário-mensais (USA)'!G8*'Perfil mensal (média faturas)'!F$2/30</f>
        <v>1.3439769485922968</v>
      </c>
      <c r="H9">
        <f>'Perfis horário-mensais (USA)'!H8*'Perfil mensal (média faturas)'!G$2/30</f>
        <v>1.2845056767232126</v>
      </c>
      <c r="I9">
        <f>'Perfis horário-mensais (USA)'!I8*'Perfil mensal (média faturas)'!H$2/30</f>
        <v>1.1481182626932562</v>
      </c>
      <c r="J9">
        <f>'Perfis horário-mensais (USA)'!J8*'Perfil mensal (média faturas)'!I$2/30</f>
        <v>1.1992592820427734</v>
      </c>
      <c r="K9">
        <f>'Perfis horário-mensais (USA)'!K8*'Perfil mensal (média faturas)'!J$2/30</f>
        <v>1.1784317127199857</v>
      </c>
      <c r="L9">
        <f>'Perfis horário-mensais (USA)'!L8*'Perfil mensal (média faturas)'!K$2/30</f>
        <v>1.2872528125646323</v>
      </c>
      <c r="M9">
        <f>'Perfis horário-mensais (USA)'!M8*'Perfil mensal (média faturas)'!L$2/30</f>
        <v>2.1117793475268263</v>
      </c>
    </row>
    <row r="10" spans="1:13" x14ac:dyDescent="0.25">
      <c r="A10">
        <v>7</v>
      </c>
      <c r="B10">
        <f>'Perfis horário-mensais (USA)'!B9*'Perfil mensal (média faturas)'!A$2/30</f>
        <v>2.5377546235353483</v>
      </c>
      <c r="C10">
        <f>'Perfis horário-mensais (USA)'!C9*'Perfil mensal (média faturas)'!B$2/30</f>
        <v>1.8594701722629485</v>
      </c>
      <c r="D10">
        <f>'Perfis horário-mensais (USA)'!D9*'Perfil mensal (média faturas)'!C$2/30</f>
        <v>1.8955184300935362</v>
      </c>
      <c r="E10">
        <f>'Perfis horário-mensais (USA)'!E9*'Perfil mensal (média faturas)'!D$2/30</f>
        <v>1.3458751195637007</v>
      </c>
      <c r="F10">
        <f>'Perfis horário-mensais (USA)'!F9*'Perfil mensal (média faturas)'!E$2/30</f>
        <v>1.218767248239111</v>
      </c>
      <c r="G10">
        <f>'Perfis horário-mensais (USA)'!G9*'Perfil mensal (média faturas)'!F$2/30</f>
        <v>1.3029903084524148</v>
      </c>
      <c r="H10">
        <f>'Perfis horário-mensais (USA)'!H9*'Perfil mensal (média faturas)'!G$2/30</f>
        <v>1.2630447290883948</v>
      </c>
      <c r="I10">
        <f>'Perfis horário-mensais (USA)'!I9*'Perfil mensal (média faturas)'!H$2/30</f>
        <v>1.1115537034065659</v>
      </c>
      <c r="J10">
        <f>'Perfis horário-mensais (USA)'!J9*'Perfil mensal (média faturas)'!I$2/30</f>
        <v>1.1680335510259801</v>
      </c>
      <c r="K10">
        <f>'Perfis horário-mensais (USA)'!K9*'Perfil mensal (média faturas)'!J$2/30</f>
        <v>1.1837426139158027</v>
      </c>
      <c r="L10">
        <f>'Perfis horário-mensais (USA)'!L9*'Perfil mensal (média faturas)'!K$2/30</f>
        <v>1.6490548082793306</v>
      </c>
      <c r="M10">
        <f>'Perfis horário-mensais (USA)'!M9*'Perfil mensal (média faturas)'!L$2/30</f>
        <v>2.4416969913649504</v>
      </c>
    </row>
    <row r="11" spans="1:13" x14ac:dyDescent="0.25">
      <c r="A11">
        <v>8</v>
      </c>
      <c r="B11">
        <f>'Perfis horário-mensais (USA)'!B10*'Perfil mensal (média faturas)'!A$2/30</f>
        <v>2.3349407283282781</v>
      </c>
      <c r="C11">
        <f>'Perfis horário-mensais (USA)'!C10*'Perfil mensal (média faturas)'!B$2/30</f>
        <v>1.7608426497026064</v>
      </c>
      <c r="D11">
        <f>'Perfis horário-mensais (USA)'!D10*'Perfil mensal (média faturas)'!C$2/30</f>
        <v>1.7625011347738337</v>
      </c>
      <c r="E11">
        <f>'Perfis horário-mensais (USA)'!E10*'Perfil mensal (média faturas)'!D$2/30</f>
        <v>1.2542412664428475</v>
      </c>
      <c r="F11">
        <f>'Perfis horário-mensais (USA)'!F10*'Perfil mensal (média faturas)'!E$2/30</f>
        <v>1.2154470447998278</v>
      </c>
      <c r="G11">
        <f>'Perfis horário-mensais (USA)'!G10*'Perfil mensal (média faturas)'!F$2/30</f>
        <v>1.3278325611129349</v>
      </c>
      <c r="H11">
        <f>'Perfis horário-mensais (USA)'!H10*'Perfil mensal (média faturas)'!G$2/30</f>
        <v>1.2930742147941923</v>
      </c>
      <c r="I11">
        <f>'Perfis horário-mensais (USA)'!I10*'Perfil mensal (média faturas)'!H$2/30</f>
        <v>1.1133958065587553</v>
      </c>
      <c r="J11">
        <f>'Perfis horário-mensais (USA)'!J10*'Perfil mensal (média faturas)'!I$2/30</f>
        <v>1.1389951564034477</v>
      </c>
      <c r="K11">
        <f>'Perfis horário-mensais (USA)'!K10*'Perfil mensal (média faturas)'!J$2/30</f>
        <v>1.1149138171938495</v>
      </c>
      <c r="L11">
        <f>'Perfis horário-mensais (USA)'!L10*'Perfil mensal (média faturas)'!K$2/30</f>
        <v>1.6388981838748991</v>
      </c>
      <c r="M11">
        <f>'Perfis horário-mensais (USA)'!M10*'Perfil mensal (média faturas)'!L$2/30</f>
        <v>2.2584936528667829</v>
      </c>
    </row>
    <row r="12" spans="1:13" x14ac:dyDescent="0.25">
      <c r="A12">
        <v>9</v>
      </c>
      <c r="B12">
        <f>'Perfis horário-mensais (USA)'!B11*'Perfil mensal (média faturas)'!A$2/30</f>
        <v>1.9828504889767857</v>
      </c>
      <c r="C12">
        <f>'Perfis horário-mensais (USA)'!C11*'Perfil mensal (média faturas)'!B$2/30</f>
        <v>1.5763853603183553</v>
      </c>
      <c r="D12">
        <f>'Perfis horário-mensais (USA)'!D11*'Perfil mensal (média faturas)'!C$2/30</f>
        <v>1.6312849284248876</v>
      </c>
      <c r="E12">
        <f>'Perfis horário-mensais (USA)'!E11*'Perfil mensal (média faturas)'!D$2/30</f>
        <v>1.2838511603019527</v>
      </c>
      <c r="F12">
        <f>'Perfis horário-mensais (USA)'!F11*'Perfil mensal (média faturas)'!E$2/30</f>
        <v>1.3391562950528808</v>
      </c>
      <c r="G12">
        <f>'Perfis horário-mensais (USA)'!G11*'Perfil mensal (média faturas)'!F$2/30</f>
        <v>1.4743879298409912</v>
      </c>
      <c r="H12">
        <f>'Perfis horário-mensais (USA)'!H11*'Perfil mensal (média faturas)'!G$2/30</f>
        <v>1.4808263415998655</v>
      </c>
      <c r="I12">
        <f>'Perfis horário-mensais (USA)'!I11*'Perfil mensal (média faturas)'!H$2/30</f>
        <v>1.2922834951471851</v>
      </c>
      <c r="J12">
        <f>'Perfis horário-mensais (USA)'!J11*'Perfil mensal (média faturas)'!I$2/30</f>
        <v>1.2662634816744023</v>
      </c>
      <c r="K12">
        <f>'Perfis horário-mensais (USA)'!K11*'Perfil mensal (média faturas)'!J$2/30</f>
        <v>1.1766066647925335</v>
      </c>
      <c r="L12">
        <f>'Perfis horário-mensais (USA)'!L11*'Perfil mensal (média faturas)'!K$2/30</f>
        <v>1.5439769261287462</v>
      </c>
      <c r="M12">
        <f>'Perfis horário-mensais (USA)'!M11*'Perfil mensal (média faturas)'!L$2/30</f>
        <v>1.97311955069982</v>
      </c>
    </row>
    <row r="13" spans="1:13" x14ac:dyDescent="0.25">
      <c r="A13">
        <v>10</v>
      </c>
      <c r="B13">
        <f>'Perfis horário-mensais (USA)'!B12*'Perfil mensal (média faturas)'!A$2/30</f>
        <v>1.8762761387998839</v>
      </c>
      <c r="C13">
        <f>'Perfis horário-mensais (USA)'!C12*'Perfil mensal (média faturas)'!B$2/30</f>
        <v>1.5744882950226642</v>
      </c>
      <c r="D13">
        <f>'Perfis horário-mensais (USA)'!D12*'Perfil mensal (média faturas)'!C$2/30</f>
        <v>1.6222359003028732</v>
      </c>
      <c r="E13">
        <f>'Perfis horário-mensais (USA)'!E12*'Perfil mensal (média faturas)'!D$2/30</f>
        <v>1.2817345601211332</v>
      </c>
      <c r="F13">
        <f>'Perfis horário-mensais (USA)'!F12*'Perfil mensal (média faturas)'!E$2/30</f>
        <v>1.3407464119069294</v>
      </c>
      <c r="G13">
        <f>'Perfis horário-mensais (USA)'!G12*'Perfil mensal (média faturas)'!F$2/30</f>
        <v>1.4857480140662278</v>
      </c>
      <c r="H13">
        <f>'Perfis horário-mensais (USA)'!H12*'Perfil mensal (média faturas)'!G$2/30</f>
        <v>1.4760322058597604</v>
      </c>
      <c r="I13">
        <f>'Perfis horário-mensais (USA)'!I12*'Perfil mensal (média faturas)'!H$2/30</f>
        <v>1.3107273392046941</v>
      </c>
      <c r="J13">
        <f>'Perfis horário-mensais (USA)'!J12*'Perfil mensal (média faturas)'!I$2/30</f>
        <v>1.272160304299647</v>
      </c>
      <c r="K13">
        <f>'Perfis horário-mensais (USA)'!K12*'Perfil mensal (média faturas)'!J$2/30</f>
        <v>1.213105039102883</v>
      </c>
      <c r="L13">
        <f>'Perfis horário-mensais (USA)'!L12*'Perfil mensal (média faturas)'!K$2/30</f>
        <v>1.5808010978594387</v>
      </c>
      <c r="M13">
        <f>'Perfis horário-mensais (USA)'!M12*'Perfil mensal (média faturas)'!L$2/30</f>
        <v>1.9023006675255365</v>
      </c>
    </row>
    <row r="14" spans="1:13" x14ac:dyDescent="0.25">
      <c r="A14">
        <v>11</v>
      </c>
      <c r="B14">
        <f>'Perfis horário-mensais (USA)'!B13*'Perfil mensal (média faturas)'!A$2/30</f>
        <v>1.7778092852912468</v>
      </c>
      <c r="C14">
        <f>'Perfis horário-mensais (USA)'!C13*'Perfil mensal (média faturas)'!B$2/30</f>
        <v>1.5783737217768126</v>
      </c>
      <c r="D14">
        <f>'Perfis horário-mensais (USA)'!D13*'Perfil mensal (média faturas)'!C$2/30</f>
        <v>1.5889645758395767</v>
      </c>
      <c r="E14">
        <f>'Perfis horário-mensais (USA)'!E13*'Perfil mensal (média faturas)'!D$2/30</f>
        <v>1.2828588113847177</v>
      </c>
      <c r="F14">
        <f>'Perfis horário-mensais (USA)'!F13*'Perfil mensal (média faturas)'!E$2/30</f>
        <v>1.3828856294952816</v>
      </c>
      <c r="G14">
        <f>'Perfis horário-mensais (USA)'!G13*'Perfil mensal (média faturas)'!F$2/30</f>
        <v>1.5262830701768086</v>
      </c>
      <c r="H14">
        <f>'Perfis horário-mensais (USA)'!H13*'Perfil mensal (média faturas)'!G$2/30</f>
        <v>1.4911154626890395</v>
      </c>
      <c r="I14">
        <f>'Perfis horário-mensais (USA)'!I13*'Perfil mensal (média faturas)'!H$2/30</f>
        <v>1.3642274834288355</v>
      </c>
      <c r="J14">
        <f>'Perfis horário-mensais (USA)'!J13*'Perfil mensal (média faturas)'!I$2/30</f>
        <v>1.3000345307856156</v>
      </c>
      <c r="K14">
        <f>'Perfis horário-mensais (USA)'!K13*'Perfil mensal (média faturas)'!J$2/30</f>
        <v>1.249239273135816</v>
      </c>
      <c r="L14">
        <f>'Perfis horário-mensais (USA)'!L13*'Perfil mensal (média faturas)'!K$2/30</f>
        <v>1.6076080359624636</v>
      </c>
      <c r="M14">
        <f>'Perfis horário-mensais (USA)'!M13*'Perfil mensal (média faturas)'!L$2/30</f>
        <v>1.8927090553967634</v>
      </c>
    </row>
    <row r="15" spans="1:13" x14ac:dyDescent="0.25">
      <c r="A15">
        <v>12</v>
      </c>
      <c r="B15">
        <f>'Perfis horário-mensais (USA)'!B14*'Perfil mensal (média faturas)'!A$2/30</f>
        <v>1.6818992314554293</v>
      </c>
      <c r="C15">
        <f>'Perfis horário-mensais (USA)'!C14*'Perfil mensal (média faturas)'!B$2/30</f>
        <v>1.5535882265965479</v>
      </c>
      <c r="D15">
        <f>'Perfis horário-mensais (USA)'!D14*'Perfil mensal (média faturas)'!C$2/30</f>
        <v>1.5576320033432636</v>
      </c>
      <c r="E15">
        <f>'Perfis horário-mensais (USA)'!E14*'Perfil mensal (média faturas)'!D$2/30</f>
        <v>1.3157818641779009</v>
      </c>
      <c r="F15">
        <f>'Perfis horário-mensais (USA)'!F14*'Perfil mensal (média faturas)'!E$2/30</f>
        <v>1.4600868708275885</v>
      </c>
      <c r="G15">
        <f>'Perfis horário-mensais (USA)'!G14*'Perfil mensal (média faturas)'!F$2/30</f>
        <v>1.57924614448295</v>
      </c>
      <c r="H15">
        <f>'Perfis horário-mensais (USA)'!H14*'Perfil mensal (média faturas)'!G$2/30</f>
        <v>1.5466559074525785</v>
      </c>
      <c r="I15">
        <f>'Perfis horário-mensais (USA)'!I14*'Perfil mensal (média faturas)'!H$2/30</f>
        <v>1.4360690243051308</v>
      </c>
      <c r="J15">
        <f>'Perfis horário-mensais (USA)'!J14*'Perfil mensal (média faturas)'!I$2/30</f>
        <v>1.3552171494999006</v>
      </c>
      <c r="K15">
        <f>'Perfis horário-mensais (USA)'!K14*'Perfil mensal (média faturas)'!J$2/30</f>
        <v>1.2993529951078535</v>
      </c>
      <c r="L15">
        <f>'Perfis horário-mensais (USA)'!L14*'Perfil mensal (média faturas)'!K$2/30</f>
        <v>1.6295379228318778</v>
      </c>
      <c r="M15">
        <f>'Perfis horário-mensais (USA)'!M14*'Perfil mensal (média faturas)'!L$2/30</f>
        <v>1.8875145911332512</v>
      </c>
    </row>
    <row r="16" spans="1:13" x14ac:dyDescent="0.25">
      <c r="A16">
        <v>13</v>
      </c>
      <c r="B16">
        <f>'Perfis horário-mensais (USA)'!B15*'Perfil mensal (média faturas)'!A$2/30</f>
        <v>1.606457841648391</v>
      </c>
      <c r="C16">
        <f>'Perfis horário-mensais (USA)'!C15*'Perfil mensal (média faturas)'!B$2/30</f>
        <v>1.5846081466001254</v>
      </c>
      <c r="D16">
        <f>'Perfis horário-mensais (USA)'!D15*'Perfil mensal (média faturas)'!C$2/30</f>
        <v>1.5646324309299307</v>
      </c>
      <c r="E16">
        <f>'Perfis horário-mensais (USA)'!E15*'Perfil mensal (média faturas)'!D$2/30</f>
        <v>1.3821188937124049</v>
      </c>
      <c r="F16">
        <f>'Perfis horário-mensais (USA)'!F15*'Perfil mensal (média faturas)'!E$2/30</f>
        <v>1.5550371033219932</v>
      </c>
      <c r="G16">
        <f>'Perfis horário-mensais (USA)'!G15*'Perfil mensal (média faturas)'!F$2/30</f>
        <v>1.6430810158427038</v>
      </c>
      <c r="H16">
        <f>'Perfis horário-mensais (USA)'!H15*'Perfil mensal (média faturas)'!G$2/30</f>
        <v>1.6202125385618689</v>
      </c>
      <c r="I16">
        <f>'Perfis horário-mensais (USA)'!I15*'Perfil mensal (média faturas)'!H$2/30</f>
        <v>1.517091686227082</v>
      </c>
      <c r="J16">
        <f>'Perfis horário-mensais (USA)'!J15*'Perfil mensal (média faturas)'!I$2/30</f>
        <v>1.4176410661110845</v>
      </c>
      <c r="K16">
        <f>'Perfis horário-mensais (USA)'!K15*'Perfil mensal (média faturas)'!J$2/30</f>
        <v>1.3738601125408472</v>
      </c>
      <c r="L16">
        <f>'Perfis horário-mensais (USA)'!L15*'Perfil mensal (média faturas)'!K$2/30</f>
        <v>1.6820138890176917</v>
      </c>
      <c r="M16">
        <f>'Perfis horário-mensais (USA)'!M15*'Perfil mensal (média faturas)'!L$2/30</f>
        <v>1.8814247796119024</v>
      </c>
    </row>
    <row r="17" spans="1:13" x14ac:dyDescent="0.25">
      <c r="A17">
        <v>14</v>
      </c>
      <c r="B17">
        <f>'Perfis horário-mensais (USA)'!B16*'Perfil mensal (média faturas)'!A$2/30</f>
        <v>1.5642597672733949</v>
      </c>
      <c r="C17">
        <f>'Perfis horário-mensais (USA)'!C16*'Perfil mensal (média faturas)'!B$2/30</f>
        <v>1.6671596355795892</v>
      </c>
      <c r="D17">
        <f>'Perfis horário-mensais (USA)'!D16*'Perfil mensal (média faturas)'!C$2/30</f>
        <v>1.6108671099810272</v>
      </c>
      <c r="E17">
        <f>'Perfis horário-mensais (USA)'!E16*'Perfil mensal (média faturas)'!D$2/30</f>
        <v>1.5309034962744428</v>
      </c>
      <c r="F17">
        <f>'Perfis horário-mensais (USA)'!F16*'Perfil mensal (média faturas)'!E$2/30</f>
        <v>1.6906764560462366</v>
      </c>
      <c r="G17">
        <f>'Perfis horário-mensais (USA)'!G16*'Perfil mensal (média faturas)'!F$2/30</f>
        <v>1.7230835275055207</v>
      </c>
      <c r="H17">
        <f>'Perfis horário-mensais (USA)'!H16*'Perfil mensal (média faturas)'!G$2/30</f>
        <v>1.7064148145388325</v>
      </c>
      <c r="I17">
        <f>'Perfis horário-mensais (USA)'!I16*'Perfil mensal (média faturas)'!H$2/30</f>
        <v>1.5772213352619577</v>
      </c>
      <c r="J17">
        <f>'Perfis horário-mensais (USA)'!J16*'Perfil mensal (média faturas)'!I$2/30</f>
        <v>1.4868488081218081</v>
      </c>
      <c r="K17">
        <f>'Perfis horário-mensais (USA)'!K16*'Perfil mensal (média faturas)'!J$2/30</f>
        <v>1.4702860006370424</v>
      </c>
      <c r="L17">
        <f>'Perfis horário-mensais (USA)'!L16*'Perfil mensal (média faturas)'!K$2/30</f>
        <v>1.739727761970429</v>
      </c>
      <c r="M17">
        <f>'Perfis horário-mensais (USA)'!M16*'Perfil mensal (média faturas)'!L$2/30</f>
        <v>1.9117613889589427</v>
      </c>
    </row>
    <row r="18" spans="1:13" x14ac:dyDescent="0.25">
      <c r="A18">
        <v>15</v>
      </c>
      <c r="B18">
        <f>'Perfis horário-mensais (USA)'!B17*'Perfil mensal (média faturas)'!A$2/30</f>
        <v>1.658938549316501</v>
      </c>
      <c r="C18">
        <f>'Perfis horário-mensais (USA)'!C17*'Perfil mensal (média faturas)'!B$2/30</f>
        <v>1.7629375660979203</v>
      </c>
      <c r="D18">
        <f>'Perfis horário-mensais (USA)'!D17*'Perfil mensal (média faturas)'!C$2/30</f>
        <v>1.721250080816265</v>
      </c>
      <c r="E18">
        <f>'Perfis horário-mensais (USA)'!E17*'Perfil mensal (média faturas)'!D$2/30</f>
        <v>1.7411468208124314</v>
      </c>
      <c r="F18">
        <f>'Perfis horário-mensais (USA)'!F17*'Perfil mensal (média faturas)'!E$2/30</f>
        <v>1.8787630039284493</v>
      </c>
      <c r="G18">
        <f>'Perfis horário-mensais (USA)'!G17*'Perfil mensal (média faturas)'!F$2/30</f>
        <v>1.8868110126024871</v>
      </c>
      <c r="H18">
        <f>'Perfis horário-mensais (USA)'!H17*'Perfil mensal (média faturas)'!G$2/30</f>
        <v>1.8493156801305437</v>
      </c>
      <c r="I18">
        <f>'Perfis horário-mensais (USA)'!I17*'Perfil mensal (média faturas)'!H$2/30</f>
        <v>1.6958203350300205</v>
      </c>
      <c r="J18">
        <f>'Perfis horário-mensais (USA)'!J17*'Perfil mensal (média faturas)'!I$2/30</f>
        <v>1.5963494625380195</v>
      </c>
      <c r="K18">
        <f>'Perfis horário-mensais (USA)'!K17*'Perfil mensal (média faturas)'!J$2/30</f>
        <v>1.6175365523356413</v>
      </c>
      <c r="L18">
        <f>'Perfis horário-mensais (USA)'!L17*'Perfil mensal (média faturas)'!K$2/30</f>
        <v>1.8401987201931709</v>
      </c>
      <c r="M18">
        <f>'Perfis horário-mensais (USA)'!M17*'Perfil mensal (média faturas)'!L$2/30</f>
        <v>2.0641070719180892</v>
      </c>
    </row>
    <row r="19" spans="1:13" x14ac:dyDescent="0.25">
      <c r="A19">
        <v>16</v>
      </c>
      <c r="B19">
        <f>'Perfis horário-mensais (USA)'!B18*'Perfil mensal (média faturas)'!A$2/30</f>
        <v>2.0417403213372656</v>
      </c>
      <c r="C19">
        <f>'Perfis horário-mensais (USA)'!C18*'Perfil mensal (média faturas)'!B$2/30</f>
        <v>2.0197922072043046</v>
      </c>
      <c r="D19">
        <f>'Perfis horário-mensais (USA)'!D18*'Perfil mensal (média faturas)'!C$2/30</f>
        <v>1.9797760105296391</v>
      </c>
      <c r="E19">
        <f>'Perfis horário-mensais (USA)'!E18*'Perfil mensal (média faturas)'!D$2/30</f>
        <v>2.0899034602222413</v>
      </c>
      <c r="F19">
        <f>'Perfis horário-mensais (USA)'!F18*'Perfil mensal (média faturas)'!E$2/30</f>
        <v>2.1957495337687081</v>
      </c>
      <c r="G19">
        <f>'Perfis horário-mensais (USA)'!G18*'Perfil mensal (média faturas)'!F$2/30</f>
        <v>2.158725681511223</v>
      </c>
      <c r="H19">
        <f>'Perfis horário-mensais (USA)'!H18*'Perfil mensal (média faturas)'!G$2/30</f>
        <v>2.0886386040154705</v>
      </c>
      <c r="I19">
        <f>'Perfis horário-mensais (USA)'!I18*'Perfil mensal (média faturas)'!H$2/30</f>
        <v>1.9233395322950431</v>
      </c>
      <c r="J19">
        <f>'Perfis horário-mensais (USA)'!J18*'Perfil mensal (média faturas)'!I$2/30</f>
        <v>1.8575261945479273</v>
      </c>
      <c r="K19">
        <f>'Perfis horário-mensais (USA)'!K18*'Perfil mensal (média faturas)'!J$2/30</f>
        <v>1.9072460864175647</v>
      </c>
      <c r="L19">
        <f>'Perfis horário-mensais (USA)'!L18*'Perfil mensal (média faturas)'!K$2/30</f>
        <v>2.1205788971247697</v>
      </c>
      <c r="M19">
        <f>'Perfis horário-mensais (USA)'!M18*'Perfil mensal (média faturas)'!L$2/30</f>
        <v>2.5362099157244633</v>
      </c>
    </row>
    <row r="20" spans="1:13" x14ac:dyDescent="0.25">
      <c r="A20">
        <v>17</v>
      </c>
      <c r="B20">
        <f>'Perfis horário-mensais (USA)'!B19*'Perfil mensal (média faturas)'!A$2/30</f>
        <v>2.7551858326441589</v>
      </c>
      <c r="C20">
        <f>'Perfis horário-mensais (USA)'!C19*'Perfil mensal (média faturas)'!B$2/30</f>
        <v>2.4887036046479993</v>
      </c>
      <c r="D20">
        <f>'Perfis horário-mensais (USA)'!D19*'Perfil mensal (média faturas)'!C$2/30</f>
        <v>2.4414098265440414</v>
      </c>
      <c r="E20">
        <f>'Perfis horário-mensais (USA)'!E19*'Perfil mensal (média faturas)'!D$2/30</f>
        <v>2.2258584381655355</v>
      </c>
      <c r="F20">
        <f>'Perfis horário-mensais (USA)'!F19*'Perfil mensal (média faturas)'!E$2/30</f>
        <v>2.2531700872393747</v>
      </c>
      <c r="G20">
        <f>'Perfis horário-mensais (USA)'!G19*'Perfil mensal (média faturas)'!F$2/30</f>
        <v>2.2069449705137916</v>
      </c>
      <c r="H20">
        <f>'Perfis horário-mensais (USA)'!H19*'Perfil mensal (média faturas)'!G$2/30</f>
        <v>2.1092417865503257</v>
      </c>
      <c r="I20">
        <f>'Perfis horário-mensais (USA)'!I19*'Perfil mensal (média faturas)'!H$2/30</f>
        <v>1.9281455746975071</v>
      </c>
      <c r="J20">
        <f>'Perfis horário-mensais (USA)'!J19*'Perfil mensal (média faturas)'!I$2/30</f>
        <v>1.9205545263914641</v>
      </c>
      <c r="K20">
        <f>'Perfis horário-mensais (USA)'!K19*'Perfil mensal (média faturas)'!J$2/30</f>
        <v>2.0255081581291754</v>
      </c>
      <c r="L20">
        <f>'Perfis horário-mensais (USA)'!L19*'Perfil mensal (média faturas)'!K$2/30</f>
        <v>2.5406546840603812</v>
      </c>
      <c r="M20">
        <f>'Perfis horário-mensais (USA)'!M19*'Perfil mensal (média faturas)'!L$2/30</f>
        <v>3.2459309300837784</v>
      </c>
    </row>
    <row r="21" spans="1:13" x14ac:dyDescent="0.25">
      <c r="A21">
        <v>18</v>
      </c>
      <c r="B21">
        <f>'Perfis horário-mensais (USA)'!B20*'Perfil mensal (média faturas)'!A$2/30</f>
        <v>3.2535707664764635</v>
      </c>
      <c r="C21">
        <f>'Perfis horário-mensais (USA)'!C20*'Perfil mensal (média faturas)'!B$2/30</f>
        <v>2.8511694199816402</v>
      </c>
      <c r="D21">
        <f>'Perfis horário-mensais (USA)'!D20*'Perfil mensal (média faturas)'!C$2/30</f>
        <v>2.7851659167744915</v>
      </c>
      <c r="E21">
        <f>'Perfis horário-mensais (USA)'!E20*'Perfil mensal (média faturas)'!D$2/30</f>
        <v>2.2229915495114465</v>
      </c>
      <c r="F21">
        <f>'Perfis horário-mensais (USA)'!F20*'Perfil mensal (média faturas)'!E$2/30</f>
        <v>2.1818174556281194</v>
      </c>
      <c r="G21">
        <f>'Perfis horário-mensais (USA)'!G20*'Perfil mensal (média faturas)'!F$2/30</f>
        <v>2.1299507467545542</v>
      </c>
      <c r="H21">
        <f>'Perfis horário-mensais (USA)'!H20*'Perfil mensal (média faturas)'!G$2/30</f>
        <v>2.0437198358294126</v>
      </c>
      <c r="I21">
        <f>'Perfis horário-mensais (USA)'!I20*'Perfil mensal (média faturas)'!H$2/30</f>
        <v>1.8789287887894477</v>
      </c>
      <c r="J21">
        <f>'Perfis horário-mensais (USA)'!J20*'Perfil mensal (média faturas)'!I$2/30</f>
        <v>1.9170258510017746</v>
      </c>
      <c r="K21">
        <f>'Perfis horário-mensais (USA)'!K20*'Perfil mensal (média faturas)'!J$2/30</f>
        <v>2.0544920036691545</v>
      </c>
      <c r="L21">
        <f>'Perfis horário-mensais (USA)'!L20*'Perfil mensal (média faturas)'!K$2/30</f>
        <v>2.9008653216364868</v>
      </c>
      <c r="M21">
        <f>'Perfis horário-mensais (USA)'!M20*'Perfil mensal (média faturas)'!L$2/30</f>
        <v>3.759118504187517</v>
      </c>
    </row>
    <row r="22" spans="1:13" x14ac:dyDescent="0.25">
      <c r="A22">
        <v>19</v>
      </c>
      <c r="B22">
        <f>'Perfis horário-mensais (USA)'!B21*'Perfil mensal (média faturas)'!A$2/30</f>
        <v>3.2057125523658305</v>
      </c>
      <c r="C22">
        <f>'Perfis horário-mensais (USA)'!C21*'Perfil mensal (média faturas)'!B$2/30</f>
        <v>2.9246949493327308</v>
      </c>
      <c r="D22">
        <f>'Perfis horário-mensais (USA)'!D21*'Perfil mensal (média faturas)'!C$2/30</f>
        <v>2.948353322525338</v>
      </c>
      <c r="E22">
        <f>'Perfis horário-mensais (USA)'!E21*'Perfil mensal (média faturas)'!D$2/30</f>
        <v>2.3148166710554183</v>
      </c>
      <c r="F22">
        <f>'Perfis horário-mensais (USA)'!F21*'Perfil mensal (média faturas)'!E$2/30</f>
        <v>2.2133157303589233</v>
      </c>
      <c r="G22">
        <f>'Perfis horário-mensais (USA)'!G21*'Perfil mensal (média faturas)'!F$2/30</f>
        <v>2.1440385845418031</v>
      </c>
      <c r="H22">
        <f>'Perfis horário-mensais (USA)'!H21*'Perfil mensal (média faturas)'!G$2/30</f>
        <v>2.0491142186158928</v>
      </c>
      <c r="I22">
        <f>'Perfis horário-mensais (USA)'!I21*'Perfil mensal (média faturas)'!H$2/30</f>
        <v>1.9130601868607968</v>
      </c>
      <c r="J22">
        <f>'Perfis horário-mensais (USA)'!J21*'Perfil mensal (média faturas)'!I$2/30</f>
        <v>1.9752658722077292</v>
      </c>
      <c r="K22">
        <f>'Perfis horário-mensais (USA)'!K21*'Perfil mensal (média faturas)'!J$2/30</f>
        <v>2.0263081789812869</v>
      </c>
      <c r="L22">
        <f>'Perfis horário-mensais (USA)'!L21*'Perfil mensal (média faturas)'!K$2/30</f>
        <v>2.7664867298214921</v>
      </c>
      <c r="M22">
        <f>'Perfis horário-mensais (USA)'!M21*'Perfil mensal (média faturas)'!L$2/30</f>
        <v>3.5288096864111349</v>
      </c>
    </row>
    <row r="23" spans="1:13" x14ac:dyDescent="0.25">
      <c r="A23">
        <v>20</v>
      </c>
      <c r="B23">
        <f>'Perfis horário-mensais (USA)'!B22*'Perfil mensal (média faturas)'!A$2/30</f>
        <v>2.9651488927737883</v>
      </c>
      <c r="C23">
        <f>'Perfis horário-mensais (USA)'!C22*'Perfil mensal (média faturas)'!B$2/30</f>
        <v>2.759887140798658</v>
      </c>
      <c r="D23">
        <f>'Perfis horário-mensais (USA)'!D22*'Perfil mensal (média faturas)'!C$2/30</f>
        <v>2.8980214470638272</v>
      </c>
      <c r="E23">
        <f>'Perfis horário-mensais (USA)'!E22*'Perfil mensal (média faturas)'!D$2/30</f>
        <v>2.2333255174145195</v>
      </c>
      <c r="F23">
        <f>'Perfis horário-mensais (USA)'!F22*'Perfil mensal (média faturas)'!E$2/30</f>
        <v>2.1973888013508307</v>
      </c>
      <c r="G23">
        <f>'Perfis horário-mensais (USA)'!G22*'Perfil mensal (média faturas)'!F$2/30</f>
        <v>2.1731397179936893</v>
      </c>
      <c r="H23">
        <f>'Perfis horário-mensais (USA)'!H22*'Perfil mensal (média faturas)'!G$2/30</f>
        <v>2.0662810118750299</v>
      </c>
      <c r="I23">
        <f>'Perfis horário-mensais (USA)'!I22*'Perfil mensal (média faturas)'!H$2/30</f>
        <v>1.9137549497948434</v>
      </c>
      <c r="J23">
        <f>'Perfis horário-mensais (USA)'!J22*'Perfil mensal (média faturas)'!I$2/30</f>
        <v>1.841162600557543</v>
      </c>
      <c r="K23">
        <f>'Perfis horário-mensais (USA)'!K22*'Perfil mensal (média faturas)'!J$2/30</f>
        <v>1.8463566917002545</v>
      </c>
      <c r="L23">
        <f>'Perfis horário-mensais (USA)'!L22*'Perfil mensal (média faturas)'!K$2/30</f>
        <v>2.58705401623447</v>
      </c>
      <c r="M23">
        <f>'Perfis horário-mensais (USA)'!M22*'Perfil mensal (média faturas)'!L$2/30</f>
        <v>3.3054504110407832</v>
      </c>
    </row>
    <row r="24" spans="1:13" x14ac:dyDescent="0.25">
      <c r="A24">
        <v>21</v>
      </c>
      <c r="B24">
        <f>'Perfis horário-mensais (USA)'!B23*'Perfil mensal (média faturas)'!A$2/30</f>
        <v>2.6872345547639953</v>
      </c>
      <c r="C24">
        <f>'Perfis horário-mensais (USA)'!C23*'Perfil mensal (média faturas)'!B$2/30</f>
        <v>2.4615432963015831</v>
      </c>
      <c r="D24">
        <f>'Perfis horário-mensais (USA)'!D23*'Perfil mensal (média faturas)'!C$2/30</f>
        <v>2.6056371600628725</v>
      </c>
      <c r="E24">
        <f>'Perfis horário-mensais (USA)'!E23*'Perfil mensal (média faturas)'!D$2/30</f>
        <v>1.8159803131541876</v>
      </c>
      <c r="F24">
        <f>'Perfis horário-mensais (USA)'!F23*'Perfil mensal (média faturas)'!E$2/30</f>
        <v>1.8108389772447864</v>
      </c>
      <c r="G24">
        <f>'Perfis horário-mensais (USA)'!G23*'Perfil mensal (média faturas)'!F$2/30</f>
        <v>1.8585195879639171</v>
      </c>
      <c r="H24">
        <f>'Perfis horário-mensais (USA)'!H23*'Perfil mensal (média faturas)'!G$2/30</f>
        <v>1.7735079173472157</v>
      </c>
      <c r="I24">
        <f>'Perfis horário-mensais (USA)'!I23*'Perfil mensal (média faturas)'!H$2/30</f>
        <v>1.6124425978214378</v>
      </c>
      <c r="J24">
        <f>'Perfis horário-mensais (USA)'!J23*'Perfil mensal (média faturas)'!I$2/30</f>
        <v>1.5402601371394018</v>
      </c>
      <c r="K24">
        <f>'Perfis horário-mensais (USA)'!K23*'Perfil mensal (média faturas)'!J$2/30</f>
        <v>1.5272965883456593</v>
      </c>
      <c r="L24">
        <f>'Perfis horário-mensais (USA)'!L23*'Perfil mensal (média faturas)'!K$2/30</f>
        <v>2.3004508661416163</v>
      </c>
      <c r="M24">
        <f>'Perfis horário-mensais (USA)'!M23*'Perfil mensal (média faturas)'!L$2/30</f>
        <v>2.9730032176114509</v>
      </c>
    </row>
    <row r="25" spans="1:13" x14ac:dyDescent="0.25">
      <c r="A25">
        <v>22</v>
      </c>
      <c r="B25">
        <f>'Perfis horário-mensais (USA)'!B24*'Perfil mensal (média faturas)'!A$2/30</f>
        <v>2.1679261321110377</v>
      </c>
      <c r="C25">
        <f>'Perfis horário-mensais (USA)'!C24*'Perfil mensal (média faturas)'!B$2/30</f>
        <v>1.9643595453117138</v>
      </c>
      <c r="D25">
        <f>'Perfis horário-mensais (USA)'!D24*'Perfil mensal (média faturas)'!C$2/30</f>
        <v>2.081790825276681</v>
      </c>
      <c r="E25">
        <f>'Perfis horário-mensais (USA)'!E24*'Perfil mensal (média faturas)'!D$2/30</f>
        <v>1.3754930761628077</v>
      </c>
      <c r="F25">
        <f>'Perfis horário-mensais (USA)'!F24*'Perfil mensal (média faturas)'!E$2/30</f>
        <v>1.3912648662656784</v>
      </c>
      <c r="G25">
        <f>'Perfis horário-mensais (USA)'!G24*'Perfil mensal (média faturas)'!F$2/30</f>
        <v>1.4714608156181135</v>
      </c>
      <c r="H25">
        <f>'Perfis horário-mensais (USA)'!H24*'Perfil mensal (média faturas)'!G$2/30</f>
        <v>1.4153398052616091</v>
      </c>
      <c r="I25">
        <f>'Perfis horário-mensais (USA)'!I24*'Perfil mensal (média faturas)'!H$2/30</f>
        <v>1.2956083618913732</v>
      </c>
      <c r="J25">
        <f>'Perfis horário-mensais (USA)'!J24*'Perfil mensal (média faturas)'!I$2/30</f>
        <v>1.2341195408384522</v>
      </c>
      <c r="K25">
        <f>'Perfis horário-mensais (USA)'!K24*'Perfil mensal (média faturas)'!J$2/30</f>
        <v>1.1876567944402312</v>
      </c>
      <c r="L25">
        <f>'Perfis horário-mensais (USA)'!L24*'Perfil mensal (média faturas)'!K$2/30</f>
        <v>1.82763367438928</v>
      </c>
      <c r="M25">
        <f>'Perfis horário-mensais (USA)'!M24*'Perfil mensal (média faturas)'!L$2/30</f>
        <v>2.3782363329760301</v>
      </c>
    </row>
    <row r="26" spans="1:13" x14ac:dyDescent="0.25">
      <c r="A26">
        <v>23</v>
      </c>
      <c r="B26">
        <f>'Perfis horário-mensais (USA)'!B25*'Perfil mensal (média faturas)'!A$2/30</f>
        <v>1.6403171897969999</v>
      </c>
      <c r="C26">
        <f>'Perfis horário-mensais (USA)'!C25*'Perfil mensal (média faturas)'!B$2/30</f>
        <v>1.4781643372869973</v>
      </c>
      <c r="D26">
        <f>'Perfis horário-mensais (USA)'!D25*'Perfil mensal (média faturas)'!C$2/30</f>
        <v>1.5596099044833871</v>
      </c>
      <c r="E26">
        <f>'Perfis horário-mensais (USA)'!E25*'Perfil mensal (média faturas)'!D$2/30</f>
        <v>0.93268498361436225</v>
      </c>
      <c r="F26">
        <f>'Perfis horário-mensais (USA)'!F25*'Perfil mensal (média faturas)'!E$2/30</f>
        <v>0.96172581881261399</v>
      </c>
      <c r="G26">
        <f>'Perfis horário-mensais (USA)'!G25*'Perfil mensal (média faturas)'!F$2/30</f>
        <v>1.0771946204788418</v>
      </c>
      <c r="H26">
        <f>'Perfis horário-mensais (USA)'!H25*'Perfil mensal (média faturas)'!G$2/30</f>
        <v>1.0615297361044516</v>
      </c>
      <c r="I26">
        <f>'Perfis horário-mensais (USA)'!I25*'Perfil mensal (média faturas)'!H$2/30</f>
        <v>0.97767936793441601</v>
      </c>
      <c r="J26">
        <f>'Perfis horário-mensais (USA)'!J25*'Perfil mensal (média faturas)'!I$2/30</f>
        <v>0.92379363531429426</v>
      </c>
      <c r="K26">
        <f>'Perfis horário-mensais (USA)'!K25*'Perfil mensal (média faturas)'!J$2/30</f>
        <v>0.84409379873854251</v>
      </c>
      <c r="L26">
        <f>'Perfis horário-mensais (USA)'!L25*'Perfil mensal (média faturas)'!K$2/30</f>
        <v>1.3692718671023087</v>
      </c>
      <c r="M26">
        <f>'Perfis horário-mensais (USA)'!M25*'Perfil mensal (média faturas)'!L$2/30</f>
        <v>1.8120883624193771</v>
      </c>
    </row>
    <row r="28" spans="1:13" x14ac:dyDescent="0.25">
      <c r="A28" t="s">
        <v>38</v>
      </c>
      <c r="B28">
        <f>SUM(B3:B26)</f>
        <v>45.933333333333344</v>
      </c>
      <c r="C28">
        <f t="shared" ref="C28:M28" si="0">SUM(C3:C26)</f>
        <v>40.266666666666673</v>
      </c>
      <c r="D28">
        <f t="shared" si="0"/>
        <v>41.000000000000014</v>
      </c>
      <c r="E28">
        <f t="shared" si="0"/>
        <v>33.333333333333343</v>
      </c>
      <c r="F28">
        <f t="shared" si="0"/>
        <v>33.79999999999999</v>
      </c>
      <c r="G28">
        <f t="shared" si="0"/>
        <v>35.533333333333346</v>
      </c>
      <c r="H28">
        <f t="shared" si="0"/>
        <v>34.599999999999994</v>
      </c>
      <c r="I28">
        <f t="shared" si="0"/>
        <v>31.6</v>
      </c>
      <c r="J28">
        <f t="shared" si="0"/>
        <v>30.866666666666656</v>
      </c>
      <c r="K28">
        <f t="shared" si="0"/>
        <v>30.133333333333333</v>
      </c>
      <c r="L28">
        <f t="shared" si="0"/>
        <v>39.066666666666663</v>
      </c>
      <c r="M28">
        <f t="shared" si="0"/>
        <v>50</v>
      </c>
    </row>
    <row r="29" spans="1:13" x14ac:dyDescent="0.25">
      <c r="A29" t="s">
        <v>39</v>
      </c>
      <c r="B29">
        <f>B28*30</f>
        <v>1378.0000000000002</v>
      </c>
      <c r="C29">
        <f t="shared" ref="C29:M29" si="1">C28*30</f>
        <v>1208.0000000000002</v>
      </c>
      <c r="D29">
        <f t="shared" si="1"/>
        <v>1230.0000000000005</v>
      </c>
      <c r="E29">
        <f t="shared" si="1"/>
        <v>1000.0000000000002</v>
      </c>
      <c r="F29">
        <f t="shared" si="1"/>
        <v>1013.9999999999997</v>
      </c>
      <c r="G29">
        <f t="shared" si="1"/>
        <v>1066.0000000000005</v>
      </c>
      <c r="H29">
        <f t="shared" si="1"/>
        <v>1037.9999999999998</v>
      </c>
      <c r="I29">
        <f t="shared" si="1"/>
        <v>948</v>
      </c>
      <c r="J29">
        <f t="shared" si="1"/>
        <v>925.99999999999966</v>
      </c>
      <c r="K29">
        <f t="shared" si="1"/>
        <v>904</v>
      </c>
      <c r="L29">
        <f t="shared" si="1"/>
        <v>1172</v>
      </c>
      <c r="M29">
        <f t="shared" si="1"/>
        <v>1500</v>
      </c>
    </row>
    <row r="32" spans="1:13" x14ac:dyDescent="0.25">
      <c r="G32" s="29" t="s">
        <v>73</v>
      </c>
      <c r="H32" s="29"/>
      <c r="I32" s="29"/>
      <c r="J32" s="29"/>
      <c r="K32" s="29"/>
    </row>
    <row r="33" spans="7:11" x14ac:dyDescent="0.25">
      <c r="G33" s="29"/>
      <c r="H33" s="29"/>
      <c r="I33" s="29"/>
      <c r="J33" s="29"/>
      <c r="K33" s="29"/>
    </row>
    <row r="34" spans="7:11" x14ac:dyDescent="0.25">
      <c r="G34" s="29"/>
      <c r="H34" s="29"/>
      <c r="I34" s="29"/>
      <c r="J34" s="29"/>
      <c r="K34" s="29"/>
    </row>
    <row r="35" spans="7:11" x14ac:dyDescent="0.25">
      <c r="G35" s="29"/>
      <c r="H35" s="29"/>
      <c r="I35" s="29"/>
      <c r="J35" s="29"/>
      <c r="K35" s="29"/>
    </row>
    <row r="36" spans="7:11" x14ac:dyDescent="0.25">
      <c r="G36" s="29"/>
      <c r="H36" s="29"/>
      <c r="I36" s="29"/>
      <c r="J36" s="29"/>
      <c r="K36" s="29"/>
    </row>
    <row r="37" spans="7:11" x14ac:dyDescent="0.25">
      <c r="G37" s="29"/>
      <c r="H37" s="29"/>
      <c r="I37" s="29"/>
      <c r="J37" s="29"/>
      <c r="K37" s="29"/>
    </row>
  </sheetData>
  <mergeCells count="2">
    <mergeCell ref="B1:M1"/>
    <mergeCell ref="G32:K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4DA6-18F9-4A44-AB66-C798324BEA9F}">
  <sheetPr codeName="Sheet5"/>
  <dimension ref="A1:S289"/>
  <sheetViews>
    <sheetView workbookViewId="0">
      <selection activeCell="E22" sqref="E22"/>
    </sheetView>
  </sheetViews>
  <sheetFormatPr defaultRowHeight="15" x14ac:dyDescent="0.25"/>
  <cols>
    <col min="1" max="1" width="4.7109375" bestFit="1" customWidth="1"/>
    <col min="2" max="2" width="9.42578125" bestFit="1" customWidth="1"/>
    <col min="3" max="3" width="5.140625" bestFit="1" customWidth="1"/>
    <col min="4" max="4" width="20.42578125" bestFit="1" customWidth="1"/>
    <col min="5" max="5" width="19.140625" bestFit="1" customWidth="1"/>
    <col min="6" max="6" width="18.5703125" bestFit="1" customWidth="1"/>
    <col min="7" max="7" width="16.140625" bestFit="1" customWidth="1"/>
    <col min="8" max="8" width="18.5703125" bestFit="1" customWidth="1"/>
    <col min="9" max="9" width="17.42578125" bestFit="1" customWidth="1"/>
    <col min="10" max="10" width="32.5703125" bestFit="1" customWidth="1"/>
    <col min="14" max="14" width="9.85546875" bestFit="1" customWidth="1"/>
    <col min="15" max="15" width="8.42578125" bestFit="1" customWidth="1"/>
  </cols>
  <sheetData>
    <row r="1" spans="1:19" s="7" customFormat="1" ht="15" customHeight="1" x14ac:dyDescent="0.25">
      <c r="A1" s="7" t="s">
        <v>42</v>
      </c>
      <c r="B1" s="7" t="s">
        <v>49</v>
      </c>
      <c r="C1" s="7" t="s">
        <v>41</v>
      </c>
      <c r="D1" s="7" t="s">
        <v>46</v>
      </c>
      <c r="E1" s="7" t="s">
        <v>45</v>
      </c>
      <c r="F1" s="7" t="s">
        <v>47</v>
      </c>
      <c r="G1" s="7" t="s">
        <v>48</v>
      </c>
      <c r="H1" s="7" t="s">
        <v>44</v>
      </c>
      <c r="I1" s="7" t="s">
        <v>43</v>
      </c>
      <c r="J1" s="7" t="s">
        <v>50</v>
      </c>
      <c r="M1" s="32" t="s">
        <v>71</v>
      </c>
      <c r="N1" s="32"/>
      <c r="O1" s="32"/>
      <c r="P1" s="32"/>
    </row>
    <row r="2" spans="1:19" x14ac:dyDescent="0.25">
      <c r="A2" t="str">
        <f>'Perfis horário-mensais (fitted)'!$B$2</f>
        <v>Jan</v>
      </c>
      <c r="B2">
        <f>MONTH(DATEVALUE(A2&amp;" 1"))</f>
        <v>1</v>
      </c>
      <c r="C2">
        <f>'Perfis horário-mensais (fitted)'!$A3</f>
        <v>0</v>
      </c>
      <c r="D2">
        <f>'Perfis horário-mensais (fitted)'!B3</f>
        <v>1.1100698926364929</v>
      </c>
      <c r="E2">
        <f>'[1]Geração horária'!D2/1000</f>
        <v>0</v>
      </c>
      <c r="F2">
        <f>D2*30</f>
        <v>33.302096779094789</v>
      </c>
      <c r="G2">
        <f>E2*30</f>
        <v>0</v>
      </c>
      <c r="H2">
        <f>MAX(F2-G2,0)</f>
        <v>33.302096779094789</v>
      </c>
      <c r="I2">
        <f>MAX(-F2+G2,0)</f>
        <v>0</v>
      </c>
      <c r="J2">
        <f>F2-H2</f>
        <v>0</v>
      </c>
      <c r="M2" s="32"/>
      <c r="N2" s="32"/>
      <c r="O2" s="32"/>
      <c r="P2" s="32"/>
      <c r="Q2" s="7"/>
      <c r="R2" s="7"/>
      <c r="S2" s="7"/>
    </row>
    <row r="3" spans="1:19" x14ac:dyDescent="0.25">
      <c r="A3" t="str">
        <f>'Perfis horário-mensais (fitted)'!$B$2</f>
        <v>Jan</v>
      </c>
      <c r="B3">
        <f t="shared" ref="B3:B66" si="0">MONTH(DATEVALUE(A3&amp;" 1"))</f>
        <v>1</v>
      </c>
      <c r="C3">
        <f>'Perfis horário-mensais (fitted)'!$A4</f>
        <v>1</v>
      </c>
      <c r="D3">
        <f>'Perfis horário-mensais (fitted)'!B4</f>
        <v>0.9090321557897113</v>
      </c>
      <c r="E3">
        <f>'[1]Geração horária'!D3/1000</f>
        <v>0</v>
      </c>
      <c r="F3">
        <f t="shared" ref="F3:F66" si="1">D3*30</f>
        <v>27.270964673691338</v>
      </c>
      <c r="G3">
        <f t="shared" ref="G3:G66" si="2">E3*30</f>
        <v>0</v>
      </c>
      <c r="H3">
        <f t="shared" ref="H3:H66" si="3">MAX(F3-G3,0)</f>
        <v>27.270964673691338</v>
      </c>
      <c r="I3">
        <f t="shared" ref="I3:I66" si="4">MAX(-F3+G3,0)</f>
        <v>0</v>
      </c>
      <c r="J3">
        <f t="shared" ref="J3:J66" si="5">F3-H3</f>
        <v>0</v>
      </c>
      <c r="M3" s="32"/>
      <c r="N3" s="32"/>
      <c r="O3" s="32"/>
      <c r="P3" s="32"/>
      <c r="Q3" s="7"/>
      <c r="R3" s="7"/>
      <c r="S3" s="7"/>
    </row>
    <row r="4" spans="1:19" x14ac:dyDescent="0.25">
      <c r="A4" t="str">
        <f>'Perfis horário-mensais (fitted)'!$B$2</f>
        <v>Jan</v>
      </c>
      <c r="B4">
        <f t="shared" si="0"/>
        <v>1</v>
      </c>
      <c r="C4">
        <f>'Perfis horário-mensais (fitted)'!$A5</f>
        <v>2</v>
      </c>
      <c r="D4">
        <f>'Perfis horário-mensais (fitted)'!B5</f>
        <v>0.86208553596285331</v>
      </c>
      <c r="E4">
        <f>'[1]Geração horária'!D4/1000</f>
        <v>0</v>
      </c>
      <c r="F4">
        <f t="shared" si="1"/>
        <v>25.8625660788856</v>
      </c>
      <c r="G4">
        <f t="shared" si="2"/>
        <v>0</v>
      </c>
      <c r="H4">
        <f t="shared" si="3"/>
        <v>25.8625660788856</v>
      </c>
      <c r="I4">
        <f t="shared" si="4"/>
        <v>0</v>
      </c>
      <c r="J4">
        <f t="shared" si="5"/>
        <v>0</v>
      </c>
      <c r="M4" s="32"/>
      <c r="N4" s="32"/>
      <c r="O4" s="32"/>
      <c r="P4" s="32"/>
    </row>
    <row r="5" spans="1:19" x14ac:dyDescent="0.25">
      <c r="A5" t="str">
        <f>'Perfis horário-mensais (fitted)'!$B$2</f>
        <v>Jan</v>
      </c>
      <c r="B5">
        <f t="shared" si="0"/>
        <v>1</v>
      </c>
      <c r="C5">
        <f>'Perfis horário-mensais (fitted)'!$A6</f>
        <v>3</v>
      </c>
      <c r="D5">
        <f>'Perfis horário-mensais (fitted)'!B6</f>
        <v>0.89251695062626468</v>
      </c>
      <c r="E5">
        <f>'[1]Geração horária'!D5/1000</f>
        <v>0</v>
      </c>
      <c r="F5">
        <f t="shared" si="1"/>
        <v>26.775508518787941</v>
      </c>
      <c r="G5">
        <f t="shared" si="2"/>
        <v>0</v>
      </c>
      <c r="H5">
        <f t="shared" si="3"/>
        <v>26.775508518787941</v>
      </c>
      <c r="I5">
        <f t="shared" si="4"/>
        <v>0</v>
      </c>
      <c r="J5">
        <f t="shared" si="5"/>
        <v>0</v>
      </c>
      <c r="M5" s="32"/>
      <c r="N5" s="32"/>
      <c r="O5" s="32"/>
      <c r="P5" s="32"/>
    </row>
    <row r="6" spans="1:19" x14ac:dyDescent="0.25">
      <c r="A6" t="str">
        <f>'Perfis horário-mensais (fitted)'!$B$2</f>
        <v>Jan</v>
      </c>
      <c r="B6">
        <f t="shared" si="0"/>
        <v>1</v>
      </c>
      <c r="C6">
        <f>'Perfis horário-mensais (fitted)'!$A7</f>
        <v>4</v>
      </c>
      <c r="D6">
        <f>'Perfis horário-mensais (fitted)'!B7</f>
        <v>0.98408837078041134</v>
      </c>
      <c r="E6">
        <f>'[1]Geração horária'!D6/1000</f>
        <v>0</v>
      </c>
      <c r="F6">
        <f t="shared" si="1"/>
        <v>29.522651123412341</v>
      </c>
      <c r="G6">
        <f t="shared" si="2"/>
        <v>0</v>
      </c>
      <c r="H6">
        <f t="shared" si="3"/>
        <v>29.522651123412341</v>
      </c>
      <c r="I6">
        <f t="shared" si="4"/>
        <v>0</v>
      </c>
      <c r="J6">
        <f t="shared" si="5"/>
        <v>0</v>
      </c>
      <c r="M6" s="32"/>
      <c r="N6" s="32"/>
      <c r="O6" s="32"/>
      <c r="P6" s="32"/>
    </row>
    <row r="7" spans="1:19" x14ac:dyDescent="0.25">
      <c r="A7" t="str">
        <f>'Perfis horário-mensais (fitted)'!$B$2</f>
        <v>Jan</v>
      </c>
      <c r="B7">
        <f t="shared" si="0"/>
        <v>1</v>
      </c>
      <c r="C7">
        <f>'Perfis horário-mensais (fitted)'!$A8</f>
        <v>5</v>
      </c>
      <c r="D7">
        <f>'Perfis horário-mensais (fitted)'!B8</f>
        <v>1.3105694595499007</v>
      </c>
      <c r="E7">
        <f>'[1]Geração horária'!D7/1000</f>
        <v>0.1379140281783757</v>
      </c>
      <c r="F7">
        <f t="shared" si="1"/>
        <v>39.317083786497022</v>
      </c>
      <c r="G7">
        <f t="shared" si="2"/>
        <v>4.1374208453512713</v>
      </c>
      <c r="H7">
        <f t="shared" si="3"/>
        <v>35.17966294114575</v>
      </c>
      <c r="I7">
        <f t="shared" si="4"/>
        <v>0</v>
      </c>
      <c r="J7">
        <f t="shared" si="5"/>
        <v>4.1374208453512722</v>
      </c>
      <c r="M7" s="32"/>
      <c r="N7" s="32"/>
      <c r="O7" s="32"/>
      <c r="P7" s="32"/>
    </row>
    <row r="8" spans="1:19" x14ac:dyDescent="0.25">
      <c r="A8" t="str">
        <f>'Perfis horário-mensais (fitted)'!$B$2</f>
        <v>Jan</v>
      </c>
      <c r="B8">
        <f t="shared" si="0"/>
        <v>1</v>
      </c>
      <c r="C8">
        <f>'Perfis horário-mensais (fitted)'!$A9</f>
        <v>6</v>
      </c>
      <c r="D8">
        <f>'Perfis horário-mensais (fitted)'!B9</f>
        <v>2.1269480710929072</v>
      </c>
      <c r="E8">
        <f>'[1]Geração horária'!D8/1000</f>
        <v>0.87763472477148174</v>
      </c>
      <c r="F8">
        <f t="shared" si="1"/>
        <v>63.808442132787214</v>
      </c>
      <c r="G8">
        <f t="shared" si="2"/>
        <v>26.329041743144451</v>
      </c>
      <c r="H8">
        <f t="shared" si="3"/>
        <v>37.479400389642763</v>
      </c>
      <c r="I8">
        <f t="shared" si="4"/>
        <v>0</v>
      </c>
      <c r="J8">
        <f t="shared" si="5"/>
        <v>26.329041743144451</v>
      </c>
    </row>
    <row r="9" spans="1:19" x14ac:dyDescent="0.25">
      <c r="A9" t="str">
        <f>'Perfis horário-mensais (fitted)'!$B$2</f>
        <v>Jan</v>
      </c>
      <c r="B9">
        <f t="shared" si="0"/>
        <v>1</v>
      </c>
      <c r="C9">
        <f>'Perfis horário-mensais (fitted)'!$A10</f>
        <v>7</v>
      </c>
      <c r="D9">
        <f>'Perfis horário-mensais (fitted)'!B10</f>
        <v>2.5377546235353483</v>
      </c>
      <c r="E9">
        <f>'[1]Geração horária'!D9/1000</f>
        <v>1.6675059770658152</v>
      </c>
      <c r="F9">
        <f t="shared" si="1"/>
        <v>76.132638706060447</v>
      </c>
      <c r="G9">
        <f t="shared" si="2"/>
        <v>50.025179311974455</v>
      </c>
      <c r="H9">
        <f t="shared" si="3"/>
        <v>26.107459394085993</v>
      </c>
      <c r="I9">
        <f t="shared" si="4"/>
        <v>0</v>
      </c>
      <c r="J9">
        <f t="shared" si="5"/>
        <v>50.025179311974455</v>
      </c>
      <c r="M9" s="29" t="s">
        <v>74</v>
      </c>
      <c r="N9" s="29"/>
      <c r="O9" s="29"/>
      <c r="P9" s="29"/>
    </row>
    <row r="10" spans="1:19" x14ac:dyDescent="0.25">
      <c r="A10" t="str">
        <f>'Perfis horário-mensais (fitted)'!$B$2</f>
        <v>Jan</v>
      </c>
      <c r="B10">
        <f t="shared" si="0"/>
        <v>1</v>
      </c>
      <c r="C10">
        <f>'Perfis horário-mensais (fitted)'!$A11</f>
        <v>8</v>
      </c>
      <c r="D10">
        <f>'Perfis horário-mensais (fitted)'!B11</f>
        <v>2.3349407283282781</v>
      </c>
      <c r="E10">
        <f>'[1]Geração horária'!D10/1000</f>
        <v>2.5514095212999504</v>
      </c>
      <c r="F10">
        <f t="shared" si="1"/>
        <v>70.048221849848346</v>
      </c>
      <c r="G10">
        <f t="shared" si="2"/>
        <v>76.542285638998507</v>
      </c>
      <c r="H10">
        <f t="shared" si="3"/>
        <v>0</v>
      </c>
      <c r="I10">
        <f t="shared" si="4"/>
        <v>6.4940637891501609</v>
      </c>
      <c r="J10">
        <f t="shared" si="5"/>
        <v>70.048221849848346</v>
      </c>
      <c r="M10" s="29"/>
      <c r="N10" s="29"/>
      <c r="O10" s="29"/>
      <c r="P10" s="29"/>
    </row>
    <row r="11" spans="1:19" x14ac:dyDescent="0.25">
      <c r="A11" t="str">
        <f>'Perfis horário-mensais (fitted)'!$B$2</f>
        <v>Jan</v>
      </c>
      <c r="B11">
        <f t="shared" si="0"/>
        <v>1</v>
      </c>
      <c r="C11">
        <f>'Perfis horário-mensais (fitted)'!$A12</f>
        <v>9</v>
      </c>
      <c r="D11">
        <f>'Perfis horário-mensais (fitted)'!B12</f>
        <v>1.9828504889767857</v>
      </c>
      <c r="E11">
        <f>'[1]Geração horária'!D11/1000</f>
        <v>3.4165066071461254</v>
      </c>
      <c r="F11">
        <f t="shared" si="1"/>
        <v>59.485514669303569</v>
      </c>
      <c r="G11">
        <f t="shared" si="2"/>
        <v>102.49519821438376</v>
      </c>
      <c r="H11">
        <f t="shared" si="3"/>
        <v>0</v>
      </c>
      <c r="I11">
        <f t="shared" si="4"/>
        <v>43.009683545080193</v>
      </c>
      <c r="J11">
        <f t="shared" si="5"/>
        <v>59.485514669303569</v>
      </c>
      <c r="M11" s="29"/>
      <c r="N11" s="29"/>
      <c r="O11" s="29"/>
      <c r="P11" s="29"/>
    </row>
    <row r="12" spans="1:19" x14ac:dyDescent="0.25">
      <c r="A12" t="str">
        <f>'Perfis horário-mensais (fitted)'!$B$2</f>
        <v>Jan</v>
      </c>
      <c r="B12">
        <f t="shared" si="0"/>
        <v>1</v>
      </c>
      <c r="C12">
        <f>'Perfis horário-mensais (fitted)'!$A13</f>
        <v>10</v>
      </c>
      <c r="D12">
        <f>'Perfis horário-mensais (fitted)'!B13</f>
        <v>1.8762761387998839</v>
      </c>
      <c r="E12">
        <f>'[1]Geração horária'!D12/1000</f>
        <v>4.1248832064259631</v>
      </c>
      <c r="F12">
        <f t="shared" si="1"/>
        <v>56.288284163996515</v>
      </c>
      <c r="G12">
        <f t="shared" si="2"/>
        <v>123.74649619277889</v>
      </c>
      <c r="H12">
        <f t="shared" si="3"/>
        <v>0</v>
      </c>
      <c r="I12">
        <f t="shared" si="4"/>
        <v>67.458212028782384</v>
      </c>
      <c r="J12">
        <f t="shared" si="5"/>
        <v>56.288284163996515</v>
      </c>
      <c r="M12" s="29"/>
      <c r="N12" s="29"/>
      <c r="O12" s="29"/>
      <c r="P12" s="29"/>
    </row>
    <row r="13" spans="1:19" x14ac:dyDescent="0.25">
      <c r="A13" t="str">
        <f>'Perfis horário-mensais (fitted)'!$B$2</f>
        <v>Jan</v>
      </c>
      <c r="B13">
        <f t="shared" si="0"/>
        <v>1</v>
      </c>
      <c r="C13">
        <f>'Perfis horário-mensais (fitted)'!$A14</f>
        <v>11</v>
      </c>
      <c r="D13">
        <f>'Perfis horário-mensais (fitted)'!B14</f>
        <v>1.7778092852912468</v>
      </c>
      <c r="E13">
        <f>'[1]Geração horária'!D13/1000</f>
        <v>4.3881736238574085</v>
      </c>
      <c r="F13">
        <f t="shared" si="1"/>
        <v>53.334278558737402</v>
      </c>
      <c r="G13">
        <f t="shared" si="2"/>
        <v>131.64520871572225</v>
      </c>
      <c r="H13">
        <f t="shared" si="3"/>
        <v>0</v>
      </c>
      <c r="I13">
        <f t="shared" si="4"/>
        <v>78.310930156984853</v>
      </c>
      <c r="J13">
        <f t="shared" si="5"/>
        <v>53.334278558737402</v>
      </c>
      <c r="M13" s="29"/>
      <c r="N13" s="29"/>
      <c r="O13" s="29"/>
      <c r="P13" s="29"/>
    </row>
    <row r="14" spans="1:19" x14ac:dyDescent="0.25">
      <c r="A14" t="str">
        <f>'Perfis horário-mensais (fitted)'!$B$2</f>
        <v>Jan</v>
      </c>
      <c r="B14">
        <f t="shared" si="0"/>
        <v>1</v>
      </c>
      <c r="C14">
        <f>'Perfis horário-mensais (fitted)'!$A15</f>
        <v>12</v>
      </c>
      <c r="D14">
        <f>'Perfis horário-mensais (fitted)'!B15</f>
        <v>1.6818992314554293</v>
      </c>
      <c r="E14">
        <f>'[1]Geração horária'!D14/1000</f>
        <v>4.2690660540669922</v>
      </c>
      <c r="F14">
        <f t="shared" si="1"/>
        <v>50.45697694366288</v>
      </c>
      <c r="G14">
        <f t="shared" si="2"/>
        <v>128.07198162200976</v>
      </c>
      <c r="H14">
        <f t="shared" si="3"/>
        <v>0</v>
      </c>
      <c r="I14">
        <f t="shared" si="4"/>
        <v>77.615004678346878</v>
      </c>
      <c r="J14">
        <f t="shared" si="5"/>
        <v>50.45697694366288</v>
      </c>
      <c r="M14" s="29"/>
      <c r="N14" s="29"/>
      <c r="O14" s="29"/>
      <c r="P14" s="29"/>
    </row>
    <row r="15" spans="1:19" x14ac:dyDescent="0.25">
      <c r="A15" t="str">
        <f>'Perfis horário-mensais (fitted)'!$B$2</f>
        <v>Jan</v>
      </c>
      <c r="B15">
        <f t="shared" si="0"/>
        <v>1</v>
      </c>
      <c r="C15">
        <f>'Perfis horário-mensais (fitted)'!$A16</f>
        <v>13</v>
      </c>
      <c r="D15">
        <f>'Perfis horário-mensais (fitted)'!B16</f>
        <v>1.606457841648391</v>
      </c>
      <c r="E15">
        <f>'[1]Geração horária'!D15/1000</f>
        <v>3.7675604970547174</v>
      </c>
      <c r="F15">
        <f t="shared" si="1"/>
        <v>48.193735249451727</v>
      </c>
      <c r="G15">
        <f t="shared" si="2"/>
        <v>113.02681491164152</v>
      </c>
      <c r="H15">
        <f t="shared" si="3"/>
        <v>0</v>
      </c>
      <c r="I15">
        <f t="shared" si="4"/>
        <v>64.833079662189789</v>
      </c>
      <c r="J15">
        <f t="shared" si="5"/>
        <v>48.193735249451727</v>
      </c>
    </row>
    <row r="16" spans="1:19" x14ac:dyDescent="0.25">
      <c r="A16" t="str">
        <f>'Perfis horário-mensais (fitted)'!$B$2</f>
        <v>Jan</v>
      </c>
      <c r="B16">
        <f t="shared" si="0"/>
        <v>1</v>
      </c>
      <c r="C16">
        <f>'Perfis horário-mensais (fitted)'!$A17</f>
        <v>14</v>
      </c>
      <c r="D16">
        <f>'Perfis horário-mensais (fitted)'!B17</f>
        <v>1.5642597672733949</v>
      </c>
      <c r="E16">
        <f>'[1]Geração horária'!D16/1000</f>
        <v>3.5983023715630749</v>
      </c>
      <c r="F16">
        <f t="shared" si="1"/>
        <v>46.927793018201847</v>
      </c>
      <c r="G16">
        <f t="shared" si="2"/>
        <v>107.94907114689225</v>
      </c>
      <c r="H16">
        <f t="shared" si="3"/>
        <v>0</v>
      </c>
      <c r="I16">
        <f t="shared" si="4"/>
        <v>61.021278128690405</v>
      </c>
      <c r="J16">
        <f t="shared" si="5"/>
        <v>46.927793018201847</v>
      </c>
    </row>
    <row r="17" spans="1:10" x14ac:dyDescent="0.25">
      <c r="A17" t="str">
        <f>'Perfis horário-mensais (fitted)'!$B$2</f>
        <v>Jan</v>
      </c>
      <c r="B17">
        <f t="shared" si="0"/>
        <v>1</v>
      </c>
      <c r="C17">
        <f>'Perfis horário-mensais (fitted)'!$A18</f>
        <v>15</v>
      </c>
      <c r="D17">
        <f>'Perfis horário-mensais (fitted)'!B18</f>
        <v>1.658938549316501</v>
      </c>
      <c r="E17">
        <f>'[1]Geração horária'!D17/1000</f>
        <v>2.7018611884036328</v>
      </c>
      <c r="F17">
        <f t="shared" si="1"/>
        <v>49.768156479495026</v>
      </c>
      <c r="G17">
        <f t="shared" si="2"/>
        <v>81.055835652108982</v>
      </c>
      <c r="H17">
        <f t="shared" si="3"/>
        <v>0</v>
      </c>
      <c r="I17">
        <f t="shared" si="4"/>
        <v>31.287679172613956</v>
      </c>
      <c r="J17">
        <f t="shared" si="5"/>
        <v>49.768156479495026</v>
      </c>
    </row>
    <row r="18" spans="1:10" x14ac:dyDescent="0.25">
      <c r="A18" t="str">
        <f>'Perfis horário-mensais (fitted)'!$B$2</f>
        <v>Jan</v>
      </c>
      <c r="B18">
        <f t="shared" si="0"/>
        <v>1</v>
      </c>
      <c r="C18">
        <f>'Perfis horário-mensais (fitted)'!$A19</f>
        <v>16</v>
      </c>
      <c r="D18">
        <f>'Perfis horário-mensais (fitted)'!B19</f>
        <v>2.0417403213372656</v>
      </c>
      <c r="E18">
        <f>'[1]Geração horária'!D18/1000</f>
        <v>1.7364629911550027</v>
      </c>
      <c r="F18">
        <f t="shared" si="1"/>
        <v>61.252209640117968</v>
      </c>
      <c r="G18">
        <f t="shared" si="2"/>
        <v>52.093889734650084</v>
      </c>
      <c r="H18">
        <f t="shared" si="3"/>
        <v>9.1583199054678843</v>
      </c>
      <c r="I18">
        <f t="shared" si="4"/>
        <v>0</v>
      </c>
      <c r="J18">
        <f t="shared" si="5"/>
        <v>52.093889734650084</v>
      </c>
    </row>
    <row r="19" spans="1:10" x14ac:dyDescent="0.25">
      <c r="A19" t="str">
        <f>'Perfis horário-mensais (fitted)'!$B$2</f>
        <v>Jan</v>
      </c>
      <c r="B19">
        <f t="shared" si="0"/>
        <v>1</v>
      </c>
      <c r="C19">
        <f>'Perfis horário-mensais (fitted)'!$A20</f>
        <v>17</v>
      </c>
      <c r="D19">
        <f>'Perfis horário-mensais (fitted)'!B20</f>
        <v>2.7551858326441589</v>
      </c>
      <c r="E19">
        <f>'[1]Geração horária'!D19/1000</f>
        <v>0.80867771068229377</v>
      </c>
      <c r="F19">
        <f t="shared" si="1"/>
        <v>82.655574979324768</v>
      </c>
      <c r="G19">
        <f t="shared" si="2"/>
        <v>24.260331320468815</v>
      </c>
      <c r="H19">
        <f t="shared" si="3"/>
        <v>58.395243658855954</v>
      </c>
      <c r="I19">
        <f t="shared" si="4"/>
        <v>0</v>
      </c>
      <c r="J19">
        <f t="shared" si="5"/>
        <v>24.260331320468815</v>
      </c>
    </row>
    <row r="20" spans="1:10" x14ac:dyDescent="0.25">
      <c r="A20" t="str">
        <f>'Perfis horário-mensais (fitted)'!$B$2</f>
        <v>Jan</v>
      </c>
      <c r="B20">
        <f t="shared" si="0"/>
        <v>1</v>
      </c>
      <c r="C20">
        <f>'Perfis horário-mensais (fitted)'!$A21</f>
        <v>18</v>
      </c>
      <c r="D20">
        <f>'Perfis horário-mensais (fitted)'!B21</f>
        <v>3.2535707664764635</v>
      </c>
      <c r="E20">
        <f>'[1]Geração horária'!D20/1000</f>
        <v>0.16298930602898945</v>
      </c>
      <c r="F20">
        <f t="shared" si="1"/>
        <v>97.607122994293903</v>
      </c>
      <c r="G20">
        <f t="shared" si="2"/>
        <v>4.8896791808696838</v>
      </c>
      <c r="H20">
        <f t="shared" si="3"/>
        <v>92.717443813424225</v>
      </c>
      <c r="I20">
        <f t="shared" si="4"/>
        <v>0</v>
      </c>
      <c r="J20">
        <f t="shared" si="5"/>
        <v>4.8896791808696776</v>
      </c>
    </row>
    <row r="21" spans="1:10" x14ac:dyDescent="0.25">
      <c r="A21" t="str">
        <f>'Perfis horário-mensais (fitted)'!$B$2</f>
        <v>Jan</v>
      </c>
      <c r="B21">
        <f t="shared" si="0"/>
        <v>1</v>
      </c>
      <c r="C21">
        <f>'Perfis horário-mensais (fitted)'!$A22</f>
        <v>19</v>
      </c>
      <c r="D21">
        <f>'Perfis horário-mensais (fitted)'!B22</f>
        <v>3.2057125523658305</v>
      </c>
      <c r="E21">
        <f>'[1]Geração horária'!D21/1000</f>
        <v>0</v>
      </c>
      <c r="F21">
        <f t="shared" si="1"/>
        <v>96.171376570974914</v>
      </c>
      <c r="G21">
        <f t="shared" si="2"/>
        <v>0</v>
      </c>
      <c r="H21">
        <f t="shared" si="3"/>
        <v>96.171376570974914</v>
      </c>
      <c r="I21">
        <f t="shared" si="4"/>
        <v>0</v>
      </c>
      <c r="J21">
        <f t="shared" si="5"/>
        <v>0</v>
      </c>
    </row>
    <row r="22" spans="1:10" x14ac:dyDescent="0.25">
      <c r="A22" t="str">
        <f>'Perfis horário-mensais (fitted)'!$B$2</f>
        <v>Jan</v>
      </c>
      <c r="B22">
        <f t="shared" si="0"/>
        <v>1</v>
      </c>
      <c r="C22">
        <f>'Perfis horário-mensais (fitted)'!$A23</f>
        <v>20</v>
      </c>
      <c r="D22">
        <f>'Perfis horário-mensais (fitted)'!B23</f>
        <v>2.9651488927737883</v>
      </c>
      <c r="E22">
        <f>'[1]Geração horária'!D22/1000</f>
        <v>0</v>
      </c>
      <c r="F22">
        <f t="shared" si="1"/>
        <v>88.954466783213647</v>
      </c>
      <c r="G22">
        <f t="shared" si="2"/>
        <v>0</v>
      </c>
      <c r="H22">
        <f t="shared" si="3"/>
        <v>88.954466783213647</v>
      </c>
      <c r="I22">
        <f t="shared" si="4"/>
        <v>0</v>
      </c>
      <c r="J22">
        <f t="shared" si="5"/>
        <v>0</v>
      </c>
    </row>
    <row r="23" spans="1:10" x14ac:dyDescent="0.25">
      <c r="A23" t="str">
        <f>'Perfis horário-mensais (fitted)'!$B$2</f>
        <v>Jan</v>
      </c>
      <c r="B23">
        <f t="shared" si="0"/>
        <v>1</v>
      </c>
      <c r="C23">
        <f>'Perfis horário-mensais (fitted)'!$A24</f>
        <v>21</v>
      </c>
      <c r="D23">
        <f>'Perfis horário-mensais (fitted)'!B24</f>
        <v>2.6872345547639953</v>
      </c>
      <c r="E23">
        <f>'[1]Geração horária'!D23/1000</f>
        <v>0</v>
      </c>
      <c r="F23">
        <f t="shared" si="1"/>
        <v>80.617036642919857</v>
      </c>
      <c r="G23">
        <f t="shared" si="2"/>
        <v>0</v>
      </c>
      <c r="H23">
        <f t="shared" si="3"/>
        <v>80.617036642919857</v>
      </c>
      <c r="I23">
        <f t="shared" si="4"/>
        <v>0</v>
      </c>
      <c r="J23">
        <f t="shared" si="5"/>
        <v>0</v>
      </c>
    </row>
    <row r="24" spans="1:10" x14ac:dyDescent="0.25">
      <c r="A24" t="str">
        <f>'Perfis horário-mensais (fitted)'!$B$2</f>
        <v>Jan</v>
      </c>
      <c r="B24">
        <f t="shared" si="0"/>
        <v>1</v>
      </c>
      <c r="C24">
        <f>'Perfis horário-mensais (fitted)'!$A25</f>
        <v>22</v>
      </c>
      <c r="D24">
        <f>'Perfis horário-mensais (fitted)'!B25</f>
        <v>2.1679261321110377</v>
      </c>
      <c r="E24">
        <f>'[1]Geração horária'!D24/1000</f>
        <v>0</v>
      </c>
      <c r="F24">
        <f t="shared" si="1"/>
        <v>65.037783963331137</v>
      </c>
      <c r="G24">
        <f t="shared" si="2"/>
        <v>0</v>
      </c>
      <c r="H24">
        <f t="shared" si="3"/>
        <v>65.037783963331137</v>
      </c>
      <c r="I24">
        <f t="shared" si="4"/>
        <v>0</v>
      </c>
      <c r="J24">
        <f t="shared" si="5"/>
        <v>0</v>
      </c>
    </row>
    <row r="25" spans="1:10" x14ac:dyDescent="0.25">
      <c r="A25" t="str">
        <f>'Perfis horário-mensais (fitted)'!$B$2</f>
        <v>Jan</v>
      </c>
      <c r="B25">
        <f t="shared" si="0"/>
        <v>1</v>
      </c>
      <c r="C25">
        <f>'Perfis horário-mensais (fitted)'!$A26</f>
        <v>23</v>
      </c>
      <c r="D25">
        <f>'Perfis horário-mensais (fitted)'!B26</f>
        <v>1.6403171897969999</v>
      </c>
      <c r="E25">
        <f>'[1]Geração horária'!D25/1000</f>
        <v>0</v>
      </c>
      <c r="F25">
        <f t="shared" si="1"/>
        <v>49.209515693909999</v>
      </c>
      <c r="G25">
        <f t="shared" si="2"/>
        <v>0</v>
      </c>
      <c r="H25">
        <f t="shared" si="3"/>
        <v>49.209515693909999</v>
      </c>
      <c r="I25">
        <f t="shared" si="4"/>
        <v>0</v>
      </c>
      <c r="J25">
        <f t="shared" si="5"/>
        <v>0</v>
      </c>
    </row>
    <row r="26" spans="1:10" x14ac:dyDescent="0.25">
      <c r="A26" t="str">
        <f>'Perfis horário-mensais (fitted)'!$C$2</f>
        <v>Feb</v>
      </c>
      <c r="B26">
        <f t="shared" si="0"/>
        <v>2</v>
      </c>
      <c r="C26">
        <f>'Perfis horário-mensais (fitted)'!$A3</f>
        <v>0</v>
      </c>
      <c r="D26">
        <f>'Perfis horário-mensais (fitted)'!C3</f>
        <v>0.99380471549525029</v>
      </c>
      <c r="E26">
        <f>'[1]Geração horária'!D26/1000</f>
        <v>0</v>
      </c>
      <c r="F26">
        <f t="shared" si="1"/>
        <v>29.81414146485751</v>
      </c>
      <c r="G26">
        <f t="shared" si="2"/>
        <v>0</v>
      </c>
      <c r="H26">
        <f t="shared" si="3"/>
        <v>29.81414146485751</v>
      </c>
      <c r="I26">
        <f t="shared" si="4"/>
        <v>0</v>
      </c>
      <c r="J26">
        <f t="shared" si="5"/>
        <v>0</v>
      </c>
    </row>
    <row r="27" spans="1:10" x14ac:dyDescent="0.25">
      <c r="A27" t="str">
        <f>'Perfis horário-mensais (fitted)'!$C$2</f>
        <v>Feb</v>
      </c>
      <c r="B27">
        <f t="shared" si="0"/>
        <v>2</v>
      </c>
      <c r="C27">
        <f>'Perfis horário-mensais (fitted)'!$A4</f>
        <v>1</v>
      </c>
      <c r="D27">
        <f>'Perfis horário-mensais (fitted)'!C4</f>
        <v>0.79303299571345431</v>
      </c>
      <c r="E27">
        <f>'[1]Geração horária'!D27/1000</f>
        <v>0</v>
      </c>
      <c r="F27">
        <f t="shared" si="1"/>
        <v>23.790989871403628</v>
      </c>
      <c r="G27">
        <f t="shared" si="2"/>
        <v>0</v>
      </c>
      <c r="H27">
        <f t="shared" si="3"/>
        <v>23.790989871403628</v>
      </c>
      <c r="I27">
        <f t="shared" si="4"/>
        <v>0</v>
      </c>
      <c r="J27">
        <f t="shared" si="5"/>
        <v>0</v>
      </c>
    </row>
    <row r="28" spans="1:10" x14ac:dyDescent="0.25">
      <c r="A28" t="str">
        <f>'Perfis horário-mensais (fitted)'!$C$2</f>
        <v>Feb</v>
      </c>
      <c r="B28">
        <f t="shared" si="0"/>
        <v>2</v>
      </c>
      <c r="C28">
        <f>'Perfis horário-mensais (fitted)'!$A5</f>
        <v>2</v>
      </c>
      <c r="D28">
        <f>'Perfis horário-mensais (fitted)'!C5</f>
        <v>0.71598583698531071</v>
      </c>
      <c r="E28">
        <f>'[1]Geração horária'!D28/1000</f>
        <v>0</v>
      </c>
      <c r="F28">
        <f t="shared" si="1"/>
        <v>21.47957510955932</v>
      </c>
      <c r="G28">
        <f t="shared" si="2"/>
        <v>0</v>
      </c>
      <c r="H28">
        <f t="shared" si="3"/>
        <v>21.47957510955932</v>
      </c>
      <c r="I28">
        <f t="shared" si="4"/>
        <v>0</v>
      </c>
      <c r="J28">
        <f t="shared" si="5"/>
        <v>0</v>
      </c>
    </row>
    <row r="29" spans="1:10" x14ac:dyDescent="0.25">
      <c r="A29" t="str">
        <f>'Perfis horário-mensais (fitted)'!$C$2</f>
        <v>Feb</v>
      </c>
      <c r="B29">
        <f t="shared" si="0"/>
        <v>2</v>
      </c>
      <c r="C29">
        <f>'Perfis horário-mensais (fitted)'!$A6</f>
        <v>3</v>
      </c>
      <c r="D29">
        <f>'Perfis horário-mensais (fitted)'!C6</f>
        <v>0.70062594646298015</v>
      </c>
      <c r="E29">
        <f>'[1]Geração horária'!D29/1000</f>
        <v>0</v>
      </c>
      <c r="F29">
        <f t="shared" si="1"/>
        <v>21.018778393889406</v>
      </c>
      <c r="G29">
        <f t="shared" si="2"/>
        <v>0</v>
      </c>
      <c r="H29">
        <f t="shared" si="3"/>
        <v>21.018778393889406</v>
      </c>
      <c r="I29">
        <f t="shared" si="4"/>
        <v>0</v>
      </c>
      <c r="J29">
        <f t="shared" si="5"/>
        <v>0</v>
      </c>
    </row>
    <row r="30" spans="1:10" x14ac:dyDescent="0.25">
      <c r="A30" t="str">
        <f>'Perfis horário-mensais (fitted)'!$C$2</f>
        <v>Feb</v>
      </c>
      <c r="B30">
        <f t="shared" si="0"/>
        <v>2</v>
      </c>
      <c r="C30">
        <f>'Perfis horário-mensais (fitted)'!$A7</f>
        <v>4</v>
      </c>
      <c r="D30">
        <f>'Perfis horário-mensais (fitted)'!C7</f>
        <v>0.73840496036766912</v>
      </c>
      <c r="E30">
        <f>'[1]Geração horária'!D30/1000</f>
        <v>0</v>
      </c>
      <c r="F30">
        <f t="shared" si="1"/>
        <v>22.152148811030074</v>
      </c>
      <c r="G30">
        <f t="shared" si="2"/>
        <v>0</v>
      </c>
      <c r="H30">
        <f t="shared" si="3"/>
        <v>22.152148811030074</v>
      </c>
      <c r="I30">
        <f t="shared" si="4"/>
        <v>0</v>
      </c>
      <c r="J30">
        <f t="shared" si="5"/>
        <v>0</v>
      </c>
    </row>
    <row r="31" spans="1:10" x14ac:dyDescent="0.25">
      <c r="A31" t="str">
        <f>'Perfis horário-mensais (fitted)'!$C$2</f>
        <v>Feb</v>
      </c>
      <c r="B31">
        <f t="shared" si="0"/>
        <v>2</v>
      </c>
      <c r="C31">
        <f>'Perfis horário-mensais (fitted)'!$A8</f>
        <v>5</v>
      </c>
      <c r="D31">
        <f>'Perfis horário-mensais (fitted)'!C8</f>
        <v>0.96823766013553925</v>
      </c>
      <c r="E31">
        <f>'[1]Geração horária'!D31/1000</f>
        <v>5.0150555701227527E-2</v>
      </c>
      <c r="F31">
        <f t="shared" si="1"/>
        <v>29.047129804066177</v>
      </c>
      <c r="G31">
        <f t="shared" si="2"/>
        <v>1.5045166710368258</v>
      </c>
      <c r="H31">
        <f t="shared" si="3"/>
        <v>27.542613133029352</v>
      </c>
      <c r="I31">
        <f t="shared" si="4"/>
        <v>0</v>
      </c>
      <c r="J31">
        <f t="shared" si="5"/>
        <v>1.504516671036825</v>
      </c>
    </row>
    <row r="32" spans="1:10" x14ac:dyDescent="0.25">
      <c r="A32" t="str">
        <f>'Perfis horário-mensais (fitted)'!$C$2</f>
        <v>Feb</v>
      </c>
      <c r="B32">
        <f t="shared" si="0"/>
        <v>2</v>
      </c>
      <c r="C32">
        <f>'Perfis horário-mensais (fitted)'!$A9</f>
        <v>6</v>
      </c>
      <c r="D32">
        <f>'Perfis horário-mensais (fitted)'!C9</f>
        <v>1.4904062766832618</v>
      </c>
      <c r="E32">
        <f>'[1]Geração horária'!D32/1000</f>
        <v>0.6519572241159578</v>
      </c>
      <c r="F32">
        <f t="shared" si="1"/>
        <v>44.71218830049785</v>
      </c>
      <c r="G32">
        <f t="shared" si="2"/>
        <v>19.558716723478735</v>
      </c>
      <c r="H32">
        <f t="shared" si="3"/>
        <v>25.153471577019115</v>
      </c>
      <c r="I32">
        <f t="shared" si="4"/>
        <v>0</v>
      </c>
      <c r="J32">
        <f t="shared" si="5"/>
        <v>19.558716723478735</v>
      </c>
    </row>
    <row r="33" spans="1:10" x14ac:dyDescent="0.25">
      <c r="A33" t="str">
        <f>'Perfis horário-mensais (fitted)'!$C$2</f>
        <v>Feb</v>
      </c>
      <c r="B33">
        <f t="shared" si="0"/>
        <v>2</v>
      </c>
      <c r="C33">
        <f>'Perfis horário-mensais (fitted)'!$A10</f>
        <v>7</v>
      </c>
      <c r="D33">
        <f>'Perfis horário-mensais (fitted)'!C10</f>
        <v>1.8594701722629485</v>
      </c>
      <c r="E33">
        <f>'[1]Geração horária'!D33/1000</f>
        <v>1.5421295878127463</v>
      </c>
      <c r="F33">
        <f t="shared" si="1"/>
        <v>55.784105167888455</v>
      </c>
      <c r="G33">
        <f t="shared" si="2"/>
        <v>46.263887634382392</v>
      </c>
      <c r="H33">
        <f t="shared" si="3"/>
        <v>9.520217533506063</v>
      </c>
      <c r="I33">
        <f t="shared" si="4"/>
        <v>0</v>
      </c>
      <c r="J33">
        <f t="shared" si="5"/>
        <v>46.263887634382392</v>
      </c>
    </row>
    <row r="34" spans="1:10" x14ac:dyDescent="0.25">
      <c r="A34" t="str">
        <f>'Perfis horário-mensais (fitted)'!$C$2</f>
        <v>Feb</v>
      </c>
      <c r="B34">
        <f t="shared" si="0"/>
        <v>2</v>
      </c>
      <c r="C34">
        <f>'Perfis horário-mensais (fitted)'!$A11</f>
        <v>8</v>
      </c>
      <c r="D34">
        <f>'Perfis horário-mensais (fitted)'!C11</f>
        <v>1.7608426497026064</v>
      </c>
      <c r="E34">
        <f>'[1]Geração horária'!D34/1000</f>
        <v>2.5388718823746435</v>
      </c>
      <c r="F34">
        <f t="shared" si="1"/>
        <v>52.825279491078192</v>
      </c>
      <c r="G34">
        <f t="shared" si="2"/>
        <v>76.166156471239304</v>
      </c>
      <c r="H34">
        <f t="shared" si="3"/>
        <v>0</v>
      </c>
      <c r="I34">
        <f t="shared" si="4"/>
        <v>23.340876980161113</v>
      </c>
      <c r="J34">
        <f t="shared" si="5"/>
        <v>52.825279491078192</v>
      </c>
    </row>
    <row r="35" spans="1:10" x14ac:dyDescent="0.25">
      <c r="A35" t="str">
        <f>'Perfis horário-mensais (fitted)'!$C$2</f>
        <v>Feb</v>
      </c>
      <c r="B35">
        <f t="shared" si="0"/>
        <v>2</v>
      </c>
      <c r="C35">
        <f>'Perfis horário-mensais (fitted)'!$A12</f>
        <v>9</v>
      </c>
      <c r="D35">
        <f>'Perfis horário-mensais (fitted)'!C12</f>
        <v>1.5763853603183553</v>
      </c>
      <c r="E35">
        <f>'[1]Geração horária'!D35/1000</f>
        <v>3.4729259823100054</v>
      </c>
      <c r="F35">
        <f t="shared" si="1"/>
        <v>47.29156080955066</v>
      </c>
      <c r="G35">
        <f t="shared" si="2"/>
        <v>104.18777946930017</v>
      </c>
      <c r="H35">
        <f t="shared" si="3"/>
        <v>0</v>
      </c>
      <c r="I35">
        <f t="shared" si="4"/>
        <v>56.896218659749508</v>
      </c>
      <c r="J35">
        <f t="shared" si="5"/>
        <v>47.29156080955066</v>
      </c>
    </row>
    <row r="36" spans="1:10" x14ac:dyDescent="0.25">
      <c r="A36" t="str">
        <f>'Perfis horário-mensais (fitted)'!$C$2</f>
        <v>Feb</v>
      </c>
      <c r="B36">
        <f t="shared" si="0"/>
        <v>2</v>
      </c>
      <c r="C36">
        <f>'Perfis horário-mensais (fitted)'!$A13</f>
        <v>10</v>
      </c>
      <c r="D36">
        <f>'Perfis horário-mensais (fitted)'!C13</f>
        <v>1.5744882950226642</v>
      </c>
      <c r="E36">
        <f>'[1]Geração horária'!D36/1000</f>
        <v>4.0496573728741225</v>
      </c>
      <c r="F36">
        <f t="shared" si="1"/>
        <v>47.234648850679925</v>
      </c>
      <c r="G36">
        <f t="shared" si="2"/>
        <v>121.48972118622368</v>
      </c>
      <c r="H36">
        <f t="shared" si="3"/>
        <v>0</v>
      </c>
      <c r="I36">
        <f t="shared" si="4"/>
        <v>74.255072335543758</v>
      </c>
      <c r="J36">
        <f t="shared" si="5"/>
        <v>47.234648850679925</v>
      </c>
    </row>
    <row r="37" spans="1:10" x14ac:dyDescent="0.25">
      <c r="A37" t="str">
        <f>'Perfis horário-mensais (fitted)'!$C$2</f>
        <v>Feb</v>
      </c>
      <c r="B37">
        <f t="shared" si="0"/>
        <v>2</v>
      </c>
      <c r="C37">
        <f>'Perfis horário-mensais (fitted)'!$A14</f>
        <v>11</v>
      </c>
      <c r="D37">
        <f>'Perfis horário-mensais (fitted)'!C14</f>
        <v>1.5783737217768126</v>
      </c>
      <c r="E37">
        <f>'[1]Geração horária'!D37/1000</f>
        <v>4.5323564714984377</v>
      </c>
      <c r="F37">
        <f t="shared" si="1"/>
        <v>47.351211653304375</v>
      </c>
      <c r="G37">
        <f t="shared" si="2"/>
        <v>135.97069414495314</v>
      </c>
      <c r="H37">
        <f t="shared" si="3"/>
        <v>0</v>
      </c>
      <c r="I37">
        <f t="shared" si="4"/>
        <v>88.619482491648768</v>
      </c>
      <c r="J37">
        <f t="shared" si="5"/>
        <v>47.351211653304375</v>
      </c>
    </row>
    <row r="38" spans="1:10" x14ac:dyDescent="0.25">
      <c r="A38" t="str">
        <f>'Perfis horário-mensais (fitted)'!$C$2</f>
        <v>Feb</v>
      </c>
      <c r="B38">
        <f t="shared" si="0"/>
        <v>2</v>
      </c>
      <c r="C38">
        <f>'Perfis horário-mensais (fitted)'!$A15</f>
        <v>12</v>
      </c>
      <c r="D38">
        <f>'Perfis horário-mensais (fitted)'!C15</f>
        <v>1.5535882265965479</v>
      </c>
      <c r="E38">
        <f>'[1]Geração horária'!D38/1000</f>
        <v>4.6765393191394669</v>
      </c>
      <c r="F38">
        <f t="shared" si="1"/>
        <v>46.607646797896436</v>
      </c>
      <c r="G38">
        <f t="shared" si="2"/>
        <v>140.29617957418401</v>
      </c>
      <c r="H38">
        <f t="shared" si="3"/>
        <v>0</v>
      </c>
      <c r="I38">
        <f t="shared" si="4"/>
        <v>93.688532776287573</v>
      </c>
      <c r="J38">
        <f t="shared" si="5"/>
        <v>46.607646797896436</v>
      </c>
    </row>
    <row r="39" spans="1:10" x14ac:dyDescent="0.25">
      <c r="A39" t="str">
        <f>'Perfis horário-mensais (fitted)'!$C$2</f>
        <v>Feb</v>
      </c>
      <c r="B39">
        <f t="shared" si="0"/>
        <v>2</v>
      </c>
      <c r="C39">
        <f>'Perfis horário-mensais (fitted)'!$A16</f>
        <v>13</v>
      </c>
      <c r="D39">
        <f>'Perfis horário-mensais (fitted)'!C16</f>
        <v>1.5846081466001254</v>
      </c>
      <c r="E39">
        <f>'[1]Geração horária'!D39/1000</f>
        <v>3.7675604970547174</v>
      </c>
      <c r="F39">
        <f t="shared" si="1"/>
        <v>47.538244398003762</v>
      </c>
      <c r="G39">
        <f t="shared" si="2"/>
        <v>113.02681491164152</v>
      </c>
      <c r="H39">
        <f t="shared" si="3"/>
        <v>0</v>
      </c>
      <c r="I39">
        <f t="shared" si="4"/>
        <v>65.488570513637768</v>
      </c>
      <c r="J39">
        <f t="shared" si="5"/>
        <v>47.538244398003762</v>
      </c>
    </row>
    <row r="40" spans="1:10" x14ac:dyDescent="0.25">
      <c r="A40" t="str">
        <f>'Perfis horário-mensais (fitted)'!$C$2</f>
        <v>Feb</v>
      </c>
      <c r="B40">
        <f t="shared" si="0"/>
        <v>2</v>
      </c>
      <c r="C40">
        <f>'Perfis horário-mensais (fitted)'!$A17</f>
        <v>14</v>
      </c>
      <c r="D40">
        <f>'Perfis horário-mensais (fitted)'!C17</f>
        <v>1.6671596355795892</v>
      </c>
      <c r="E40">
        <f>'[1]Geração horária'!D40/1000</f>
        <v>3.2347108427291751</v>
      </c>
      <c r="F40">
        <f t="shared" si="1"/>
        <v>50.014789067387674</v>
      </c>
      <c r="G40">
        <f t="shared" si="2"/>
        <v>97.04132528187526</v>
      </c>
      <c r="H40">
        <f t="shared" si="3"/>
        <v>0</v>
      </c>
      <c r="I40">
        <f t="shared" si="4"/>
        <v>47.026536214487585</v>
      </c>
      <c r="J40">
        <f t="shared" si="5"/>
        <v>50.014789067387674</v>
      </c>
    </row>
    <row r="41" spans="1:10" x14ac:dyDescent="0.25">
      <c r="A41" t="str">
        <f>'Perfis horário-mensais (fitted)'!$C$2</f>
        <v>Feb</v>
      </c>
      <c r="B41">
        <f t="shared" si="0"/>
        <v>2</v>
      </c>
      <c r="C41">
        <f>'Perfis horário-mensais (fitted)'!$A18</f>
        <v>15</v>
      </c>
      <c r="D41">
        <f>'Perfis horário-mensais (fitted)'!C18</f>
        <v>1.7629375660979203</v>
      </c>
      <c r="E41">
        <f>'[1]Geração horária'!D41/1000</f>
        <v>2.5451407018372967</v>
      </c>
      <c r="F41">
        <f t="shared" si="1"/>
        <v>52.888126982937607</v>
      </c>
      <c r="G41">
        <f t="shared" si="2"/>
        <v>76.354221055118899</v>
      </c>
      <c r="H41">
        <f t="shared" si="3"/>
        <v>0</v>
      </c>
      <c r="I41">
        <f t="shared" si="4"/>
        <v>23.466094072181292</v>
      </c>
      <c r="J41">
        <f t="shared" si="5"/>
        <v>52.888126982937607</v>
      </c>
    </row>
    <row r="42" spans="1:10" x14ac:dyDescent="0.25">
      <c r="A42" t="str">
        <f>'Perfis horário-mensais (fitted)'!$C$2</f>
        <v>Feb</v>
      </c>
      <c r="B42">
        <f t="shared" si="0"/>
        <v>2</v>
      </c>
      <c r="C42">
        <f>'Perfis horário-mensais (fitted)'!$A19</f>
        <v>16</v>
      </c>
      <c r="D42">
        <f>'Perfis horário-mensais (fitted)'!C19</f>
        <v>2.0197922072043046</v>
      </c>
      <c r="E42">
        <f>'[1]Geração horária'!D42/1000</f>
        <v>1.5421295878127463</v>
      </c>
      <c r="F42">
        <f t="shared" si="1"/>
        <v>60.59376621612914</v>
      </c>
      <c r="G42">
        <f t="shared" si="2"/>
        <v>46.263887634382392</v>
      </c>
      <c r="H42">
        <f t="shared" si="3"/>
        <v>14.329878581746748</v>
      </c>
      <c r="I42">
        <f t="shared" si="4"/>
        <v>0</v>
      </c>
      <c r="J42">
        <f t="shared" si="5"/>
        <v>46.263887634382392</v>
      </c>
    </row>
    <row r="43" spans="1:10" x14ac:dyDescent="0.25">
      <c r="A43" t="str">
        <f>'Perfis horário-mensais (fitted)'!$C$2</f>
        <v>Feb</v>
      </c>
      <c r="B43">
        <f t="shared" si="0"/>
        <v>2</v>
      </c>
      <c r="C43">
        <f>'Perfis horário-mensais (fitted)'!$A20</f>
        <v>17</v>
      </c>
      <c r="D43">
        <f>'Perfis horário-mensais (fitted)'!C20</f>
        <v>2.4887036046479993</v>
      </c>
      <c r="E43">
        <f>'[1]Geração horária'!D43/1000</f>
        <v>0.6519572241159578</v>
      </c>
      <c r="F43">
        <f t="shared" si="1"/>
        <v>74.661108139439975</v>
      </c>
      <c r="G43">
        <f t="shared" si="2"/>
        <v>19.558716723478735</v>
      </c>
      <c r="H43">
        <f t="shared" si="3"/>
        <v>55.102391415961236</v>
      </c>
      <c r="I43">
        <f t="shared" si="4"/>
        <v>0</v>
      </c>
      <c r="J43">
        <f t="shared" si="5"/>
        <v>19.558716723478739</v>
      </c>
    </row>
    <row r="44" spans="1:10" x14ac:dyDescent="0.25">
      <c r="A44" t="str">
        <f>'Perfis horário-mensais (fitted)'!$C$2</f>
        <v>Feb</v>
      </c>
      <c r="B44">
        <f t="shared" si="0"/>
        <v>2</v>
      </c>
      <c r="C44">
        <f>'Perfis horário-mensais (fitted)'!$A21</f>
        <v>18</v>
      </c>
      <c r="D44">
        <f>'Perfis horário-mensais (fitted)'!C21</f>
        <v>2.8511694199816402</v>
      </c>
      <c r="E44">
        <f>'[1]Geração horária'!D44/1000</f>
        <v>6.268819462653441E-2</v>
      </c>
      <c r="F44">
        <f t="shared" si="1"/>
        <v>85.535082599449211</v>
      </c>
      <c r="G44">
        <f t="shared" si="2"/>
        <v>1.8806458387960323</v>
      </c>
      <c r="H44">
        <f t="shared" si="3"/>
        <v>83.654436760653184</v>
      </c>
      <c r="I44">
        <f t="shared" si="4"/>
        <v>0</v>
      </c>
      <c r="J44">
        <f t="shared" si="5"/>
        <v>1.8806458387960276</v>
      </c>
    </row>
    <row r="45" spans="1:10" x14ac:dyDescent="0.25">
      <c r="A45" t="str">
        <f>'Perfis horário-mensais (fitted)'!$C$2</f>
        <v>Feb</v>
      </c>
      <c r="B45">
        <f t="shared" si="0"/>
        <v>2</v>
      </c>
      <c r="C45">
        <f>'Perfis horário-mensais (fitted)'!$A22</f>
        <v>19</v>
      </c>
      <c r="D45">
        <f>'Perfis horário-mensais (fitted)'!C22</f>
        <v>2.9246949493327308</v>
      </c>
      <c r="E45">
        <f>'[1]Geração horária'!D45/1000</f>
        <v>0</v>
      </c>
      <c r="F45">
        <f t="shared" si="1"/>
        <v>87.740848479981921</v>
      </c>
      <c r="G45">
        <f t="shared" si="2"/>
        <v>0</v>
      </c>
      <c r="H45">
        <f t="shared" si="3"/>
        <v>87.740848479981921</v>
      </c>
      <c r="I45">
        <f t="shared" si="4"/>
        <v>0</v>
      </c>
      <c r="J45">
        <f t="shared" si="5"/>
        <v>0</v>
      </c>
    </row>
    <row r="46" spans="1:10" x14ac:dyDescent="0.25">
      <c r="A46" t="str">
        <f>'Perfis horário-mensais (fitted)'!$C$2</f>
        <v>Feb</v>
      </c>
      <c r="B46">
        <f t="shared" si="0"/>
        <v>2</v>
      </c>
      <c r="C46">
        <f>'Perfis horário-mensais (fitted)'!$A23</f>
        <v>20</v>
      </c>
      <c r="D46">
        <f>'Perfis horário-mensais (fitted)'!C23</f>
        <v>2.759887140798658</v>
      </c>
      <c r="E46">
        <f>'[1]Geração horária'!D46/1000</f>
        <v>0</v>
      </c>
      <c r="F46">
        <f t="shared" si="1"/>
        <v>82.796614223959736</v>
      </c>
      <c r="G46">
        <f t="shared" si="2"/>
        <v>0</v>
      </c>
      <c r="H46">
        <f t="shared" si="3"/>
        <v>82.796614223959736</v>
      </c>
      <c r="I46">
        <f t="shared" si="4"/>
        <v>0</v>
      </c>
      <c r="J46">
        <f t="shared" si="5"/>
        <v>0</v>
      </c>
    </row>
    <row r="47" spans="1:10" x14ac:dyDescent="0.25">
      <c r="A47" t="str">
        <f>'Perfis horário-mensais (fitted)'!$C$2</f>
        <v>Feb</v>
      </c>
      <c r="B47">
        <f t="shared" si="0"/>
        <v>2</v>
      </c>
      <c r="C47">
        <f>'Perfis horário-mensais (fitted)'!$A24</f>
        <v>21</v>
      </c>
      <c r="D47">
        <f>'Perfis horário-mensais (fitted)'!C24</f>
        <v>2.4615432963015831</v>
      </c>
      <c r="E47">
        <f>'[1]Geração horária'!D47/1000</f>
        <v>0</v>
      </c>
      <c r="F47">
        <f t="shared" si="1"/>
        <v>73.846298889047489</v>
      </c>
      <c r="G47">
        <f t="shared" si="2"/>
        <v>0</v>
      </c>
      <c r="H47">
        <f t="shared" si="3"/>
        <v>73.846298889047489</v>
      </c>
      <c r="I47">
        <f t="shared" si="4"/>
        <v>0</v>
      </c>
      <c r="J47">
        <f t="shared" si="5"/>
        <v>0</v>
      </c>
    </row>
    <row r="48" spans="1:10" x14ac:dyDescent="0.25">
      <c r="A48" t="str">
        <f>'Perfis horário-mensais (fitted)'!$C$2</f>
        <v>Feb</v>
      </c>
      <c r="B48">
        <f t="shared" si="0"/>
        <v>2</v>
      </c>
      <c r="C48">
        <f>'Perfis horário-mensais (fitted)'!$A25</f>
        <v>22</v>
      </c>
      <c r="D48">
        <f>'Perfis horário-mensais (fitted)'!C25</f>
        <v>1.9643595453117138</v>
      </c>
      <c r="E48">
        <f>'[1]Geração horária'!D48/1000</f>
        <v>0</v>
      </c>
      <c r="F48">
        <f t="shared" si="1"/>
        <v>58.930786359351416</v>
      </c>
      <c r="G48">
        <f t="shared" si="2"/>
        <v>0</v>
      </c>
      <c r="H48">
        <f t="shared" si="3"/>
        <v>58.930786359351416</v>
      </c>
      <c r="I48">
        <f t="shared" si="4"/>
        <v>0</v>
      </c>
      <c r="J48">
        <f t="shared" si="5"/>
        <v>0</v>
      </c>
    </row>
    <row r="49" spans="1:10" x14ac:dyDescent="0.25">
      <c r="A49" t="str">
        <f>'Perfis horário-mensais (fitted)'!$C$2</f>
        <v>Feb</v>
      </c>
      <c r="B49">
        <f t="shared" si="0"/>
        <v>2</v>
      </c>
      <c r="C49">
        <f>'Perfis horário-mensais (fitted)'!$A26</f>
        <v>23</v>
      </c>
      <c r="D49">
        <f>'Perfis horário-mensais (fitted)'!C26</f>
        <v>1.4781643372869973</v>
      </c>
      <c r="E49">
        <f>'[1]Geração horária'!D49/1000</f>
        <v>0</v>
      </c>
      <c r="F49">
        <f t="shared" si="1"/>
        <v>44.344930118609916</v>
      </c>
      <c r="G49">
        <f t="shared" si="2"/>
        <v>0</v>
      </c>
      <c r="H49">
        <f t="shared" si="3"/>
        <v>44.344930118609916</v>
      </c>
      <c r="I49">
        <f t="shared" si="4"/>
        <v>0</v>
      </c>
      <c r="J49">
        <f t="shared" si="5"/>
        <v>0</v>
      </c>
    </row>
    <row r="50" spans="1:10" x14ac:dyDescent="0.25">
      <c r="A50" t="str">
        <f>'Perfis horário-mensais (fitted)'!$D$2</f>
        <v>Mar</v>
      </c>
      <c r="B50">
        <f t="shared" si="0"/>
        <v>3</v>
      </c>
      <c r="C50">
        <f>'Perfis horário-mensais (fitted)'!$A3</f>
        <v>0</v>
      </c>
      <c r="D50">
        <f>'Perfis horário-mensais (fitted)'!D3</f>
        <v>1.0319071581123278</v>
      </c>
      <c r="E50">
        <f>'[1]Geração horária'!D50/1000</f>
        <v>0</v>
      </c>
      <c r="F50">
        <f t="shared" si="1"/>
        <v>30.957214743369835</v>
      </c>
      <c r="G50">
        <f t="shared" si="2"/>
        <v>0</v>
      </c>
      <c r="H50">
        <f t="shared" si="3"/>
        <v>30.957214743369835</v>
      </c>
      <c r="I50">
        <f t="shared" si="4"/>
        <v>0</v>
      </c>
      <c r="J50">
        <f t="shared" si="5"/>
        <v>0</v>
      </c>
    </row>
    <row r="51" spans="1:10" x14ac:dyDescent="0.25">
      <c r="A51" t="str">
        <f>'Perfis horário-mensais (fitted)'!$D$2</f>
        <v>Mar</v>
      </c>
      <c r="B51">
        <f t="shared" si="0"/>
        <v>3</v>
      </c>
      <c r="C51">
        <f>'Perfis horário-mensais (fitted)'!$A4</f>
        <v>1</v>
      </c>
      <c r="D51">
        <f>'Perfis horário-mensais (fitted)'!D4</f>
        <v>0.81542633311379054</v>
      </c>
      <c r="E51">
        <f>'[1]Geração horária'!D51/1000</f>
        <v>0</v>
      </c>
      <c r="F51">
        <f t="shared" si="1"/>
        <v>24.462789993413715</v>
      </c>
      <c r="G51">
        <f t="shared" si="2"/>
        <v>0</v>
      </c>
      <c r="H51">
        <f t="shared" si="3"/>
        <v>24.462789993413715</v>
      </c>
      <c r="I51">
        <f t="shared" si="4"/>
        <v>0</v>
      </c>
      <c r="J51">
        <f t="shared" si="5"/>
        <v>0</v>
      </c>
    </row>
    <row r="52" spans="1:10" x14ac:dyDescent="0.25">
      <c r="A52" t="str">
        <f>'Perfis horário-mensais (fitted)'!$D$2</f>
        <v>Mar</v>
      </c>
      <c r="B52">
        <f t="shared" si="0"/>
        <v>3</v>
      </c>
      <c r="C52">
        <f>'Perfis horário-mensais (fitted)'!$A5</f>
        <v>2</v>
      </c>
      <c r="D52">
        <f>'Perfis horário-mensais (fitted)'!D5</f>
        <v>0.72965901875549088</v>
      </c>
      <c r="E52">
        <f>'[1]Geração horária'!D52/1000</f>
        <v>0</v>
      </c>
      <c r="F52">
        <f t="shared" si="1"/>
        <v>21.889770562664726</v>
      </c>
      <c r="G52">
        <f t="shared" si="2"/>
        <v>0</v>
      </c>
      <c r="H52">
        <f t="shared" si="3"/>
        <v>21.889770562664726</v>
      </c>
      <c r="I52">
        <f t="shared" si="4"/>
        <v>0</v>
      </c>
      <c r="J52">
        <f t="shared" si="5"/>
        <v>0</v>
      </c>
    </row>
    <row r="53" spans="1:10" x14ac:dyDescent="0.25">
      <c r="A53" t="str">
        <f>'Perfis horário-mensais (fitted)'!$D$2</f>
        <v>Mar</v>
      </c>
      <c r="B53">
        <f t="shared" si="0"/>
        <v>3</v>
      </c>
      <c r="C53">
        <f>'Perfis horário-mensais (fitted)'!$A6</f>
        <v>3</v>
      </c>
      <c r="D53">
        <f>'Perfis horário-mensais (fitted)'!D6</f>
        <v>0.71648125063864121</v>
      </c>
      <c r="E53">
        <f>'[1]Geração horária'!D53/1000</f>
        <v>0</v>
      </c>
      <c r="F53">
        <f t="shared" si="1"/>
        <v>21.494437519159238</v>
      </c>
      <c r="G53">
        <f t="shared" si="2"/>
        <v>0</v>
      </c>
      <c r="H53">
        <f t="shared" si="3"/>
        <v>21.494437519159238</v>
      </c>
      <c r="I53">
        <f t="shared" si="4"/>
        <v>0</v>
      </c>
      <c r="J53">
        <f t="shared" si="5"/>
        <v>0</v>
      </c>
    </row>
    <row r="54" spans="1:10" x14ac:dyDescent="0.25">
      <c r="A54" t="str">
        <f>'Perfis horário-mensais (fitted)'!$D$2</f>
        <v>Mar</v>
      </c>
      <c r="B54">
        <f t="shared" si="0"/>
        <v>3</v>
      </c>
      <c r="C54">
        <f>'Perfis horário-mensais (fitted)'!$A7</f>
        <v>4</v>
      </c>
      <c r="D54">
        <f>'Perfis horário-mensais (fitted)'!D7</f>
        <v>0.75361709746714745</v>
      </c>
      <c r="E54">
        <f>'[1]Geração horária'!D54/1000</f>
        <v>0</v>
      </c>
      <c r="F54">
        <f t="shared" si="1"/>
        <v>22.608512924014423</v>
      </c>
      <c r="G54">
        <f t="shared" si="2"/>
        <v>0</v>
      </c>
      <c r="H54">
        <f t="shared" si="3"/>
        <v>22.608512924014423</v>
      </c>
      <c r="I54">
        <f t="shared" si="4"/>
        <v>0</v>
      </c>
      <c r="J54">
        <f t="shared" si="5"/>
        <v>0</v>
      </c>
    </row>
    <row r="55" spans="1:10" x14ac:dyDescent="0.25">
      <c r="A55" t="str">
        <f>'Perfis horário-mensais (fitted)'!$D$2</f>
        <v>Mar</v>
      </c>
      <c r="B55">
        <f t="shared" si="0"/>
        <v>3</v>
      </c>
      <c r="C55">
        <f>'Perfis horário-mensais (fitted)'!$A8</f>
        <v>5</v>
      </c>
      <c r="D55">
        <f>'Perfis horário-mensais (fitted)'!D8</f>
        <v>1.0088046958781354</v>
      </c>
      <c r="E55">
        <f>'[1]Geração horária'!D55/1000</f>
        <v>0</v>
      </c>
      <c r="F55">
        <f t="shared" si="1"/>
        <v>30.264140876344062</v>
      </c>
      <c r="G55">
        <f t="shared" si="2"/>
        <v>0</v>
      </c>
      <c r="H55">
        <f t="shared" si="3"/>
        <v>30.264140876344062</v>
      </c>
      <c r="I55">
        <f t="shared" si="4"/>
        <v>0</v>
      </c>
      <c r="J55">
        <f t="shared" si="5"/>
        <v>0</v>
      </c>
    </row>
    <row r="56" spans="1:10" x14ac:dyDescent="0.25">
      <c r="A56" t="str">
        <f>'Perfis horário-mensais (fitted)'!$D$2</f>
        <v>Mar</v>
      </c>
      <c r="B56">
        <f t="shared" si="0"/>
        <v>3</v>
      </c>
      <c r="C56">
        <f>'Perfis horário-mensais (fitted)'!$A9</f>
        <v>6</v>
      </c>
      <c r="D56">
        <f>'Perfis horário-mensais (fitted)'!D9</f>
        <v>1.6894534382690063</v>
      </c>
      <c r="E56">
        <f>'[1]Geração horária'!D56/1000</f>
        <v>0.40747326507247361</v>
      </c>
      <c r="F56">
        <f t="shared" si="1"/>
        <v>50.683603148070191</v>
      </c>
      <c r="G56">
        <f t="shared" si="2"/>
        <v>12.224197952174208</v>
      </c>
      <c r="H56">
        <f t="shared" si="3"/>
        <v>38.459405195895982</v>
      </c>
      <c r="I56">
        <f t="shared" si="4"/>
        <v>0</v>
      </c>
      <c r="J56">
        <f t="shared" si="5"/>
        <v>12.224197952174208</v>
      </c>
    </row>
    <row r="57" spans="1:10" x14ac:dyDescent="0.25">
      <c r="A57" t="str">
        <f>'Perfis horário-mensais (fitted)'!$D$2</f>
        <v>Mar</v>
      </c>
      <c r="B57">
        <f t="shared" si="0"/>
        <v>3</v>
      </c>
      <c r="C57">
        <f>'Perfis horário-mensais (fitted)'!$A10</f>
        <v>7</v>
      </c>
      <c r="D57">
        <f>'Perfis horário-mensais (fitted)'!D10</f>
        <v>1.8955184300935362</v>
      </c>
      <c r="E57">
        <f>'[1]Geração horária'!D57/1000</f>
        <v>1.1848068784415</v>
      </c>
      <c r="F57">
        <f t="shared" si="1"/>
        <v>56.865552902806087</v>
      </c>
      <c r="G57">
        <f t="shared" si="2"/>
        <v>35.544206353245002</v>
      </c>
      <c r="H57">
        <f t="shared" si="3"/>
        <v>21.321346549561085</v>
      </c>
      <c r="I57">
        <f t="shared" si="4"/>
        <v>0</v>
      </c>
      <c r="J57">
        <f t="shared" si="5"/>
        <v>35.544206353245002</v>
      </c>
    </row>
    <row r="58" spans="1:10" x14ac:dyDescent="0.25">
      <c r="A58" t="str">
        <f>'Perfis horário-mensais (fitted)'!$D$2</f>
        <v>Mar</v>
      </c>
      <c r="B58">
        <f t="shared" si="0"/>
        <v>3</v>
      </c>
      <c r="C58">
        <f>'Perfis horário-mensais (fitted)'!$A11</f>
        <v>8</v>
      </c>
      <c r="D58">
        <f>'Perfis horário-mensais (fitted)'!D11</f>
        <v>1.7625011347738337</v>
      </c>
      <c r="E58">
        <f>'[1]Geração horária'!D58/1000</f>
        <v>2.369613756883</v>
      </c>
      <c r="F58">
        <f t="shared" si="1"/>
        <v>52.87503404321501</v>
      </c>
      <c r="G58">
        <f t="shared" si="2"/>
        <v>71.088412706490004</v>
      </c>
      <c r="H58">
        <f t="shared" si="3"/>
        <v>0</v>
      </c>
      <c r="I58">
        <f t="shared" si="4"/>
        <v>18.213378663274995</v>
      </c>
      <c r="J58">
        <f t="shared" si="5"/>
        <v>52.87503404321501</v>
      </c>
    </row>
    <row r="59" spans="1:10" x14ac:dyDescent="0.25">
      <c r="A59" t="str">
        <f>'Perfis horário-mensais (fitted)'!$D$2</f>
        <v>Mar</v>
      </c>
      <c r="B59">
        <f t="shared" si="0"/>
        <v>3</v>
      </c>
      <c r="C59">
        <f>'Perfis horário-mensais (fitted)'!$A12</f>
        <v>9</v>
      </c>
      <c r="D59">
        <f>'Perfis horário-mensais (fitted)'!D12</f>
        <v>1.6312849284248876</v>
      </c>
      <c r="E59">
        <f>'[1]Geração horária'!D59/1000</f>
        <v>3.247248481654482</v>
      </c>
      <c r="F59">
        <f t="shared" si="1"/>
        <v>48.93854785274663</v>
      </c>
      <c r="G59">
        <f t="shared" si="2"/>
        <v>97.417454449634462</v>
      </c>
      <c r="H59">
        <f t="shared" si="3"/>
        <v>0</v>
      </c>
      <c r="I59">
        <f t="shared" si="4"/>
        <v>48.478906596887832</v>
      </c>
      <c r="J59">
        <f t="shared" si="5"/>
        <v>48.93854785274663</v>
      </c>
    </row>
    <row r="60" spans="1:10" x14ac:dyDescent="0.25">
      <c r="A60" t="str">
        <f>'Perfis horário-mensais (fitted)'!$D$2</f>
        <v>Mar</v>
      </c>
      <c r="B60">
        <f t="shared" si="0"/>
        <v>3</v>
      </c>
      <c r="C60">
        <f>'Perfis horário-mensais (fitted)'!$A13</f>
        <v>10</v>
      </c>
      <c r="D60">
        <f>'Perfis horário-mensais (fitted)'!D13</f>
        <v>1.6222359003028732</v>
      </c>
      <c r="E60">
        <f>'[1]Geração horária'!D60/1000</f>
        <v>3.9493562614716673</v>
      </c>
      <c r="F60">
        <f t="shared" si="1"/>
        <v>48.667077009086199</v>
      </c>
      <c r="G60">
        <f t="shared" si="2"/>
        <v>118.48068784415003</v>
      </c>
      <c r="H60">
        <f t="shared" si="3"/>
        <v>0</v>
      </c>
      <c r="I60">
        <f t="shared" si="4"/>
        <v>69.813610835063827</v>
      </c>
      <c r="J60">
        <f t="shared" si="5"/>
        <v>48.667077009086199</v>
      </c>
    </row>
    <row r="61" spans="1:10" x14ac:dyDescent="0.25">
      <c r="A61" t="str">
        <f>'Perfis horário-mensais (fitted)'!$D$2</f>
        <v>Mar</v>
      </c>
      <c r="B61">
        <f t="shared" si="0"/>
        <v>3</v>
      </c>
      <c r="C61">
        <f>'Perfis horário-mensais (fitted)'!$A14</f>
        <v>11</v>
      </c>
      <c r="D61">
        <f>'Perfis horário-mensais (fitted)'!D14</f>
        <v>1.5889645758395767</v>
      </c>
      <c r="E61">
        <f>'[1]Geração horária'!D61/1000</f>
        <v>4.6389264023635448</v>
      </c>
      <c r="F61">
        <f t="shared" si="1"/>
        <v>47.668937275187304</v>
      </c>
      <c r="G61">
        <f t="shared" si="2"/>
        <v>139.16779207090633</v>
      </c>
      <c r="H61">
        <f t="shared" si="3"/>
        <v>0</v>
      </c>
      <c r="I61">
        <f t="shared" si="4"/>
        <v>91.498854795719026</v>
      </c>
      <c r="J61">
        <f t="shared" si="5"/>
        <v>47.668937275187304</v>
      </c>
    </row>
    <row r="62" spans="1:10" x14ac:dyDescent="0.25">
      <c r="A62" t="str">
        <f>'Perfis horário-mensais (fitted)'!$D$2</f>
        <v>Mar</v>
      </c>
      <c r="B62">
        <f t="shared" si="0"/>
        <v>3</v>
      </c>
      <c r="C62">
        <f>'Perfis horário-mensais (fitted)'!$A15</f>
        <v>12</v>
      </c>
      <c r="D62">
        <f>'Perfis horário-mensais (fitted)'!D15</f>
        <v>1.5576320033432636</v>
      </c>
      <c r="E62">
        <f>'[1]Geração horária'!D62/1000</f>
        <v>4.6577328607515067</v>
      </c>
      <c r="F62">
        <f t="shared" si="1"/>
        <v>46.728960100297904</v>
      </c>
      <c r="G62">
        <f t="shared" si="2"/>
        <v>139.7319858225452</v>
      </c>
      <c r="H62">
        <f t="shared" si="3"/>
        <v>0</v>
      </c>
      <c r="I62">
        <f t="shared" si="4"/>
        <v>93.003025722247287</v>
      </c>
      <c r="J62">
        <f t="shared" si="5"/>
        <v>46.728960100297904</v>
      </c>
    </row>
    <row r="63" spans="1:10" x14ac:dyDescent="0.25">
      <c r="A63" t="str">
        <f>'Perfis horário-mensais (fitted)'!$D$2</f>
        <v>Mar</v>
      </c>
      <c r="B63">
        <f t="shared" si="0"/>
        <v>3</v>
      </c>
      <c r="C63">
        <f>'Perfis horário-mensais (fitted)'!$A16</f>
        <v>13</v>
      </c>
      <c r="D63">
        <f>'Perfis horário-mensais (fitted)'!D16</f>
        <v>1.5646324309299307</v>
      </c>
      <c r="E63">
        <f>'[1]Geração horária'!D63/1000</f>
        <v>4.2439907762163793</v>
      </c>
      <c r="F63">
        <f t="shared" si="1"/>
        <v>46.938972927897922</v>
      </c>
      <c r="G63">
        <f t="shared" si="2"/>
        <v>127.31972328649138</v>
      </c>
      <c r="H63">
        <f t="shared" si="3"/>
        <v>0</v>
      </c>
      <c r="I63">
        <f t="shared" si="4"/>
        <v>80.38075035859346</v>
      </c>
      <c r="J63">
        <f t="shared" si="5"/>
        <v>46.938972927897922</v>
      </c>
    </row>
    <row r="64" spans="1:10" x14ac:dyDescent="0.25">
      <c r="A64" t="str">
        <f>'Perfis horário-mensais (fitted)'!$D$2</f>
        <v>Mar</v>
      </c>
      <c r="B64">
        <f t="shared" si="0"/>
        <v>3</v>
      </c>
      <c r="C64">
        <f>'Perfis horário-mensais (fitted)'!$A17</f>
        <v>14</v>
      </c>
      <c r="D64">
        <f>'Perfis horário-mensais (fitted)'!D17</f>
        <v>1.6108671099810272</v>
      </c>
      <c r="E64">
        <f>'[1]Geração horária'!D64/1000</f>
        <v>3.2284420232665214</v>
      </c>
      <c r="F64">
        <f t="shared" si="1"/>
        <v>48.326013299430819</v>
      </c>
      <c r="G64">
        <f t="shared" si="2"/>
        <v>96.853260697995637</v>
      </c>
      <c r="H64">
        <f t="shared" si="3"/>
        <v>0</v>
      </c>
      <c r="I64">
        <f t="shared" si="4"/>
        <v>48.527247398564818</v>
      </c>
      <c r="J64">
        <f t="shared" si="5"/>
        <v>48.326013299430819</v>
      </c>
    </row>
    <row r="65" spans="1:10" x14ac:dyDescent="0.25">
      <c r="A65" t="str">
        <f>'Perfis horário-mensais (fitted)'!$D$2</f>
        <v>Mar</v>
      </c>
      <c r="B65">
        <f t="shared" si="0"/>
        <v>3</v>
      </c>
      <c r="C65">
        <f>'Perfis horário-mensais (fitted)'!$A18</f>
        <v>15</v>
      </c>
      <c r="D65">
        <f>'Perfis horário-mensais (fitted)'!D18</f>
        <v>1.721250080816265</v>
      </c>
      <c r="E65">
        <f>'[1]Geração horária'!D65/1000</f>
        <v>2.3445384790323871</v>
      </c>
      <c r="F65">
        <f t="shared" si="1"/>
        <v>51.637502424487948</v>
      </c>
      <c r="G65">
        <f t="shared" si="2"/>
        <v>70.336154370971613</v>
      </c>
      <c r="H65">
        <f t="shared" si="3"/>
        <v>0</v>
      </c>
      <c r="I65">
        <f t="shared" si="4"/>
        <v>18.698651946483665</v>
      </c>
      <c r="J65">
        <f t="shared" si="5"/>
        <v>51.637502424487948</v>
      </c>
    </row>
    <row r="66" spans="1:10" x14ac:dyDescent="0.25">
      <c r="A66" t="str">
        <f>'Perfis horário-mensais (fitted)'!$D$2</f>
        <v>Mar</v>
      </c>
      <c r="B66">
        <f t="shared" si="0"/>
        <v>3</v>
      </c>
      <c r="C66">
        <f>'Perfis horário-mensais (fitted)'!$A19</f>
        <v>16</v>
      </c>
      <c r="D66">
        <f>'Perfis horário-mensais (fitted)'!D19</f>
        <v>1.9797760105296391</v>
      </c>
      <c r="E66">
        <f>'[1]Geração horária'!D66/1000</f>
        <v>1.2474950730680348</v>
      </c>
      <c r="F66">
        <f t="shared" si="1"/>
        <v>59.393280315889172</v>
      </c>
      <c r="G66">
        <f t="shared" si="2"/>
        <v>37.424852192041044</v>
      </c>
      <c r="H66">
        <f t="shared" si="3"/>
        <v>21.968428123848128</v>
      </c>
      <c r="I66">
        <f t="shared" si="4"/>
        <v>0</v>
      </c>
      <c r="J66">
        <f t="shared" si="5"/>
        <v>37.424852192041044</v>
      </c>
    </row>
    <row r="67" spans="1:10" x14ac:dyDescent="0.25">
      <c r="A67" t="str">
        <f>'Perfis horário-mensais (fitted)'!$D$2</f>
        <v>Mar</v>
      </c>
      <c r="B67">
        <f t="shared" ref="B67:B130" si="6">MONTH(DATEVALUE(A67&amp;" 1"))</f>
        <v>3</v>
      </c>
      <c r="C67">
        <f>'Perfis horário-mensais (fitted)'!$A20</f>
        <v>17</v>
      </c>
      <c r="D67">
        <f>'Perfis horário-mensais (fitted)'!D20</f>
        <v>2.4414098265440414</v>
      </c>
      <c r="E67">
        <f>'[1]Geração horária'!D67/1000</f>
        <v>0.43881736238574087</v>
      </c>
      <c r="F67">
        <f t="shared" ref="F67:F130" si="7">D67*30</f>
        <v>73.242294796321247</v>
      </c>
      <c r="G67">
        <f t="shared" ref="G67:G130" si="8">E67*30</f>
        <v>13.164520871572226</v>
      </c>
      <c r="H67">
        <f t="shared" ref="H67:H130" si="9">MAX(F67-G67,0)</f>
        <v>60.077773924749025</v>
      </c>
      <c r="I67">
        <f t="shared" ref="I67:I130" si="10">MAX(-F67+G67,0)</f>
        <v>0</v>
      </c>
      <c r="J67">
        <f t="shared" ref="J67:J130" si="11">F67-H67</f>
        <v>13.164520871572222</v>
      </c>
    </row>
    <row r="68" spans="1:10" x14ac:dyDescent="0.25">
      <c r="A68" t="str">
        <f>'Perfis horário-mensais (fitted)'!$D$2</f>
        <v>Mar</v>
      </c>
      <c r="B68">
        <f t="shared" si="6"/>
        <v>3</v>
      </c>
      <c r="C68">
        <f>'Perfis horário-mensais (fitted)'!$A21</f>
        <v>18</v>
      </c>
      <c r="D68">
        <f>'Perfis horário-mensais (fitted)'!D21</f>
        <v>2.7851659167744915</v>
      </c>
      <c r="E68">
        <f>'[1]Geração horária'!D68/1000</f>
        <v>0</v>
      </c>
      <c r="F68">
        <f t="shared" si="7"/>
        <v>83.554977503234753</v>
      </c>
      <c r="G68">
        <f t="shared" si="8"/>
        <v>0</v>
      </c>
      <c r="H68">
        <f t="shared" si="9"/>
        <v>83.554977503234753</v>
      </c>
      <c r="I68">
        <f t="shared" si="10"/>
        <v>0</v>
      </c>
      <c r="J68">
        <f t="shared" si="11"/>
        <v>0</v>
      </c>
    </row>
    <row r="69" spans="1:10" x14ac:dyDescent="0.25">
      <c r="A69" t="str">
        <f>'Perfis horário-mensais (fitted)'!$D$2</f>
        <v>Mar</v>
      </c>
      <c r="B69">
        <f t="shared" si="6"/>
        <v>3</v>
      </c>
      <c r="C69">
        <f>'Perfis horário-mensais (fitted)'!$A22</f>
        <v>19</v>
      </c>
      <c r="D69">
        <f>'Perfis horário-mensais (fitted)'!D22</f>
        <v>2.948353322525338</v>
      </c>
      <c r="E69">
        <f>'[1]Geração horária'!D69/1000</f>
        <v>0</v>
      </c>
      <c r="F69">
        <f t="shared" si="7"/>
        <v>88.450599675760145</v>
      </c>
      <c r="G69">
        <f t="shared" si="8"/>
        <v>0</v>
      </c>
      <c r="H69">
        <f t="shared" si="9"/>
        <v>88.450599675760145</v>
      </c>
      <c r="I69">
        <f t="shared" si="10"/>
        <v>0</v>
      </c>
      <c r="J69">
        <f t="shared" si="11"/>
        <v>0</v>
      </c>
    </row>
    <row r="70" spans="1:10" x14ac:dyDescent="0.25">
      <c r="A70" t="str">
        <f>'Perfis horário-mensais (fitted)'!$D$2</f>
        <v>Mar</v>
      </c>
      <c r="B70">
        <f t="shared" si="6"/>
        <v>3</v>
      </c>
      <c r="C70">
        <f>'Perfis horário-mensais (fitted)'!$A23</f>
        <v>20</v>
      </c>
      <c r="D70">
        <f>'Perfis horário-mensais (fitted)'!D23</f>
        <v>2.8980214470638272</v>
      </c>
      <c r="E70">
        <f>'[1]Geração horária'!D70/1000</f>
        <v>0</v>
      </c>
      <c r="F70">
        <f t="shared" si="7"/>
        <v>86.94064341191482</v>
      </c>
      <c r="G70">
        <f t="shared" si="8"/>
        <v>0</v>
      </c>
      <c r="H70">
        <f t="shared" si="9"/>
        <v>86.94064341191482</v>
      </c>
      <c r="I70">
        <f t="shared" si="10"/>
        <v>0</v>
      </c>
      <c r="J70">
        <f t="shared" si="11"/>
        <v>0</v>
      </c>
    </row>
    <row r="71" spans="1:10" x14ac:dyDescent="0.25">
      <c r="A71" t="str">
        <f>'Perfis horário-mensais (fitted)'!$D$2</f>
        <v>Mar</v>
      </c>
      <c r="B71">
        <f t="shared" si="6"/>
        <v>3</v>
      </c>
      <c r="C71">
        <f>'Perfis horário-mensais (fitted)'!$A24</f>
        <v>21</v>
      </c>
      <c r="D71">
        <f>'Perfis horário-mensais (fitted)'!D24</f>
        <v>2.6056371600628725</v>
      </c>
      <c r="E71">
        <f>'[1]Geração horária'!D71/1000</f>
        <v>0</v>
      </c>
      <c r="F71">
        <f t="shared" si="7"/>
        <v>78.169114801886181</v>
      </c>
      <c r="G71">
        <f t="shared" si="8"/>
        <v>0</v>
      </c>
      <c r="H71">
        <f t="shared" si="9"/>
        <v>78.169114801886181</v>
      </c>
      <c r="I71">
        <f t="shared" si="10"/>
        <v>0</v>
      </c>
      <c r="J71">
        <f t="shared" si="11"/>
        <v>0</v>
      </c>
    </row>
    <row r="72" spans="1:10" x14ac:dyDescent="0.25">
      <c r="A72" t="str">
        <f>'Perfis horário-mensais (fitted)'!$D$2</f>
        <v>Mar</v>
      </c>
      <c r="B72">
        <f t="shared" si="6"/>
        <v>3</v>
      </c>
      <c r="C72">
        <f>'Perfis horário-mensais (fitted)'!$A25</f>
        <v>22</v>
      </c>
      <c r="D72">
        <f>'Perfis horário-mensais (fitted)'!D25</f>
        <v>2.081790825276681</v>
      </c>
      <c r="E72">
        <f>'[1]Geração horária'!D72/1000</f>
        <v>0</v>
      </c>
      <c r="F72">
        <f t="shared" si="7"/>
        <v>62.453724758300432</v>
      </c>
      <c r="G72">
        <f t="shared" si="8"/>
        <v>0</v>
      </c>
      <c r="H72">
        <f t="shared" si="9"/>
        <v>62.453724758300432</v>
      </c>
      <c r="I72">
        <f t="shared" si="10"/>
        <v>0</v>
      </c>
      <c r="J72">
        <f t="shared" si="11"/>
        <v>0</v>
      </c>
    </row>
    <row r="73" spans="1:10" x14ac:dyDescent="0.25">
      <c r="A73" t="str">
        <f>'Perfis horário-mensais (fitted)'!$D$2</f>
        <v>Mar</v>
      </c>
      <c r="B73">
        <f t="shared" si="6"/>
        <v>3</v>
      </c>
      <c r="C73">
        <f>'Perfis horário-mensais (fitted)'!$A26</f>
        <v>23</v>
      </c>
      <c r="D73">
        <f>'Perfis horário-mensais (fitted)'!D26</f>
        <v>1.5596099044833871</v>
      </c>
      <c r="E73">
        <f>'[1]Geração horária'!D73/1000</f>
        <v>0</v>
      </c>
      <c r="F73">
        <f t="shared" si="7"/>
        <v>46.788297134501612</v>
      </c>
      <c r="G73">
        <f t="shared" si="8"/>
        <v>0</v>
      </c>
      <c r="H73">
        <f t="shared" si="9"/>
        <v>46.788297134501612</v>
      </c>
      <c r="I73">
        <f t="shared" si="10"/>
        <v>0</v>
      </c>
      <c r="J73">
        <f t="shared" si="11"/>
        <v>0</v>
      </c>
    </row>
    <row r="74" spans="1:10" x14ac:dyDescent="0.25">
      <c r="A74" t="str">
        <f>'Perfis horário-mensais (fitted)'!$E$2</f>
        <v>Apr</v>
      </c>
      <c r="B74">
        <f t="shared" si="6"/>
        <v>4</v>
      </c>
      <c r="C74">
        <f>'Perfis horário-mensais (fitted)'!$A3</f>
        <v>0</v>
      </c>
      <c r="D74">
        <f>'Perfis horário-mensais (fitted)'!E3</f>
        <v>0.72058698397624066</v>
      </c>
      <c r="E74">
        <f>'[1]Geração horária'!D74/1000</f>
        <v>0</v>
      </c>
      <c r="F74">
        <f t="shared" si="7"/>
        <v>21.617609519287221</v>
      </c>
      <c r="G74">
        <f t="shared" si="8"/>
        <v>0</v>
      </c>
      <c r="H74">
        <f t="shared" si="9"/>
        <v>21.617609519287221</v>
      </c>
      <c r="I74">
        <f t="shared" si="10"/>
        <v>0</v>
      </c>
      <c r="J74">
        <f t="shared" si="11"/>
        <v>0</v>
      </c>
    </row>
    <row r="75" spans="1:10" x14ac:dyDescent="0.25">
      <c r="A75" t="str">
        <f>'Perfis horário-mensais (fitted)'!$E$2</f>
        <v>Apr</v>
      </c>
      <c r="B75">
        <f t="shared" si="6"/>
        <v>4</v>
      </c>
      <c r="C75">
        <f>'Perfis horário-mensais (fitted)'!$A4</f>
        <v>1</v>
      </c>
      <c r="D75">
        <f>'Perfis horário-mensais (fitted)'!E4</f>
        <v>0.61572222007412025</v>
      </c>
      <c r="E75">
        <f>'[1]Geração horária'!D75/1000</f>
        <v>0</v>
      </c>
      <c r="F75">
        <f t="shared" si="7"/>
        <v>18.471666602223607</v>
      </c>
      <c r="G75">
        <f t="shared" si="8"/>
        <v>0</v>
      </c>
      <c r="H75">
        <f t="shared" si="9"/>
        <v>18.471666602223607</v>
      </c>
      <c r="I75">
        <f t="shared" si="10"/>
        <v>0</v>
      </c>
      <c r="J75">
        <f t="shared" si="11"/>
        <v>0</v>
      </c>
    </row>
    <row r="76" spans="1:10" x14ac:dyDescent="0.25">
      <c r="A76" t="str">
        <f>'Perfis horário-mensais (fitted)'!$E$2</f>
        <v>Apr</v>
      </c>
      <c r="B76">
        <f t="shared" si="6"/>
        <v>4</v>
      </c>
      <c r="C76">
        <f>'Perfis horário-mensais (fitted)'!$A5</f>
        <v>2</v>
      </c>
      <c r="D76">
        <f>'Perfis horário-mensais (fitted)'!E5</f>
        <v>0.57190089722220994</v>
      </c>
      <c r="E76">
        <f>'[1]Geração horária'!D76/1000</f>
        <v>0</v>
      </c>
      <c r="F76">
        <f t="shared" si="7"/>
        <v>17.157026916666297</v>
      </c>
      <c r="G76">
        <f t="shared" si="8"/>
        <v>0</v>
      </c>
      <c r="H76">
        <f t="shared" si="9"/>
        <v>17.157026916666297</v>
      </c>
      <c r="I76">
        <f t="shared" si="10"/>
        <v>0</v>
      </c>
      <c r="J76">
        <f t="shared" si="11"/>
        <v>0</v>
      </c>
    </row>
    <row r="77" spans="1:10" x14ac:dyDescent="0.25">
      <c r="A77" t="str">
        <f>'Perfis horário-mensais (fitted)'!$E$2</f>
        <v>Apr</v>
      </c>
      <c r="B77">
        <f t="shared" si="6"/>
        <v>4</v>
      </c>
      <c r="C77">
        <f>'Perfis horário-mensais (fitted)'!$A6</f>
        <v>3</v>
      </c>
      <c r="D77">
        <f>'Perfis horário-mensais (fitted)'!E6</f>
        <v>0.57270174350979919</v>
      </c>
      <c r="E77">
        <f>'[1]Geração horária'!D77/1000</f>
        <v>0</v>
      </c>
      <c r="F77">
        <f t="shared" si="7"/>
        <v>17.181052305293974</v>
      </c>
      <c r="G77">
        <f t="shared" si="8"/>
        <v>0</v>
      </c>
      <c r="H77">
        <f t="shared" si="9"/>
        <v>17.181052305293974</v>
      </c>
      <c r="I77">
        <f t="shared" si="10"/>
        <v>0</v>
      </c>
      <c r="J77">
        <f t="shared" si="11"/>
        <v>0</v>
      </c>
    </row>
    <row r="78" spans="1:10" x14ac:dyDescent="0.25">
      <c r="A78" t="str">
        <f>'Perfis horário-mensais (fitted)'!$E$2</f>
        <v>Apr</v>
      </c>
      <c r="B78">
        <f t="shared" si="6"/>
        <v>4</v>
      </c>
      <c r="C78">
        <f>'Perfis horário-mensais (fitted)'!$A7</f>
        <v>4</v>
      </c>
      <c r="D78">
        <f>'Perfis horário-mensais (fitted)'!E7</f>
        <v>0.73357161347282751</v>
      </c>
      <c r="E78">
        <f>'[1]Geração horária'!D78/1000</f>
        <v>0</v>
      </c>
      <c r="F78">
        <f t="shared" si="7"/>
        <v>22.007148404184825</v>
      </c>
      <c r="G78">
        <f t="shared" si="8"/>
        <v>0</v>
      </c>
      <c r="H78">
        <f t="shared" si="9"/>
        <v>22.007148404184825</v>
      </c>
      <c r="I78">
        <f t="shared" si="10"/>
        <v>0</v>
      </c>
      <c r="J78">
        <f t="shared" si="11"/>
        <v>0</v>
      </c>
    </row>
    <row r="79" spans="1:10" x14ac:dyDescent="0.25">
      <c r="A79" t="str">
        <f>'Perfis horário-mensais (fitted)'!$E$2</f>
        <v>Apr</v>
      </c>
      <c r="B79">
        <f t="shared" si="6"/>
        <v>4</v>
      </c>
      <c r="C79">
        <f>'Perfis horário-mensais (fitted)'!$A8</f>
        <v>5</v>
      </c>
      <c r="D79">
        <f>'Perfis horário-mensais (fitted)'!E8</f>
        <v>1.1008301178083097</v>
      </c>
      <c r="E79">
        <f>'[1]Geração horária'!D79/1000</f>
        <v>0</v>
      </c>
      <c r="F79">
        <f t="shared" si="7"/>
        <v>33.02490353424929</v>
      </c>
      <c r="G79">
        <f t="shared" si="8"/>
        <v>0</v>
      </c>
      <c r="H79">
        <f t="shared" si="9"/>
        <v>33.02490353424929</v>
      </c>
      <c r="I79">
        <f t="shared" si="10"/>
        <v>0</v>
      </c>
      <c r="J79">
        <f t="shared" si="11"/>
        <v>0</v>
      </c>
    </row>
    <row r="80" spans="1:10" x14ac:dyDescent="0.25">
      <c r="A80" t="str">
        <f>'Perfis horário-mensais (fitted)'!$E$2</f>
        <v>Apr</v>
      </c>
      <c r="B80">
        <f t="shared" si="6"/>
        <v>4</v>
      </c>
      <c r="C80">
        <f>'Perfis horário-mensais (fitted)'!$A9</f>
        <v>6</v>
      </c>
      <c r="D80">
        <f>'Perfis horário-mensais (fitted)'!E9</f>
        <v>1.3884537551777774</v>
      </c>
      <c r="E80">
        <f>'[1]Geração horária'!D80/1000</f>
        <v>0.156720486566336</v>
      </c>
      <c r="F80">
        <f t="shared" si="7"/>
        <v>41.653612655333319</v>
      </c>
      <c r="G80">
        <f t="shared" si="8"/>
        <v>4.7016145969900798</v>
      </c>
      <c r="H80">
        <f t="shared" si="9"/>
        <v>36.951998058343236</v>
      </c>
      <c r="I80">
        <f t="shared" si="10"/>
        <v>0</v>
      </c>
      <c r="J80">
        <f t="shared" si="11"/>
        <v>4.7016145969900833</v>
      </c>
    </row>
    <row r="81" spans="1:10" x14ac:dyDescent="0.25">
      <c r="A81" t="str">
        <f>'Perfis horário-mensais (fitted)'!$E$2</f>
        <v>Apr</v>
      </c>
      <c r="B81">
        <f t="shared" si="6"/>
        <v>4</v>
      </c>
      <c r="C81">
        <f>'Perfis horário-mensais (fitted)'!$A10</f>
        <v>7</v>
      </c>
      <c r="D81">
        <f>'Perfis horário-mensais (fitted)'!E10</f>
        <v>1.3458751195637007</v>
      </c>
      <c r="E81">
        <f>'[1]Geração horária'!D81/1000</f>
        <v>0.90897882208474889</v>
      </c>
      <c r="F81">
        <f t="shared" si="7"/>
        <v>40.37625358691102</v>
      </c>
      <c r="G81">
        <f t="shared" si="8"/>
        <v>27.269364662542468</v>
      </c>
      <c r="H81">
        <f t="shared" si="9"/>
        <v>13.106888924368551</v>
      </c>
      <c r="I81">
        <f t="shared" si="10"/>
        <v>0</v>
      </c>
      <c r="J81">
        <f t="shared" si="11"/>
        <v>27.269364662542468</v>
      </c>
    </row>
    <row r="82" spans="1:10" x14ac:dyDescent="0.25">
      <c r="A82" t="str">
        <f>'Perfis horário-mensais (fitted)'!$E$2</f>
        <v>Apr</v>
      </c>
      <c r="B82">
        <f t="shared" si="6"/>
        <v>4</v>
      </c>
      <c r="C82">
        <f>'Perfis horário-mensais (fitted)'!$A11</f>
        <v>8</v>
      </c>
      <c r="D82">
        <f>'Perfis horário-mensais (fitted)'!E11</f>
        <v>1.2542412664428475</v>
      </c>
      <c r="E82">
        <f>'[1]Geração horária'!D82/1000</f>
        <v>1.8430329220201118</v>
      </c>
      <c r="F82">
        <f t="shared" si="7"/>
        <v>37.627237993285426</v>
      </c>
      <c r="G82">
        <f t="shared" si="8"/>
        <v>55.290987660603356</v>
      </c>
      <c r="H82">
        <f t="shared" si="9"/>
        <v>0</v>
      </c>
      <c r="I82">
        <f t="shared" si="10"/>
        <v>17.66374966731793</v>
      </c>
      <c r="J82">
        <f t="shared" si="11"/>
        <v>37.627237993285426</v>
      </c>
    </row>
    <row r="83" spans="1:10" x14ac:dyDescent="0.25">
      <c r="A83" t="str">
        <f>'Perfis horário-mensais (fitted)'!$E$2</f>
        <v>Apr</v>
      </c>
      <c r="B83">
        <f t="shared" si="6"/>
        <v>4</v>
      </c>
      <c r="C83">
        <f>'Perfis horário-mensais (fitted)'!$A12</f>
        <v>9</v>
      </c>
      <c r="D83">
        <f>'Perfis horário-mensais (fitted)'!E12</f>
        <v>1.2838511603019527</v>
      </c>
      <c r="E83">
        <f>'[1]Geração horária'!D83/1000</f>
        <v>2.7206676467915933</v>
      </c>
      <c r="F83">
        <f t="shared" si="7"/>
        <v>38.515534809058579</v>
      </c>
      <c r="G83">
        <f t="shared" si="8"/>
        <v>81.620029403747793</v>
      </c>
      <c r="H83">
        <f t="shared" si="9"/>
        <v>0</v>
      </c>
      <c r="I83">
        <f t="shared" si="10"/>
        <v>43.104494594689214</v>
      </c>
      <c r="J83">
        <f t="shared" si="11"/>
        <v>38.515534809058579</v>
      </c>
    </row>
    <row r="84" spans="1:10" x14ac:dyDescent="0.25">
      <c r="A84" t="str">
        <f>'Perfis horário-mensais (fitted)'!$E$2</f>
        <v>Apr</v>
      </c>
      <c r="B84">
        <f t="shared" si="6"/>
        <v>4</v>
      </c>
      <c r="C84">
        <f>'Perfis horário-mensais (fitted)'!$A13</f>
        <v>10</v>
      </c>
      <c r="D84">
        <f>'Perfis horário-mensais (fitted)'!E13</f>
        <v>1.2817345601211332</v>
      </c>
      <c r="E84">
        <f>'[1]Geração horária'!D84/1000</f>
        <v>3.6045711910257277</v>
      </c>
      <c r="F84">
        <f t="shared" si="7"/>
        <v>38.452036803633995</v>
      </c>
      <c r="G84">
        <f t="shared" si="8"/>
        <v>108.13713573077183</v>
      </c>
      <c r="H84">
        <f t="shared" si="9"/>
        <v>0</v>
      </c>
      <c r="I84">
        <f t="shared" si="10"/>
        <v>69.68509892713783</v>
      </c>
      <c r="J84">
        <f t="shared" si="11"/>
        <v>38.452036803633995</v>
      </c>
    </row>
    <row r="85" spans="1:10" x14ac:dyDescent="0.25">
      <c r="A85" t="str">
        <f>'Perfis horário-mensais (fitted)'!$E$2</f>
        <v>Apr</v>
      </c>
      <c r="B85">
        <f t="shared" si="6"/>
        <v>4</v>
      </c>
      <c r="C85">
        <f>'Perfis horário-mensais (fitted)'!$A14</f>
        <v>11</v>
      </c>
      <c r="D85">
        <f>'Perfis horário-mensais (fitted)'!E14</f>
        <v>1.2828588113847177</v>
      </c>
      <c r="E85">
        <f>'[1]Geração horária'!D85/1000</f>
        <v>3.8866680668451323</v>
      </c>
      <c r="F85">
        <f t="shared" si="7"/>
        <v>38.485764341541532</v>
      </c>
      <c r="G85">
        <f t="shared" si="8"/>
        <v>116.60004200535397</v>
      </c>
      <c r="H85">
        <f t="shared" si="9"/>
        <v>0</v>
      </c>
      <c r="I85">
        <f t="shared" si="10"/>
        <v>78.11427766381243</v>
      </c>
      <c r="J85">
        <f t="shared" si="11"/>
        <v>38.485764341541532</v>
      </c>
    </row>
    <row r="86" spans="1:10" x14ac:dyDescent="0.25">
      <c r="A86" t="str">
        <f>'Perfis horário-mensais (fitted)'!$E$2</f>
        <v>Apr</v>
      </c>
      <c r="B86">
        <f t="shared" si="6"/>
        <v>4</v>
      </c>
      <c r="C86">
        <f>'Perfis horário-mensais (fitted)'!$A15</f>
        <v>12</v>
      </c>
      <c r="D86">
        <f>'Perfis horário-mensais (fitted)'!E15</f>
        <v>1.3157818641779009</v>
      </c>
      <c r="E86">
        <f>'[1]Geração horária'!D86/1000</f>
        <v>3.817711052755945</v>
      </c>
      <c r="F86">
        <f t="shared" si="7"/>
        <v>39.473455925337028</v>
      </c>
      <c r="G86">
        <f t="shared" si="8"/>
        <v>114.53133158267835</v>
      </c>
      <c r="H86">
        <f t="shared" si="9"/>
        <v>0</v>
      </c>
      <c r="I86">
        <f t="shared" si="10"/>
        <v>75.057875657341327</v>
      </c>
      <c r="J86">
        <f t="shared" si="11"/>
        <v>39.473455925337028</v>
      </c>
    </row>
    <row r="87" spans="1:10" x14ac:dyDescent="0.25">
      <c r="A87" t="str">
        <f>'Perfis horário-mensais (fitted)'!$E$2</f>
        <v>Apr</v>
      </c>
      <c r="B87">
        <f t="shared" si="6"/>
        <v>4</v>
      </c>
      <c r="C87">
        <f>'Perfis horário-mensais (fitted)'!$A16</f>
        <v>13</v>
      </c>
      <c r="D87">
        <f>'Perfis horário-mensais (fitted)'!E16</f>
        <v>1.3821188937124049</v>
      </c>
      <c r="E87">
        <f>'[1]Geração horária'!D87/1000</f>
        <v>3.1344097313267203</v>
      </c>
      <c r="F87">
        <f t="shared" si="7"/>
        <v>41.463566811372147</v>
      </c>
      <c r="G87">
        <f t="shared" si="8"/>
        <v>94.03229193980161</v>
      </c>
      <c r="H87">
        <f t="shared" si="9"/>
        <v>0</v>
      </c>
      <c r="I87">
        <f t="shared" si="10"/>
        <v>52.568725128429463</v>
      </c>
      <c r="J87">
        <f t="shared" si="11"/>
        <v>41.463566811372147</v>
      </c>
    </row>
    <row r="88" spans="1:10" x14ac:dyDescent="0.25">
      <c r="A88" t="str">
        <f>'Perfis horário-mensais (fitted)'!$E$2</f>
        <v>Apr</v>
      </c>
      <c r="B88">
        <f t="shared" si="6"/>
        <v>4</v>
      </c>
      <c r="C88">
        <f>'Perfis horário-mensais (fitted)'!$A17</f>
        <v>14</v>
      </c>
      <c r="D88">
        <f>'Perfis horário-mensais (fitted)'!E17</f>
        <v>1.5309034962744428</v>
      </c>
      <c r="E88">
        <f>'[1]Geração horária'!D88/1000</f>
        <v>2.6893235494783263</v>
      </c>
      <c r="F88">
        <f t="shared" si="7"/>
        <v>45.927104888233281</v>
      </c>
      <c r="G88">
        <f t="shared" si="8"/>
        <v>80.679706484349794</v>
      </c>
      <c r="H88">
        <f t="shared" si="9"/>
        <v>0</v>
      </c>
      <c r="I88">
        <f t="shared" si="10"/>
        <v>34.752601596116513</v>
      </c>
      <c r="J88">
        <f t="shared" si="11"/>
        <v>45.927104888233281</v>
      </c>
    </row>
    <row r="89" spans="1:10" x14ac:dyDescent="0.25">
      <c r="A89" t="str">
        <f>'Perfis horário-mensais (fitted)'!$E$2</f>
        <v>Apr</v>
      </c>
      <c r="B89">
        <f t="shared" si="6"/>
        <v>4</v>
      </c>
      <c r="C89">
        <f>'Perfis horário-mensais (fitted)'!$A18</f>
        <v>15</v>
      </c>
      <c r="D89">
        <f>'Perfis horário-mensais (fitted)'!E18</f>
        <v>1.7411468208124314</v>
      </c>
      <c r="E89">
        <f>'[1]Geração horária'!D89/1000</f>
        <v>1.8931834777213392</v>
      </c>
      <c r="F89">
        <f t="shared" si="7"/>
        <v>52.234404624372942</v>
      </c>
      <c r="G89">
        <f t="shared" si="8"/>
        <v>56.795504331640174</v>
      </c>
      <c r="H89">
        <f t="shared" si="9"/>
        <v>0</v>
      </c>
      <c r="I89">
        <f t="shared" si="10"/>
        <v>4.5610997072672319</v>
      </c>
      <c r="J89">
        <f t="shared" si="11"/>
        <v>52.234404624372942</v>
      </c>
    </row>
    <row r="90" spans="1:10" x14ac:dyDescent="0.25">
      <c r="A90" t="str">
        <f>'Perfis horário-mensais (fitted)'!$E$2</f>
        <v>Apr</v>
      </c>
      <c r="B90">
        <f t="shared" si="6"/>
        <v>4</v>
      </c>
      <c r="C90">
        <f>'Perfis horário-mensais (fitted)'!$A19</f>
        <v>16</v>
      </c>
      <c r="D90">
        <f>'Perfis horário-mensais (fitted)'!E19</f>
        <v>2.0899034602222413</v>
      </c>
      <c r="E90">
        <f>'[1]Geração horária'!D90/1000</f>
        <v>1.0406240308004713</v>
      </c>
      <c r="F90">
        <f t="shared" si="7"/>
        <v>62.697103806667236</v>
      </c>
      <c r="G90">
        <f t="shared" si="8"/>
        <v>31.218720924014139</v>
      </c>
      <c r="H90">
        <f t="shared" si="9"/>
        <v>31.478382882653097</v>
      </c>
      <c r="I90">
        <f t="shared" si="10"/>
        <v>0</v>
      </c>
      <c r="J90">
        <f t="shared" si="11"/>
        <v>31.218720924014139</v>
      </c>
    </row>
    <row r="91" spans="1:10" x14ac:dyDescent="0.25">
      <c r="A91" t="str">
        <f>'Perfis horário-mensais (fitted)'!$E$2</f>
        <v>Apr</v>
      </c>
      <c r="B91">
        <f t="shared" si="6"/>
        <v>4</v>
      </c>
      <c r="C91">
        <f>'Perfis horário-mensais (fitted)'!$A20</f>
        <v>17</v>
      </c>
      <c r="D91">
        <f>'Perfis horário-mensais (fitted)'!E20</f>
        <v>2.2258584381655355</v>
      </c>
      <c r="E91">
        <f>'[1]Geração horária'!D91/1000</f>
        <v>0.18806458387960323</v>
      </c>
      <c r="F91">
        <f t="shared" si="7"/>
        <v>66.77575314496606</v>
      </c>
      <c r="G91">
        <f t="shared" si="8"/>
        <v>5.6419375163880972</v>
      </c>
      <c r="H91">
        <f t="shared" si="9"/>
        <v>61.133815628577963</v>
      </c>
      <c r="I91">
        <f t="shared" si="10"/>
        <v>0</v>
      </c>
      <c r="J91">
        <f t="shared" si="11"/>
        <v>5.6419375163880972</v>
      </c>
    </row>
    <row r="92" spans="1:10" x14ac:dyDescent="0.25">
      <c r="A92" t="str">
        <f>'Perfis horário-mensais (fitted)'!$E$2</f>
        <v>Apr</v>
      </c>
      <c r="B92">
        <f t="shared" si="6"/>
        <v>4</v>
      </c>
      <c r="C92">
        <f>'Perfis horário-mensais (fitted)'!$A21</f>
        <v>18</v>
      </c>
      <c r="D92">
        <f>'Perfis horário-mensais (fitted)'!E21</f>
        <v>2.2229915495114465</v>
      </c>
      <c r="E92">
        <f>'[1]Geração horária'!D92/1000</f>
        <v>0</v>
      </c>
      <c r="F92">
        <f t="shared" si="7"/>
        <v>66.689746485343392</v>
      </c>
      <c r="G92">
        <f t="shared" si="8"/>
        <v>0</v>
      </c>
      <c r="H92">
        <f t="shared" si="9"/>
        <v>66.689746485343392</v>
      </c>
      <c r="I92">
        <f t="shared" si="10"/>
        <v>0</v>
      </c>
      <c r="J92">
        <f t="shared" si="11"/>
        <v>0</v>
      </c>
    </row>
    <row r="93" spans="1:10" x14ac:dyDescent="0.25">
      <c r="A93" t="str">
        <f>'Perfis horário-mensais (fitted)'!$E$2</f>
        <v>Apr</v>
      </c>
      <c r="B93">
        <f t="shared" si="6"/>
        <v>4</v>
      </c>
      <c r="C93">
        <f>'Perfis horário-mensais (fitted)'!$A22</f>
        <v>19</v>
      </c>
      <c r="D93">
        <f>'Perfis horário-mensais (fitted)'!E22</f>
        <v>2.3148166710554183</v>
      </c>
      <c r="E93">
        <f>'[1]Geração horária'!D93/1000</f>
        <v>0</v>
      </c>
      <c r="F93">
        <f t="shared" si="7"/>
        <v>69.444500131662551</v>
      </c>
      <c r="G93">
        <f t="shared" si="8"/>
        <v>0</v>
      </c>
      <c r="H93">
        <f t="shared" si="9"/>
        <v>69.444500131662551</v>
      </c>
      <c r="I93">
        <f t="shared" si="10"/>
        <v>0</v>
      </c>
      <c r="J93">
        <f t="shared" si="11"/>
        <v>0</v>
      </c>
    </row>
    <row r="94" spans="1:10" x14ac:dyDescent="0.25">
      <c r="A94" t="str">
        <f>'Perfis horário-mensais (fitted)'!$E$2</f>
        <v>Apr</v>
      </c>
      <c r="B94">
        <f t="shared" si="6"/>
        <v>4</v>
      </c>
      <c r="C94">
        <f>'Perfis horário-mensais (fitted)'!$A23</f>
        <v>20</v>
      </c>
      <c r="D94">
        <f>'Perfis horário-mensais (fitted)'!E23</f>
        <v>2.2333255174145195</v>
      </c>
      <c r="E94">
        <f>'[1]Geração horária'!D94/1000</f>
        <v>0</v>
      </c>
      <c r="F94">
        <f t="shared" si="7"/>
        <v>66.999765522435581</v>
      </c>
      <c r="G94">
        <f t="shared" si="8"/>
        <v>0</v>
      </c>
      <c r="H94">
        <f t="shared" si="9"/>
        <v>66.999765522435581</v>
      </c>
      <c r="I94">
        <f t="shared" si="10"/>
        <v>0</v>
      </c>
      <c r="J94">
        <f t="shared" si="11"/>
        <v>0</v>
      </c>
    </row>
    <row r="95" spans="1:10" x14ac:dyDescent="0.25">
      <c r="A95" t="str">
        <f>'Perfis horário-mensais (fitted)'!$E$2</f>
        <v>Apr</v>
      </c>
      <c r="B95">
        <f t="shared" si="6"/>
        <v>4</v>
      </c>
      <c r="C95">
        <f>'Perfis horário-mensais (fitted)'!$A24</f>
        <v>21</v>
      </c>
      <c r="D95">
        <f>'Perfis horário-mensais (fitted)'!E24</f>
        <v>1.8159803131541876</v>
      </c>
      <c r="E95">
        <f>'[1]Geração horária'!D95/1000</f>
        <v>0</v>
      </c>
      <c r="F95">
        <f t="shared" si="7"/>
        <v>54.479409394625627</v>
      </c>
      <c r="G95">
        <f t="shared" si="8"/>
        <v>0</v>
      </c>
      <c r="H95">
        <f t="shared" si="9"/>
        <v>54.479409394625627</v>
      </c>
      <c r="I95">
        <f t="shared" si="10"/>
        <v>0</v>
      </c>
      <c r="J95">
        <f t="shared" si="11"/>
        <v>0</v>
      </c>
    </row>
    <row r="96" spans="1:10" x14ac:dyDescent="0.25">
      <c r="A96" t="str">
        <f>'Perfis horário-mensais (fitted)'!$E$2</f>
        <v>Apr</v>
      </c>
      <c r="B96">
        <f t="shared" si="6"/>
        <v>4</v>
      </c>
      <c r="C96">
        <f>'Perfis horário-mensais (fitted)'!$A25</f>
        <v>22</v>
      </c>
      <c r="D96">
        <f>'Perfis horário-mensais (fitted)'!E25</f>
        <v>1.3754930761628077</v>
      </c>
      <c r="E96">
        <f>'[1]Geração horária'!D96/1000</f>
        <v>0</v>
      </c>
      <c r="F96">
        <f t="shared" si="7"/>
        <v>41.26479228488423</v>
      </c>
      <c r="G96">
        <f t="shared" si="8"/>
        <v>0</v>
      </c>
      <c r="H96">
        <f t="shared" si="9"/>
        <v>41.26479228488423</v>
      </c>
      <c r="I96">
        <f t="shared" si="10"/>
        <v>0</v>
      </c>
      <c r="J96">
        <f t="shared" si="11"/>
        <v>0</v>
      </c>
    </row>
    <row r="97" spans="1:10" x14ac:dyDescent="0.25">
      <c r="A97" t="str">
        <f>'Perfis horário-mensais (fitted)'!$E$2</f>
        <v>Apr</v>
      </c>
      <c r="B97">
        <f t="shared" si="6"/>
        <v>4</v>
      </c>
      <c r="C97">
        <f>'Perfis horário-mensais (fitted)'!$A26</f>
        <v>23</v>
      </c>
      <c r="D97">
        <f>'Perfis horário-mensais (fitted)'!E26</f>
        <v>0.93268498361436225</v>
      </c>
      <c r="E97">
        <f>'[1]Geração horária'!D97/1000</f>
        <v>0</v>
      </c>
      <c r="F97">
        <f t="shared" si="7"/>
        <v>27.980549508430869</v>
      </c>
      <c r="G97">
        <f t="shared" si="8"/>
        <v>0</v>
      </c>
      <c r="H97">
        <f t="shared" si="9"/>
        <v>27.980549508430869</v>
      </c>
      <c r="I97">
        <f t="shared" si="10"/>
        <v>0</v>
      </c>
      <c r="J97">
        <f t="shared" si="11"/>
        <v>0</v>
      </c>
    </row>
    <row r="98" spans="1:10" x14ac:dyDescent="0.25">
      <c r="A98" t="str">
        <f>'Perfis horário-mensais (fitted)'!$F$2</f>
        <v>May</v>
      </c>
      <c r="B98">
        <f t="shared" si="6"/>
        <v>5</v>
      </c>
      <c r="C98">
        <f>'Perfis horário-mensais (fitted)'!$A3</f>
        <v>0</v>
      </c>
      <c r="D98">
        <f>'Perfis horário-mensais (fitted)'!F3</f>
        <v>0.74344841235890102</v>
      </c>
      <c r="E98">
        <f>'[1]Geração horária'!D98/1000</f>
        <v>0</v>
      </c>
      <c r="F98">
        <f t="shared" si="7"/>
        <v>22.30345237076703</v>
      </c>
      <c r="G98">
        <f t="shared" si="8"/>
        <v>0</v>
      </c>
      <c r="H98">
        <f t="shared" si="9"/>
        <v>22.30345237076703</v>
      </c>
      <c r="I98">
        <f t="shared" si="10"/>
        <v>0</v>
      </c>
      <c r="J98">
        <f t="shared" si="11"/>
        <v>0</v>
      </c>
    </row>
    <row r="99" spans="1:10" x14ac:dyDescent="0.25">
      <c r="A99" t="str">
        <f>'Perfis horário-mensais (fitted)'!$F$2</f>
        <v>May</v>
      </c>
      <c r="B99">
        <f t="shared" si="6"/>
        <v>5</v>
      </c>
      <c r="C99">
        <f>'Perfis horário-mensais (fitted)'!$A4</f>
        <v>1</v>
      </c>
      <c r="D99">
        <f>'Perfis horário-mensais (fitted)'!F4</f>
        <v>0.63802965773218523</v>
      </c>
      <c r="E99">
        <f>'[1]Geração horária'!D99/1000</f>
        <v>0</v>
      </c>
      <c r="F99">
        <f t="shared" si="7"/>
        <v>19.140889731965558</v>
      </c>
      <c r="G99">
        <f t="shared" si="8"/>
        <v>0</v>
      </c>
      <c r="H99">
        <f t="shared" si="9"/>
        <v>19.140889731965558</v>
      </c>
      <c r="I99">
        <f t="shared" si="10"/>
        <v>0</v>
      </c>
      <c r="J99">
        <f t="shared" si="11"/>
        <v>0</v>
      </c>
    </row>
    <row r="100" spans="1:10" x14ac:dyDescent="0.25">
      <c r="A100" t="str">
        <f>'Perfis horário-mensais (fitted)'!$F$2</f>
        <v>May</v>
      </c>
      <c r="B100">
        <f t="shared" si="6"/>
        <v>5</v>
      </c>
      <c r="C100">
        <f>'Perfis horário-mensais (fitted)'!$A5</f>
        <v>2</v>
      </c>
      <c r="D100">
        <f>'Perfis horário-mensais (fitted)'!F5</f>
        <v>0.58742275272692512</v>
      </c>
      <c r="E100">
        <f>'[1]Geração horária'!D100/1000</f>
        <v>0</v>
      </c>
      <c r="F100">
        <f t="shared" si="7"/>
        <v>17.622682581807755</v>
      </c>
      <c r="G100">
        <f t="shared" si="8"/>
        <v>0</v>
      </c>
      <c r="H100">
        <f t="shared" si="9"/>
        <v>17.622682581807755</v>
      </c>
      <c r="I100">
        <f t="shared" si="10"/>
        <v>0</v>
      </c>
      <c r="J100">
        <f t="shared" si="11"/>
        <v>0</v>
      </c>
    </row>
    <row r="101" spans="1:10" x14ac:dyDescent="0.25">
      <c r="A101" t="str">
        <f>'Perfis horário-mensais (fitted)'!$F$2</f>
        <v>May</v>
      </c>
      <c r="B101">
        <f t="shared" si="6"/>
        <v>5</v>
      </c>
      <c r="C101">
        <f>'Perfis horário-mensais (fitted)'!$A6</f>
        <v>3</v>
      </c>
      <c r="D101">
        <f>'Perfis horário-mensais (fitted)'!F6</f>
        <v>0.57816889153322093</v>
      </c>
      <c r="E101">
        <f>'[1]Geração horária'!D101/1000</f>
        <v>0</v>
      </c>
      <c r="F101">
        <f t="shared" si="7"/>
        <v>17.345066745996629</v>
      </c>
      <c r="G101">
        <f t="shared" si="8"/>
        <v>0</v>
      </c>
      <c r="H101">
        <f t="shared" si="9"/>
        <v>17.345066745996629</v>
      </c>
      <c r="I101">
        <f t="shared" si="10"/>
        <v>0</v>
      </c>
      <c r="J101">
        <f t="shared" si="11"/>
        <v>0</v>
      </c>
    </row>
    <row r="102" spans="1:10" x14ac:dyDescent="0.25">
      <c r="A102" t="str">
        <f>'Perfis horário-mensais (fitted)'!$F$2</f>
        <v>May</v>
      </c>
      <c r="B102">
        <f t="shared" si="6"/>
        <v>5</v>
      </c>
      <c r="C102">
        <f>'Perfis horário-mensais (fitted)'!$A7</f>
        <v>4</v>
      </c>
      <c r="D102">
        <f>'Perfis horário-mensais (fitted)'!F7</f>
        <v>0.71061742672180161</v>
      </c>
      <c r="E102">
        <f>'[1]Geração horária'!D102/1000</f>
        <v>0</v>
      </c>
      <c r="F102">
        <f t="shared" si="7"/>
        <v>21.318522801654048</v>
      </c>
      <c r="G102">
        <f t="shared" si="8"/>
        <v>0</v>
      </c>
      <c r="H102">
        <f t="shared" si="9"/>
        <v>21.318522801654048</v>
      </c>
      <c r="I102">
        <f t="shared" si="10"/>
        <v>0</v>
      </c>
      <c r="J102">
        <f t="shared" si="11"/>
        <v>0</v>
      </c>
    </row>
    <row r="103" spans="1:10" x14ac:dyDescent="0.25">
      <c r="A103" t="str">
        <f>'Perfis horário-mensais (fitted)'!$F$2</f>
        <v>May</v>
      </c>
      <c r="B103">
        <f t="shared" si="6"/>
        <v>5</v>
      </c>
      <c r="C103">
        <f>'Perfis horário-mensais (fitted)'!$A8</f>
        <v>5</v>
      </c>
      <c r="D103">
        <f>'Perfis horário-mensais (fitted)'!F8</f>
        <v>0.9885310317421917</v>
      </c>
      <c r="E103">
        <f>'[1]Geração horária'!D103/1000</f>
        <v>0</v>
      </c>
      <c r="F103">
        <f t="shared" si="7"/>
        <v>29.655930952265752</v>
      </c>
      <c r="G103">
        <f t="shared" si="8"/>
        <v>0</v>
      </c>
      <c r="H103">
        <f t="shared" si="9"/>
        <v>29.655930952265752</v>
      </c>
      <c r="I103">
        <f t="shared" si="10"/>
        <v>0</v>
      </c>
      <c r="J103">
        <f t="shared" si="11"/>
        <v>0</v>
      </c>
    </row>
    <row r="104" spans="1:10" x14ac:dyDescent="0.25">
      <c r="A104" t="str">
        <f>'Perfis horário-mensais (fitted)'!$F$2</f>
        <v>May</v>
      </c>
      <c r="B104">
        <f t="shared" si="6"/>
        <v>5</v>
      </c>
      <c r="C104">
        <f>'Perfis horário-mensais (fitted)'!$A9</f>
        <v>6</v>
      </c>
      <c r="D104">
        <f>'Perfis horário-mensais (fitted)'!F9</f>
        <v>1.2669444928974296</v>
      </c>
      <c r="E104">
        <f>'[1]Geração horária'!D104/1000</f>
        <v>3.7612916775920643E-2</v>
      </c>
      <c r="F104">
        <f t="shared" si="7"/>
        <v>38.008334786922887</v>
      </c>
      <c r="G104">
        <f t="shared" si="8"/>
        <v>1.1283875032776194</v>
      </c>
      <c r="H104">
        <f t="shared" si="9"/>
        <v>36.879947283645265</v>
      </c>
      <c r="I104">
        <f t="shared" si="10"/>
        <v>0</v>
      </c>
      <c r="J104">
        <f t="shared" si="11"/>
        <v>1.1283875032776223</v>
      </c>
    </row>
    <row r="105" spans="1:10" x14ac:dyDescent="0.25">
      <c r="A105" t="str">
        <f>'Perfis horário-mensais (fitted)'!$F$2</f>
        <v>May</v>
      </c>
      <c r="B105">
        <f t="shared" si="6"/>
        <v>5</v>
      </c>
      <c r="C105">
        <f>'Perfis horário-mensais (fitted)'!$A10</f>
        <v>7</v>
      </c>
      <c r="D105">
        <f>'Perfis horário-mensais (fitted)'!F10</f>
        <v>1.218767248239111</v>
      </c>
      <c r="E105">
        <f>'[1]Geração horária'!D105/1000</f>
        <v>0.6895701408918784</v>
      </c>
      <c r="F105">
        <f t="shared" si="7"/>
        <v>36.56301744717333</v>
      </c>
      <c r="G105">
        <f t="shared" si="8"/>
        <v>20.687104226756354</v>
      </c>
      <c r="H105">
        <f t="shared" si="9"/>
        <v>15.875913220416976</v>
      </c>
      <c r="I105">
        <f t="shared" si="10"/>
        <v>0</v>
      </c>
      <c r="J105">
        <f t="shared" si="11"/>
        <v>20.687104226756354</v>
      </c>
    </row>
    <row r="106" spans="1:10" x14ac:dyDescent="0.25">
      <c r="A106" t="str">
        <f>'Perfis horário-mensais (fitted)'!$F$2</f>
        <v>May</v>
      </c>
      <c r="B106">
        <f t="shared" si="6"/>
        <v>5</v>
      </c>
      <c r="C106">
        <f>'Perfis horário-mensais (fitted)'!$A11</f>
        <v>8</v>
      </c>
      <c r="D106">
        <f>'Perfis horário-mensais (fitted)'!F11</f>
        <v>1.2154470447998278</v>
      </c>
      <c r="E106">
        <f>'[1]Geração horária'!D106/1000</f>
        <v>1.5170543099621325</v>
      </c>
      <c r="F106">
        <f t="shared" si="7"/>
        <v>36.463411343994835</v>
      </c>
      <c r="G106">
        <f t="shared" si="8"/>
        <v>45.511629298863973</v>
      </c>
      <c r="H106">
        <f t="shared" si="9"/>
        <v>0</v>
      </c>
      <c r="I106">
        <f t="shared" si="10"/>
        <v>9.0482179548691377</v>
      </c>
      <c r="J106">
        <f t="shared" si="11"/>
        <v>36.463411343994835</v>
      </c>
    </row>
    <row r="107" spans="1:10" x14ac:dyDescent="0.25">
      <c r="A107" t="str">
        <f>'Perfis horário-mensais (fitted)'!$F$2</f>
        <v>May</v>
      </c>
      <c r="B107">
        <f t="shared" si="6"/>
        <v>5</v>
      </c>
      <c r="C107">
        <f>'Perfis horário-mensais (fitted)'!$A12</f>
        <v>9</v>
      </c>
      <c r="D107">
        <f>'Perfis horário-mensais (fitted)'!F12</f>
        <v>1.3391562950528808</v>
      </c>
      <c r="E107">
        <f>'[1]Geração horária'!D107/1000</f>
        <v>2.2505061870925851</v>
      </c>
      <c r="F107">
        <f t="shared" si="7"/>
        <v>40.174688851586424</v>
      </c>
      <c r="G107">
        <f t="shared" si="8"/>
        <v>67.515185612777557</v>
      </c>
      <c r="H107">
        <f t="shared" si="9"/>
        <v>0</v>
      </c>
      <c r="I107">
        <f t="shared" si="10"/>
        <v>27.340496761191133</v>
      </c>
      <c r="J107">
        <f t="shared" si="11"/>
        <v>40.174688851586424</v>
      </c>
    </row>
    <row r="108" spans="1:10" x14ac:dyDescent="0.25">
      <c r="A108" t="str">
        <f>'Perfis horário-mensais (fitted)'!$F$2</f>
        <v>May</v>
      </c>
      <c r="B108">
        <f t="shared" si="6"/>
        <v>5</v>
      </c>
      <c r="C108">
        <f>'Perfis horário-mensais (fitted)'!$A13</f>
        <v>10</v>
      </c>
      <c r="D108">
        <f>'Perfis horário-mensais (fitted)'!F13</f>
        <v>1.3407464119069294</v>
      </c>
      <c r="E108">
        <f>'[1]Geração horária'!D108/1000</f>
        <v>3.0967968145508</v>
      </c>
      <c r="F108">
        <f t="shared" si="7"/>
        <v>40.22239235720788</v>
      </c>
      <c r="G108">
        <f t="shared" si="8"/>
        <v>92.903904436524002</v>
      </c>
      <c r="H108">
        <f t="shared" si="9"/>
        <v>0</v>
      </c>
      <c r="I108">
        <f t="shared" si="10"/>
        <v>52.681512079316121</v>
      </c>
      <c r="J108">
        <f t="shared" si="11"/>
        <v>40.22239235720788</v>
      </c>
    </row>
    <row r="109" spans="1:10" x14ac:dyDescent="0.25">
      <c r="A109" t="str">
        <f>'Perfis horário-mensais (fitted)'!$F$2</f>
        <v>May</v>
      </c>
      <c r="B109">
        <f t="shared" si="6"/>
        <v>5</v>
      </c>
      <c r="C109">
        <f>'Perfis horário-mensais (fitted)'!$A14</f>
        <v>11</v>
      </c>
      <c r="D109">
        <f>'Perfis horário-mensais (fitted)'!F14</f>
        <v>1.3828856294952816</v>
      </c>
      <c r="E109">
        <f>'[1]Geração horária'!D109/1000</f>
        <v>3.35381841251959</v>
      </c>
      <c r="F109">
        <f t="shared" si="7"/>
        <v>41.48656888485845</v>
      </c>
      <c r="G109">
        <f t="shared" si="8"/>
        <v>100.61455237558771</v>
      </c>
      <c r="H109">
        <f t="shared" si="9"/>
        <v>0</v>
      </c>
      <c r="I109">
        <f t="shared" si="10"/>
        <v>59.127983490729257</v>
      </c>
      <c r="J109">
        <f t="shared" si="11"/>
        <v>41.48656888485845</v>
      </c>
    </row>
    <row r="110" spans="1:10" x14ac:dyDescent="0.25">
      <c r="A110" t="str">
        <f>'Perfis horário-mensais (fitted)'!$F$2</f>
        <v>May</v>
      </c>
      <c r="B110">
        <f t="shared" si="6"/>
        <v>5</v>
      </c>
      <c r="C110">
        <f>'Perfis horário-mensais (fitted)'!$A15</f>
        <v>12</v>
      </c>
      <c r="D110">
        <f>'Perfis horário-mensais (fitted)'!F15</f>
        <v>1.4600868708275885</v>
      </c>
      <c r="E110">
        <f>'[1]Geração horária'!D110/1000</f>
        <v>3.4165066071461254</v>
      </c>
      <c r="F110">
        <f t="shared" si="7"/>
        <v>43.802606124827655</v>
      </c>
      <c r="G110">
        <f t="shared" si="8"/>
        <v>102.49519821438376</v>
      </c>
      <c r="H110">
        <f t="shared" si="9"/>
        <v>0</v>
      </c>
      <c r="I110">
        <f t="shared" si="10"/>
        <v>58.692592089556108</v>
      </c>
      <c r="J110">
        <f t="shared" si="11"/>
        <v>43.802606124827655</v>
      </c>
    </row>
    <row r="111" spans="1:10" x14ac:dyDescent="0.25">
      <c r="A111" t="str">
        <f>'Perfis horário-mensais (fitted)'!$F$2</f>
        <v>May</v>
      </c>
      <c r="B111">
        <f t="shared" si="6"/>
        <v>5</v>
      </c>
      <c r="C111">
        <f>'Perfis horário-mensais (fitted)'!$A16</f>
        <v>13</v>
      </c>
      <c r="D111">
        <f>'Perfis horário-mensais (fitted)'!F16</f>
        <v>1.5550371033219932</v>
      </c>
      <c r="E111">
        <f>'[1]Geração horária'!D111/1000</f>
        <v>3.1218720924014134</v>
      </c>
      <c r="F111">
        <f t="shared" si="7"/>
        <v>46.651113099659796</v>
      </c>
      <c r="G111">
        <f t="shared" si="8"/>
        <v>93.656162772042407</v>
      </c>
      <c r="H111">
        <f t="shared" si="9"/>
        <v>0</v>
      </c>
      <c r="I111">
        <f t="shared" si="10"/>
        <v>47.005049672382611</v>
      </c>
      <c r="J111">
        <f t="shared" si="11"/>
        <v>46.651113099659796</v>
      </c>
    </row>
    <row r="112" spans="1:10" x14ac:dyDescent="0.25">
      <c r="A112" t="str">
        <f>'Perfis horário-mensais (fitted)'!$F$2</f>
        <v>May</v>
      </c>
      <c r="B112">
        <f t="shared" si="6"/>
        <v>5</v>
      </c>
      <c r="C112">
        <f>'Perfis horário-mensais (fitted)'!$A17</f>
        <v>14</v>
      </c>
      <c r="D112">
        <f>'Perfis horário-mensais (fitted)'!F17</f>
        <v>1.6906764560462366</v>
      </c>
      <c r="E112">
        <f>'[1]Geração horária'!D112/1000</f>
        <v>2.3382696595697334</v>
      </c>
      <c r="F112">
        <f t="shared" si="7"/>
        <v>50.720293681387098</v>
      </c>
      <c r="G112">
        <f t="shared" si="8"/>
        <v>70.148089787092005</v>
      </c>
      <c r="H112">
        <f t="shared" si="9"/>
        <v>0</v>
      </c>
      <c r="I112">
        <f t="shared" si="10"/>
        <v>19.427796105704907</v>
      </c>
      <c r="J112">
        <f t="shared" si="11"/>
        <v>50.720293681387098</v>
      </c>
    </row>
    <row r="113" spans="1:10" x14ac:dyDescent="0.25">
      <c r="A113" t="str">
        <f>'Perfis horário-mensais (fitted)'!$F$2</f>
        <v>May</v>
      </c>
      <c r="B113">
        <f t="shared" si="6"/>
        <v>5</v>
      </c>
      <c r="C113">
        <f>'Perfis horário-mensais (fitted)'!$A18</f>
        <v>15</v>
      </c>
      <c r="D113">
        <f>'Perfis horário-mensais (fitted)'!F18</f>
        <v>1.8787630039284493</v>
      </c>
      <c r="E113">
        <f>'[1]Geração horária'!D113/1000</f>
        <v>1.5107854904994793</v>
      </c>
      <c r="F113">
        <f t="shared" si="7"/>
        <v>56.362890117853482</v>
      </c>
      <c r="G113">
        <f t="shared" si="8"/>
        <v>45.323564714984379</v>
      </c>
      <c r="H113">
        <f t="shared" si="9"/>
        <v>11.039325402869103</v>
      </c>
      <c r="I113">
        <f t="shared" si="10"/>
        <v>0</v>
      </c>
      <c r="J113">
        <f t="shared" si="11"/>
        <v>45.323564714984379</v>
      </c>
    </row>
    <row r="114" spans="1:10" x14ac:dyDescent="0.25">
      <c r="A114" t="str">
        <f>'Perfis horário-mensais (fitted)'!$F$2</f>
        <v>May</v>
      </c>
      <c r="B114">
        <f t="shared" si="6"/>
        <v>5</v>
      </c>
      <c r="C114">
        <f>'Perfis horário-mensais (fitted)'!$A19</f>
        <v>16</v>
      </c>
      <c r="D114">
        <f>'Perfis horário-mensais (fitted)'!F19</f>
        <v>2.1957495337687081</v>
      </c>
      <c r="E114">
        <f>'[1]Geração horária'!D114/1000</f>
        <v>0.67076368250391816</v>
      </c>
      <c r="F114">
        <f t="shared" si="7"/>
        <v>65.872486013061248</v>
      </c>
      <c r="G114">
        <f t="shared" si="8"/>
        <v>20.122910475117546</v>
      </c>
      <c r="H114">
        <f t="shared" si="9"/>
        <v>45.749575537943699</v>
      </c>
      <c r="I114">
        <f t="shared" si="10"/>
        <v>0</v>
      </c>
      <c r="J114">
        <f t="shared" si="11"/>
        <v>20.12291047511755</v>
      </c>
    </row>
    <row r="115" spans="1:10" x14ac:dyDescent="0.25">
      <c r="A115" t="str">
        <f>'Perfis horário-mensais (fitted)'!$F$2</f>
        <v>May</v>
      </c>
      <c r="B115">
        <f t="shared" si="6"/>
        <v>5</v>
      </c>
      <c r="C115">
        <f>'Perfis horário-mensais (fitted)'!$A20</f>
        <v>17</v>
      </c>
      <c r="D115">
        <f>'Perfis horário-mensais (fitted)'!F20</f>
        <v>2.2531700872393747</v>
      </c>
      <c r="E115">
        <f>'[1]Geração horária'!D115/1000</f>
        <v>5.0150555701227527E-2</v>
      </c>
      <c r="F115">
        <f t="shared" si="7"/>
        <v>67.59510261718124</v>
      </c>
      <c r="G115">
        <f t="shared" si="8"/>
        <v>1.5045166710368258</v>
      </c>
      <c r="H115">
        <f t="shared" si="9"/>
        <v>66.090585946144415</v>
      </c>
      <c r="I115">
        <f t="shared" si="10"/>
        <v>0</v>
      </c>
      <c r="J115">
        <f t="shared" si="11"/>
        <v>1.504516671036825</v>
      </c>
    </row>
    <row r="116" spans="1:10" x14ac:dyDescent="0.25">
      <c r="A116" t="str">
        <f>'Perfis horário-mensais (fitted)'!$F$2</f>
        <v>May</v>
      </c>
      <c r="B116">
        <f t="shared" si="6"/>
        <v>5</v>
      </c>
      <c r="C116">
        <f>'Perfis horário-mensais (fitted)'!$A21</f>
        <v>18</v>
      </c>
      <c r="D116">
        <f>'Perfis horário-mensais (fitted)'!F21</f>
        <v>2.1818174556281194</v>
      </c>
      <c r="E116">
        <f>'[1]Geração horária'!D116/1000</f>
        <v>0</v>
      </c>
      <c r="F116">
        <f t="shared" si="7"/>
        <v>65.454523668843578</v>
      </c>
      <c r="G116">
        <f t="shared" si="8"/>
        <v>0</v>
      </c>
      <c r="H116">
        <f t="shared" si="9"/>
        <v>65.454523668843578</v>
      </c>
      <c r="I116">
        <f t="shared" si="10"/>
        <v>0</v>
      </c>
      <c r="J116">
        <f t="shared" si="11"/>
        <v>0</v>
      </c>
    </row>
    <row r="117" spans="1:10" x14ac:dyDescent="0.25">
      <c r="A117" t="str">
        <f>'Perfis horário-mensais (fitted)'!$F$2</f>
        <v>May</v>
      </c>
      <c r="B117">
        <f t="shared" si="6"/>
        <v>5</v>
      </c>
      <c r="C117">
        <f>'Perfis horário-mensais (fitted)'!$A22</f>
        <v>19</v>
      </c>
      <c r="D117">
        <f>'Perfis horário-mensais (fitted)'!F22</f>
        <v>2.2133157303589233</v>
      </c>
      <c r="E117">
        <f>'[1]Geração horária'!D117/1000</f>
        <v>0</v>
      </c>
      <c r="F117">
        <f t="shared" si="7"/>
        <v>66.399471910767701</v>
      </c>
      <c r="G117">
        <f t="shared" si="8"/>
        <v>0</v>
      </c>
      <c r="H117">
        <f t="shared" si="9"/>
        <v>66.399471910767701</v>
      </c>
      <c r="I117">
        <f t="shared" si="10"/>
        <v>0</v>
      </c>
      <c r="J117">
        <f t="shared" si="11"/>
        <v>0</v>
      </c>
    </row>
    <row r="118" spans="1:10" x14ac:dyDescent="0.25">
      <c r="A118" t="str">
        <f>'Perfis horário-mensais (fitted)'!$F$2</f>
        <v>May</v>
      </c>
      <c r="B118">
        <f t="shared" si="6"/>
        <v>5</v>
      </c>
      <c r="C118">
        <f>'Perfis horário-mensais (fitted)'!$A23</f>
        <v>20</v>
      </c>
      <c r="D118">
        <f>'Perfis horário-mensais (fitted)'!F23</f>
        <v>2.1973888013508307</v>
      </c>
      <c r="E118">
        <f>'[1]Geração horária'!D118/1000</f>
        <v>0</v>
      </c>
      <c r="F118">
        <f t="shared" si="7"/>
        <v>65.921664040524917</v>
      </c>
      <c r="G118">
        <f t="shared" si="8"/>
        <v>0</v>
      </c>
      <c r="H118">
        <f t="shared" si="9"/>
        <v>65.921664040524917</v>
      </c>
      <c r="I118">
        <f t="shared" si="10"/>
        <v>0</v>
      </c>
      <c r="J118">
        <f t="shared" si="11"/>
        <v>0</v>
      </c>
    </row>
    <row r="119" spans="1:10" x14ac:dyDescent="0.25">
      <c r="A119" t="str">
        <f>'Perfis horário-mensais (fitted)'!$F$2</f>
        <v>May</v>
      </c>
      <c r="B119">
        <f t="shared" si="6"/>
        <v>5</v>
      </c>
      <c r="C119">
        <f>'Perfis horário-mensais (fitted)'!$A24</f>
        <v>21</v>
      </c>
      <c r="D119">
        <f>'Perfis horário-mensais (fitted)'!F24</f>
        <v>1.8108389772447864</v>
      </c>
      <c r="E119">
        <f>'[1]Geração horária'!D119/1000</f>
        <v>0</v>
      </c>
      <c r="F119">
        <f t="shared" si="7"/>
        <v>54.325169317343594</v>
      </c>
      <c r="G119">
        <f t="shared" si="8"/>
        <v>0</v>
      </c>
      <c r="H119">
        <f t="shared" si="9"/>
        <v>54.325169317343594</v>
      </c>
      <c r="I119">
        <f t="shared" si="10"/>
        <v>0</v>
      </c>
      <c r="J119">
        <f t="shared" si="11"/>
        <v>0</v>
      </c>
    </row>
    <row r="120" spans="1:10" x14ac:dyDescent="0.25">
      <c r="A120" t="str">
        <f>'Perfis horário-mensais (fitted)'!$F$2</f>
        <v>May</v>
      </c>
      <c r="B120">
        <f t="shared" si="6"/>
        <v>5</v>
      </c>
      <c r="C120">
        <f>'Perfis horário-mensais (fitted)'!$A25</f>
        <v>22</v>
      </c>
      <c r="D120">
        <f>'Perfis horário-mensais (fitted)'!F25</f>
        <v>1.3912648662656784</v>
      </c>
      <c r="E120">
        <f>'[1]Geração horária'!D120/1000</f>
        <v>0</v>
      </c>
      <c r="F120">
        <f t="shared" si="7"/>
        <v>41.737945987970349</v>
      </c>
      <c r="G120">
        <f t="shared" si="8"/>
        <v>0</v>
      </c>
      <c r="H120">
        <f t="shared" si="9"/>
        <v>41.737945987970349</v>
      </c>
      <c r="I120">
        <f t="shared" si="10"/>
        <v>0</v>
      </c>
      <c r="J120">
        <f t="shared" si="11"/>
        <v>0</v>
      </c>
    </row>
    <row r="121" spans="1:10" x14ac:dyDescent="0.25">
      <c r="A121" t="str">
        <f>'Perfis horário-mensais (fitted)'!$F$2</f>
        <v>May</v>
      </c>
      <c r="B121">
        <f t="shared" si="6"/>
        <v>5</v>
      </c>
      <c r="C121">
        <f>'Perfis horário-mensais (fitted)'!$A26</f>
        <v>23</v>
      </c>
      <c r="D121">
        <f>'Perfis horário-mensais (fitted)'!F26</f>
        <v>0.96172581881261399</v>
      </c>
      <c r="E121">
        <f>'[1]Geração horária'!D121/1000</f>
        <v>0</v>
      </c>
      <c r="F121">
        <f t="shared" si="7"/>
        <v>28.85177456437842</v>
      </c>
      <c r="G121">
        <f t="shared" si="8"/>
        <v>0</v>
      </c>
      <c r="H121">
        <f t="shared" si="9"/>
        <v>28.85177456437842</v>
      </c>
      <c r="I121">
        <f t="shared" si="10"/>
        <v>0</v>
      </c>
      <c r="J121">
        <f t="shared" si="11"/>
        <v>0</v>
      </c>
    </row>
    <row r="122" spans="1:10" x14ac:dyDescent="0.25">
      <c r="A122" t="str">
        <f>'Perfis horário-mensais (fitted)'!$G$2</f>
        <v>Jun</v>
      </c>
      <c r="B122">
        <f t="shared" si="6"/>
        <v>6</v>
      </c>
      <c r="C122">
        <f>'Perfis horário-mensais (fitted)'!$A3</f>
        <v>0</v>
      </c>
      <c r="D122">
        <f>'Perfis horário-mensais (fitted)'!G3</f>
        <v>0.88507147037536704</v>
      </c>
      <c r="E122">
        <f>'[1]Geração horária'!D122/1000</f>
        <v>0</v>
      </c>
      <c r="F122">
        <f t="shared" si="7"/>
        <v>26.552144111261011</v>
      </c>
      <c r="G122">
        <f t="shared" si="8"/>
        <v>0</v>
      </c>
      <c r="H122">
        <f t="shared" si="9"/>
        <v>26.552144111261011</v>
      </c>
      <c r="I122">
        <f t="shared" si="10"/>
        <v>0</v>
      </c>
      <c r="J122">
        <f t="shared" si="11"/>
        <v>0</v>
      </c>
    </row>
    <row r="123" spans="1:10" x14ac:dyDescent="0.25">
      <c r="A123" t="str">
        <f>'Perfis horário-mensais (fitted)'!$G$2</f>
        <v>Jun</v>
      </c>
      <c r="B123">
        <f t="shared" si="6"/>
        <v>6</v>
      </c>
      <c r="C123">
        <f>'Perfis horário-mensais (fitted)'!$A4</f>
        <v>1</v>
      </c>
      <c r="D123">
        <f>'Perfis horário-mensais (fitted)'!G4</f>
        <v>0.77527214117899246</v>
      </c>
      <c r="E123">
        <f>'[1]Geração horária'!D123/1000</f>
        <v>0</v>
      </c>
      <c r="F123">
        <f t="shared" si="7"/>
        <v>23.258164235369772</v>
      </c>
      <c r="G123">
        <f t="shared" si="8"/>
        <v>0</v>
      </c>
      <c r="H123">
        <f t="shared" si="9"/>
        <v>23.258164235369772</v>
      </c>
      <c r="I123">
        <f t="shared" si="10"/>
        <v>0</v>
      </c>
      <c r="J123">
        <f t="shared" si="11"/>
        <v>0</v>
      </c>
    </row>
    <row r="124" spans="1:10" x14ac:dyDescent="0.25">
      <c r="A124" t="str">
        <f>'Perfis horário-mensais (fitted)'!$G$2</f>
        <v>Jun</v>
      </c>
      <c r="B124">
        <f t="shared" si="6"/>
        <v>6</v>
      </c>
      <c r="C124">
        <f>'Perfis horário-mensais (fitted)'!$A5</f>
        <v>2</v>
      </c>
      <c r="D124">
        <f>'Perfis horário-mensais (fitted)'!G5</f>
        <v>0.72144727211783566</v>
      </c>
      <c r="E124">
        <f>'[1]Geração horária'!D124/1000</f>
        <v>0</v>
      </c>
      <c r="F124">
        <f t="shared" si="7"/>
        <v>21.64341816353507</v>
      </c>
      <c r="G124">
        <f t="shared" si="8"/>
        <v>0</v>
      </c>
      <c r="H124">
        <f t="shared" si="9"/>
        <v>21.64341816353507</v>
      </c>
      <c r="I124">
        <f t="shared" si="10"/>
        <v>0</v>
      </c>
      <c r="J124">
        <f t="shared" si="11"/>
        <v>0</v>
      </c>
    </row>
    <row r="125" spans="1:10" x14ac:dyDescent="0.25">
      <c r="A125" t="str">
        <f>'Perfis horário-mensais (fitted)'!$G$2</f>
        <v>Jun</v>
      </c>
      <c r="B125">
        <f t="shared" si="6"/>
        <v>6</v>
      </c>
      <c r="C125">
        <f>'Perfis horário-mensais (fitted)'!$A6</f>
        <v>3</v>
      </c>
      <c r="D125">
        <f>'Perfis horário-mensais (fitted)'!G6</f>
        <v>0.70536947392881055</v>
      </c>
      <c r="E125">
        <f>'[1]Geração horária'!D125/1000</f>
        <v>0</v>
      </c>
      <c r="F125">
        <f t="shared" si="7"/>
        <v>21.161084217864317</v>
      </c>
      <c r="G125">
        <f t="shared" si="8"/>
        <v>0</v>
      </c>
      <c r="H125">
        <f t="shared" si="9"/>
        <v>21.161084217864317</v>
      </c>
      <c r="I125">
        <f t="shared" si="10"/>
        <v>0</v>
      </c>
      <c r="J125">
        <f t="shared" si="11"/>
        <v>0</v>
      </c>
    </row>
    <row r="126" spans="1:10" x14ac:dyDescent="0.25">
      <c r="A126" t="str">
        <f>'Perfis horário-mensais (fitted)'!$G$2</f>
        <v>Jun</v>
      </c>
      <c r="B126">
        <f t="shared" si="6"/>
        <v>6</v>
      </c>
      <c r="C126">
        <f>'Perfis horário-mensais (fitted)'!$A7</f>
        <v>4</v>
      </c>
      <c r="D126">
        <f>'Perfis horário-mensais (fitted)'!G7</f>
        <v>0.8259902222534653</v>
      </c>
      <c r="E126">
        <f>'[1]Geração horária'!D126/1000</f>
        <v>0</v>
      </c>
      <c r="F126">
        <f t="shared" si="7"/>
        <v>24.779706667603961</v>
      </c>
      <c r="G126">
        <f t="shared" si="8"/>
        <v>0</v>
      </c>
      <c r="H126">
        <f t="shared" si="9"/>
        <v>24.779706667603961</v>
      </c>
      <c r="I126">
        <f t="shared" si="10"/>
        <v>0</v>
      </c>
      <c r="J126">
        <f t="shared" si="11"/>
        <v>0</v>
      </c>
    </row>
    <row r="127" spans="1:10" x14ac:dyDescent="0.25">
      <c r="A127" t="str">
        <f>'Perfis horário-mensais (fitted)'!$G$2</f>
        <v>Jun</v>
      </c>
      <c r="B127">
        <f t="shared" si="6"/>
        <v>6</v>
      </c>
      <c r="C127">
        <f>'Perfis horário-mensais (fitted)'!$A8</f>
        <v>5</v>
      </c>
      <c r="D127">
        <f>'Perfis horário-mensais (fitted)'!G8</f>
        <v>1.1067674954276014</v>
      </c>
      <c r="E127">
        <f>'[1]Geração horária'!D127/1000</f>
        <v>0</v>
      </c>
      <c r="F127">
        <f t="shared" si="7"/>
        <v>33.203024862828045</v>
      </c>
      <c r="G127">
        <f t="shared" si="8"/>
        <v>0</v>
      </c>
      <c r="H127">
        <f t="shared" si="9"/>
        <v>33.203024862828045</v>
      </c>
      <c r="I127">
        <f t="shared" si="10"/>
        <v>0</v>
      </c>
      <c r="J127">
        <f t="shared" si="11"/>
        <v>0</v>
      </c>
    </row>
    <row r="128" spans="1:10" x14ac:dyDescent="0.25">
      <c r="A128" t="str">
        <f>'Perfis horário-mensais (fitted)'!$G$2</f>
        <v>Jun</v>
      </c>
      <c r="B128">
        <f t="shared" si="6"/>
        <v>6</v>
      </c>
      <c r="C128">
        <f>'Perfis horário-mensais (fitted)'!$A9</f>
        <v>6</v>
      </c>
      <c r="D128">
        <f>'Perfis horário-mensais (fitted)'!G9</f>
        <v>1.3439769485922968</v>
      </c>
      <c r="E128">
        <f>'[1]Geração horária'!D128/1000</f>
        <v>0</v>
      </c>
      <c r="F128">
        <f t="shared" si="7"/>
        <v>40.319308457768905</v>
      </c>
      <c r="G128">
        <f t="shared" si="8"/>
        <v>0</v>
      </c>
      <c r="H128">
        <f t="shared" si="9"/>
        <v>40.319308457768905</v>
      </c>
      <c r="I128">
        <f t="shared" si="10"/>
        <v>0</v>
      </c>
      <c r="J128">
        <f t="shared" si="11"/>
        <v>0</v>
      </c>
    </row>
    <row r="129" spans="1:10" x14ac:dyDescent="0.25">
      <c r="A129" t="str">
        <f>'Perfis horário-mensais (fitted)'!$G$2</f>
        <v>Jun</v>
      </c>
      <c r="B129">
        <f t="shared" si="6"/>
        <v>6</v>
      </c>
      <c r="C129">
        <f>'Perfis horário-mensais (fitted)'!$A10</f>
        <v>7</v>
      </c>
      <c r="D129">
        <f>'Perfis horário-mensais (fitted)'!G10</f>
        <v>1.3029903084524148</v>
      </c>
      <c r="E129">
        <f>'[1]Geração horária'!D129/1000</f>
        <v>0.44508618184839421</v>
      </c>
      <c r="F129">
        <f t="shared" si="7"/>
        <v>39.089709253572444</v>
      </c>
      <c r="G129">
        <f t="shared" si="8"/>
        <v>13.352585455451827</v>
      </c>
      <c r="H129">
        <f t="shared" si="9"/>
        <v>25.737123798120617</v>
      </c>
      <c r="I129">
        <f t="shared" si="10"/>
        <v>0</v>
      </c>
      <c r="J129">
        <f t="shared" si="11"/>
        <v>13.352585455451827</v>
      </c>
    </row>
    <row r="130" spans="1:10" x14ac:dyDescent="0.25">
      <c r="A130" t="str">
        <f>'Perfis horário-mensais (fitted)'!$G$2</f>
        <v>Jun</v>
      </c>
      <c r="B130">
        <f t="shared" si="6"/>
        <v>6</v>
      </c>
      <c r="C130">
        <f>'Perfis horário-mensais (fitted)'!$A11</f>
        <v>8</v>
      </c>
      <c r="D130">
        <f>'Perfis horário-mensais (fitted)'!G11</f>
        <v>1.3278325611129349</v>
      </c>
      <c r="E130">
        <f>'[1]Geração horária'!D130/1000</f>
        <v>1.1095810448896588</v>
      </c>
      <c r="F130">
        <f t="shared" si="7"/>
        <v>39.834976833388048</v>
      </c>
      <c r="G130">
        <f t="shared" si="8"/>
        <v>33.287431346689765</v>
      </c>
      <c r="H130">
        <f t="shared" si="9"/>
        <v>6.547545486698283</v>
      </c>
      <c r="I130">
        <f t="shared" si="10"/>
        <v>0</v>
      </c>
      <c r="J130">
        <f t="shared" si="11"/>
        <v>33.287431346689765</v>
      </c>
    </row>
    <row r="131" spans="1:10" x14ac:dyDescent="0.25">
      <c r="A131" t="str">
        <f>'Perfis horário-mensais (fitted)'!$G$2</f>
        <v>Jun</v>
      </c>
      <c r="B131">
        <f t="shared" ref="B131:B194" si="12">MONTH(DATEVALUE(A131&amp;" 1"))</f>
        <v>6</v>
      </c>
      <c r="C131">
        <f>'Perfis horário-mensais (fitted)'!$A12</f>
        <v>9</v>
      </c>
      <c r="D131">
        <f>'Perfis horário-mensais (fitted)'!G12</f>
        <v>1.4743879298409912</v>
      </c>
      <c r="E131">
        <f>'[1]Geração horária'!D131/1000</f>
        <v>1.8179576441694978</v>
      </c>
      <c r="F131">
        <f t="shared" ref="F131:F194" si="13">D131*30</f>
        <v>44.231637895229738</v>
      </c>
      <c r="G131">
        <f t="shared" ref="G131:G194" si="14">E131*30</f>
        <v>54.538729325084937</v>
      </c>
      <c r="H131">
        <f t="shared" ref="H131:H194" si="15">MAX(F131-G131,0)</f>
        <v>0</v>
      </c>
      <c r="I131">
        <f t="shared" ref="I131:I194" si="16">MAX(-F131+G131,0)</f>
        <v>10.307091429855198</v>
      </c>
      <c r="J131">
        <f t="shared" ref="J131:J194" si="17">F131-H131</f>
        <v>44.231637895229738</v>
      </c>
    </row>
    <row r="132" spans="1:10" x14ac:dyDescent="0.25">
      <c r="A132" t="str">
        <f>'Perfis horário-mensais (fitted)'!$G$2</f>
        <v>Jun</v>
      </c>
      <c r="B132">
        <f t="shared" si="12"/>
        <v>6</v>
      </c>
      <c r="C132">
        <f>'Perfis horário-mensais (fitted)'!$A13</f>
        <v>10</v>
      </c>
      <c r="D132">
        <f>'Perfis horário-mensais (fitted)'!G13</f>
        <v>1.4857480140662278</v>
      </c>
      <c r="E132">
        <f>'[1]Geração horária'!D132/1000</f>
        <v>2.5576783407626036</v>
      </c>
      <c r="F132">
        <f t="shared" si="13"/>
        <v>44.572440421986833</v>
      </c>
      <c r="G132">
        <f t="shared" si="14"/>
        <v>76.730350222878101</v>
      </c>
      <c r="H132">
        <f t="shared" si="15"/>
        <v>0</v>
      </c>
      <c r="I132">
        <f t="shared" si="16"/>
        <v>32.157909800891268</v>
      </c>
      <c r="J132">
        <f t="shared" si="17"/>
        <v>44.572440421986833</v>
      </c>
    </row>
    <row r="133" spans="1:10" x14ac:dyDescent="0.25">
      <c r="A133" t="str">
        <f>'Perfis horário-mensais (fitted)'!$G$2</f>
        <v>Jun</v>
      </c>
      <c r="B133">
        <f t="shared" si="12"/>
        <v>6</v>
      </c>
      <c r="C133">
        <f>'Perfis horário-mensais (fitted)'!$A14</f>
        <v>11</v>
      </c>
      <c r="D133">
        <f>'Perfis horário-mensais (fitted)'!G14</f>
        <v>1.5262830701768086</v>
      </c>
      <c r="E133">
        <f>'[1]Geração horária'!D133/1000</f>
        <v>2.8146999387313945</v>
      </c>
      <c r="F133">
        <f t="shared" si="13"/>
        <v>45.788492105304258</v>
      </c>
      <c r="G133">
        <f t="shared" si="14"/>
        <v>84.440998161941835</v>
      </c>
      <c r="H133">
        <f t="shared" si="15"/>
        <v>0</v>
      </c>
      <c r="I133">
        <f t="shared" si="16"/>
        <v>38.652506056637577</v>
      </c>
      <c r="J133">
        <f t="shared" si="17"/>
        <v>45.788492105304258</v>
      </c>
    </row>
    <row r="134" spans="1:10" x14ac:dyDescent="0.25">
      <c r="A134" t="str">
        <f>'Perfis horário-mensais (fitted)'!$G$2</f>
        <v>Jun</v>
      </c>
      <c r="B134">
        <f t="shared" si="12"/>
        <v>6</v>
      </c>
      <c r="C134">
        <f>'Perfis horário-mensais (fitted)'!$A15</f>
        <v>12</v>
      </c>
      <c r="D134">
        <f>'Perfis horário-mensais (fitted)'!G15</f>
        <v>1.57924614448295</v>
      </c>
      <c r="E134">
        <f>'[1]Geração horária'!D134/1000</f>
        <v>2.8460440360446619</v>
      </c>
      <c r="F134">
        <f t="shared" si="13"/>
        <v>47.377384334488497</v>
      </c>
      <c r="G134">
        <f t="shared" si="14"/>
        <v>85.381321081339863</v>
      </c>
      <c r="H134">
        <f t="shared" si="15"/>
        <v>0</v>
      </c>
      <c r="I134">
        <f t="shared" si="16"/>
        <v>38.003936746851366</v>
      </c>
      <c r="J134">
        <f t="shared" si="17"/>
        <v>47.377384334488497</v>
      </c>
    </row>
    <row r="135" spans="1:10" x14ac:dyDescent="0.25">
      <c r="A135" t="str">
        <f>'Perfis horário-mensais (fitted)'!$G$2</f>
        <v>Jun</v>
      </c>
      <c r="B135">
        <f t="shared" si="12"/>
        <v>6</v>
      </c>
      <c r="C135">
        <f>'Perfis horário-mensais (fitted)'!$A16</f>
        <v>13</v>
      </c>
      <c r="D135">
        <f>'Perfis horário-mensais (fitted)'!G16</f>
        <v>1.6430810158427038</v>
      </c>
      <c r="E135">
        <f>'[1]Geração horária'!D135/1000</f>
        <v>2.6140977159264844</v>
      </c>
      <c r="F135">
        <f t="shared" si="13"/>
        <v>49.292430475281115</v>
      </c>
      <c r="G135">
        <f t="shared" si="14"/>
        <v>78.422931477794535</v>
      </c>
      <c r="H135">
        <f t="shared" si="15"/>
        <v>0</v>
      </c>
      <c r="I135">
        <f t="shared" si="16"/>
        <v>29.130501002513419</v>
      </c>
      <c r="J135">
        <f t="shared" si="17"/>
        <v>49.292430475281115</v>
      </c>
    </row>
    <row r="136" spans="1:10" x14ac:dyDescent="0.25">
      <c r="A136" t="str">
        <f>'Perfis horário-mensais (fitted)'!$G$2</f>
        <v>Jun</v>
      </c>
      <c r="B136">
        <f t="shared" si="12"/>
        <v>6</v>
      </c>
      <c r="C136">
        <f>'Perfis horário-mensais (fitted)'!$A17</f>
        <v>14</v>
      </c>
      <c r="D136">
        <f>'Perfis horário-mensais (fitted)'!G17</f>
        <v>1.7230835275055207</v>
      </c>
      <c r="E136">
        <f>'[1]Geração horária'!D136/1000</f>
        <v>1.9307963944972597</v>
      </c>
      <c r="F136">
        <f t="shared" si="13"/>
        <v>51.692505825165625</v>
      </c>
      <c r="G136">
        <f t="shared" si="14"/>
        <v>57.923891834917789</v>
      </c>
      <c r="H136">
        <f t="shared" si="15"/>
        <v>0</v>
      </c>
      <c r="I136">
        <f t="shared" si="16"/>
        <v>6.2313860097521641</v>
      </c>
      <c r="J136">
        <f t="shared" si="17"/>
        <v>51.692505825165625</v>
      </c>
    </row>
    <row r="137" spans="1:10" x14ac:dyDescent="0.25">
      <c r="A137" t="str">
        <f>'Perfis horário-mensais (fitted)'!$G$2</f>
        <v>Jun</v>
      </c>
      <c r="B137">
        <f t="shared" si="12"/>
        <v>6</v>
      </c>
      <c r="C137">
        <f>'Perfis horário-mensais (fitted)'!$A18</f>
        <v>15</v>
      </c>
      <c r="D137">
        <f>'Perfis horário-mensais (fitted)'!G18</f>
        <v>1.8868110126024871</v>
      </c>
      <c r="E137">
        <f>'[1]Geração horária'!D137/1000</f>
        <v>1.178538058978847</v>
      </c>
      <c r="F137">
        <f t="shared" si="13"/>
        <v>56.604330378074614</v>
      </c>
      <c r="G137">
        <f t="shared" si="14"/>
        <v>35.356141769365408</v>
      </c>
      <c r="H137">
        <f t="shared" si="15"/>
        <v>21.248188608709206</v>
      </c>
      <c r="I137">
        <f t="shared" si="16"/>
        <v>0</v>
      </c>
      <c r="J137">
        <f t="shared" si="17"/>
        <v>35.356141769365408</v>
      </c>
    </row>
    <row r="138" spans="1:10" x14ac:dyDescent="0.25">
      <c r="A138" t="str">
        <f>'Perfis horário-mensais (fitted)'!$G$2</f>
        <v>Jun</v>
      </c>
      <c r="B138">
        <f t="shared" si="12"/>
        <v>6</v>
      </c>
      <c r="C138">
        <f>'Perfis horário-mensais (fitted)'!$A19</f>
        <v>16</v>
      </c>
      <c r="D138">
        <f>'Perfis horário-mensais (fitted)'!G19</f>
        <v>2.158725681511223</v>
      </c>
      <c r="E138">
        <f>'[1]Geração horária'!D138/1000</f>
        <v>0.53911847378819588</v>
      </c>
      <c r="F138">
        <f t="shared" si="13"/>
        <v>64.761770445336694</v>
      </c>
      <c r="G138">
        <f t="shared" si="14"/>
        <v>16.173554213645875</v>
      </c>
      <c r="H138">
        <f t="shared" si="15"/>
        <v>48.588216231690822</v>
      </c>
      <c r="I138">
        <f t="shared" si="16"/>
        <v>0</v>
      </c>
      <c r="J138">
        <f t="shared" si="17"/>
        <v>16.173554213645872</v>
      </c>
    </row>
    <row r="139" spans="1:10" x14ac:dyDescent="0.25">
      <c r="A139" t="str">
        <f>'Perfis horário-mensais (fitted)'!$G$2</f>
        <v>Jun</v>
      </c>
      <c r="B139">
        <f t="shared" si="12"/>
        <v>6</v>
      </c>
      <c r="C139">
        <f>'Perfis horário-mensais (fitted)'!$A20</f>
        <v>17</v>
      </c>
      <c r="D139">
        <f>'Perfis horário-mensais (fitted)'!G20</f>
        <v>2.2069449705137916</v>
      </c>
      <c r="E139">
        <f>'[1]Geração horária'!D139/1000</f>
        <v>0</v>
      </c>
      <c r="F139">
        <f t="shared" si="13"/>
        <v>66.208349115413753</v>
      </c>
      <c r="G139">
        <f t="shared" si="14"/>
        <v>0</v>
      </c>
      <c r="H139">
        <f t="shared" si="15"/>
        <v>66.208349115413753</v>
      </c>
      <c r="I139">
        <f t="shared" si="16"/>
        <v>0</v>
      </c>
      <c r="J139">
        <f t="shared" si="17"/>
        <v>0</v>
      </c>
    </row>
    <row r="140" spans="1:10" x14ac:dyDescent="0.25">
      <c r="A140" t="str">
        <f>'Perfis horário-mensais (fitted)'!$G$2</f>
        <v>Jun</v>
      </c>
      <c r="B140">
        <f t="shared" si="12"/>
        <v>6</v>
      </c>
      <c r="C140">
        <f>'Perfis horário-mensais (fitted)'!$A21</f>
        <v>18</v>
      </c>
      <c r="D140">
        <f>'Perfis horário-mensais (fitted)'!G21</f>
        <v>2.1299507467545542</v>
      </c>
      <c r="E140">
        <f>'[1]Geração horária'!D140/1000</f>
        <v>0</v>
      </c>
      <c r="F140">
        <f t="shared" si="13"/>
        <v>63.89852240263663</v>
      </c>
      <c r="G140">
        <f t="shared" si="14"/>
        <v>0</v>
      </c>
      <c r="H140">
        <f t="shared" si="15"/>
        <v>63.89852240263663</v>
      </c>
      <c r="I140">
        <f t="shared" si="16"/>
        <v>0</v>
      </c>
      <c r="J140">
        <f t="shared" si="17"/>
        <v>0</v>
      </c>
    </row>
    <row r="141" spans="1:10" x14ac:dyDescent="0.25">
      <c r="A141" t="str">
        <f>'Perfis horário-mensais (fitted)'!$G$2</f>
        <v>Jun</v>
      </c>
      <c r="B141">
        <f t="shared" si="12"/>
        <v>6</v>
      </c>
      <c r="C141">
        <f>'Perfis horário-mensais (fitted)'!$A22</f>
        <v>19</v>
      </c>
      <c r="D141">
        <f>'Perfis horário-mensais (fitted)'!G22</f>
        <v>2.1440385845418031</v>
      </c>
      <c r="E141">
        <f>'[1]Geração horária'!D141/1000</f>
        <v>0</v>
      </c>
      <c r="F141">
        <f t="shared" si="13"/>
        <v>64.321157536254091</v>
      </c>
      <c r="G141">
        <f t="shared" si="14"/>
        <v>0</v>
      </c>
      <c r="H141">
        <f t="shared" si="15"/>
        <v>64.321157536254091</v>
      </c>
      <c r="I141">
        <f t="shared" si="16"/>
        <v>0</v>
      </c>
      <c r="J141">
        <f t="shared" si="17"/>
        <v>0</v>
      </c>
    </row>
    <row r="142" spans="1:10" x14ac:dyDescent="0.25">
      <c r="A142" t="str">
        <f>'Perfis horário-mensais (fitted)'!$G$2</f>
        <v>Jun</v>
      </c>
      <c r="B142">
        <f t="shared" si="12"/>
        <v>6</v>
      </c>
      <c r="C142">
        <f>'Perfis horário-mensais (fitted)'!$A23</f>
        <v>20</v>
      </c>
      <c r="D142">
        <f>'Perfis horário-mensais (fitted)'!G23</f>
        <v>2.1731397179936893</v>
      </c>
      <c r="E142">
        <f>'[1]Geração horária'!D142/1000</f>
        <v>0</v>
      </c>
      <c r="F142">
        <f t="shared" si="13"/>
        <v>65.194191539810674</v>
      </c>
      <c r="G142">
        <f t="shared" si="14"/>
        <v>0</v>
      </c>
      <c r="H142">
        <f t="shared" si="15"/>
        <v>65.194191539810674</v>
      </c>
      <c r="I142">
        <f t="shared" si="16"/>
        <v>0</v>
      </c>
      <c r="J142">
        <f t="shared" si="17"/>
        <v>0</v>
      </c>
    </row>
    <row r="143" spans="1:10" x14ac:dyDescent="0.25">
      <c r="A143" t="str">
        <f>'Perfis horário-mensais (fitted)'!$G$2</f>
        <v>Jun</v>
      </c>
      <c r="B143">
        <f t="shared" si="12"/>
        <v>6</v>
      </c>
      <c r="C143">
        <f>'Perfis horário-mensais (fitted)'!$A24</f>
        <v>21</v>
      </c>
      <c r="D143">
        <f>'Perfis horário-mensais (fitted)'!G24</f>
        <v>1.8585195879639171</v>
      </c>
      <c r="E143">
        <f>'[1]Geração horária'!D143/1000</f>
        <v>0</v>
      </c>
      <c r="F143">
        <f t="shared" si="13"/>
        <v>55.755587638917511</v>
      </c>
      <c r="G143">
        <f t="shared" si="14"/>
        <v>0</v>
      </c>
      <c r="H143">
        <f t="shared" si="15"/>
        <v>55.755587638917511</v>
      </c>
      <c r="I143">
        <f t="shared" si="16"/>
        <v>0</v>
      </c>
      <c r="J143">
        <f t="shared" si="17"/>
        <v>0</v>
      </c>
    </row>
    <row r="144" spans="1:10" x14ac:dyDescent="0.25">
      <c r="A144" t="str">
        <f>'Perfis horário-mensais (fitted)'!$G$2</f>
        <v>Jun</v>
      </c>
      <c r="B144">
        <f t="shared" si="12"/>
        <v>6</v>
      </c>
      <c r="C144">
        <f>'Perfis horário-mensais (fitted)'!$A25</f>
        <v>22</v>
      </c>
      <c r="D144">
        <f>'Perfis horário-mensais (fitted)'!G25</f>
        <v>1.4714608156181135</v>
      </c>
      <c r="E144">
        <f>'[1]Geração horária'!D144/1000</f>
        <v>0</v>
      </c>
      <c r="F144">
        <f t="shared" si="13"/>
        <v>44.143824468543407</v>
      </c>
      <c r="G144">
        <f t="shared" si="14"/>
        <v>0</v>
      </c>
      <c r="H144">
        <f t="shared" si="15"/>
        <v>44.143824468543407</v>
      </c>
      <c r="I144">
        <f t="shared" si="16"/>
        <v>0</v>
      </c>
      <c r="J144">
        <f t="shared" si="17"/>
        <v>0</v>
      </c>
    </row>
    <row r="145" spans="1:10" x14ac:dyDescent="0.25">
      <c r="A145" t="str">
        <f>'Perfis horário-mensais (fitted)'!$G$2</f>
        <v>Jun</v>
      </c>
      <c r="B145">
        <f t="shared" si="12"/>
        <v>6</v>
      </c>
      <c r="C145">
        <f>'Perfis horário-mensais (fitted)'!$A26</f>
        <v>23</v>
      </c>
      <c r="D145">
        <f>'Perfis horário-mensais (fitted)'!G26</f>
        <v>1.0771946204788418</v>
      </c>
      <c r="E145">
        <f>'[1]Geração horária'!D145/1000</f>
        <v>0</v>
      </c>
      <c r="F145">
        <f t="shared" si="13"/>
        <v>32.315838614365255</v>
      </c>
      <c r="G145">
        <f t="shared" si="14"/>
        <v>0</v>
      </c>
      <c r="H145">
        <f t="shared" si="15"/>
        <v>32.315838614365255</v>
      </c>
      <c r="I145">
        <f t="shared" si="16"/>
        <v>0</v>
      </c>
      <c r="J145">
        <f t="shared" si="17"/>
        <v>0</v>
      </c>
    </row>
    <row r="146" spans="1:10" x14ac:dyDescent="0.25">
      <c r="A146" t="str">
        <f>'Perfis horário-mensais (fitted)'!$H$2</f>
        <v>Jul</v>
      </c>
      <c r="B146">
        <f t="shared" si="12"/>
        <v>7</v>
      </c>
      <c r="C146">
        <f>'Perfis horário-mensais (fitted)'!$A3</f>
        <v>0</v>
      </c>
      <c r="D146">
        <f>'Perfis horário-mensais (fitted)'!H3</f>
        <v>0.87725054320971918</v>
      </c>
      <c r="E146">
        <f>'[1]Geração horária'!D146/1000</f>
        <v>0</v>
      </c>
      <c r="F146">
        <f t="shared" si="13"/>
        <v>26.317516296291576</v>
      </c>
      <c r="G146">
        <f t="shared" si="14"/>
        <v>0</v>
      </c>
      <c r="H146">
        <f t="shared" si="15"/>
        <v>26.317516296291576</v>
      </c>
      <c r="I146">
        <f t="shared" si="16"/>
        <v>0</v>
      </c>
      <c r="J146">
        <f t="shared" si="17"/>
        <v>0</v>
      </c>
    </row>
    <row r="147" spans="1:10" x14ac:dyDescent="0.25">
      <c r="A147" t="str">
        <f>'Perfis horário-mensais (fitted)'!$H$2</f>
        <v>Jul</v>
      </c>
      <c r="B147">
        <f t="shared" si="12"/>
        <v>7</v>
      </c>
      <c r="C147">
        <f>'Perfis horário-mensais (fitted)'!$A4</f>
        <v>1</v>
      </c>
      <c r="D147">
        <f>'Perfis horário-mensais (fitted)'!H4</f>
        <v>0.77886007608056407</v>
      </c>
      <c r="E147">
        <f>'[1]Geração horária'!D147/1000</f>
        <v>0</v>
      </c>
      <c r="F147">
        <f t="shared" si="13"/>
        <v>23.365802282416922</v>
      </c>
      <c r="G147">
        <f t="shared" si="14"/>
        <v>0</v>
      </c>
      <c r="H147">
        <f t="shared" si="15"/>
        <v>23.365802282416922</v>
      </c>
      <c r="I147">
        <f t="shared" si="16"/>
        <v>0</v>
      </c>
      <c r="J147">
        <f t="shared" si="17"/>
        <v>0</v>
      </c>
    </row>
    <row r="148" spans="1:10" x14ac:dyDescent="0.25">
      <c r="A148" t="str">
        <f>'Perfis horário-mensais (fitted)'!$H$2</f>
        <v>Jul</v>
      </c>
      <c r="B148">
        <f t="shared" si="12"/>
        <v>7</v>
      </c>
      <c r="C148">
        <f>'Perfis horário-mensais (fitted)'!$A5</f>
        <v>2</v>
      </c>
      <c r="D148">
        <f>'Perfis horário-mensais (fitted)'!H5</f>
        <v>0.72874240004280233</v>
      </c>
      <c r="E148">
        <f>'[1]Geração horária'!D148/1000</f>
        <v>0</v>
      </c>
      <c r="F148">
        <f t="shared" si="13"/>
        <v>21.862272001284069</v>
      </c>
      <c r="G148">
        <f t="shared" si="14"/>
        <v>0</v>
      </c>
      <c r="H148">
        <f t="shared" si="15"/>
        <v>21.862272001284069</v>
      </c>
      <c r="I148">
        <f t="shared" si="16"/>
        <v>0</v>
      </c>
      <c r="J148">
        <f t="shared" si="17"/>
        <v>0</v>
      </c>
    </row>
    <row r="149" spans="1:10" x14ac:dyDescent="0.25">
      <c r="A149" t="str">
        <f>'Perfis horário-mensais (fitted)'!$H$2</f>
        <v>Jul</v>
      </c>
      <c r="B149">
        <f t="shared" si="12"/>
        <v>7</v>
      </c>
      <c r="C149">
        <f>'Perfis horário-mensais (fitted)'!$A6</f>
        <v>3</v>
      </c>
      <c r="D149">
        <f>'Perfis horário-mensais (fitted)'!H6</f>
        <v>0.71474535893556412</v>
      </c>
      <c r="E149">
        <f>'[1]Geração horária'!D149/1000</f>
        <v>0</v>
      </c>
      <c r="F149">
        <f t="shared" si="13"/>
        <v>21.442360768066923</v>
      </c>
      <c r="G149">
        <f t="shared" si="14"/>
        <v>0</v>
      </c>
      <c r="H149">
        <f t="shared" si="15"/>
        <v>21.442360768066923</v>
      </c>
      <c r="I149">
        <f t="shared" si="16"/>
        <v>0</v>
      </c>
      <c r="J149">
        <f t="shared" si="17"/>
        <v>0</v>
      </c>
    </row>
    <row r="150" spans="1:10" x14ac:dyDescent="0.25">
      <c r="A150" t="str">
        <f>'Perfis horário-mensais (fitted)'!$H$2</f>
        <v>Jul</v>
      </c>
      <c r="B150">
        <f t="shared" si="12"/>
        <v>7</v>
      </c>
      <c r="C150">
        <f>'Perfis horário-mensais (fitted)'!$A7</f>
        <v>4</v>
      </c>
      <c r="D150">
        <f>'Perfis horário-mensais (fitted)'!H7</f>
        <v>0.81398143839661974</v>
      </c>
      <c r="E150">
        <f>'[1]Geração horária'!D150/1000</f>
        <v>0</v>
      </c>
      <c r="F150">
        <f t="shared" si="13"/>
        <v>24.419443151898591</v>
      </c>
      <c r="G150">
        <f t="shared" si="14"/>
        <v>0</v>
      </c>
      <c r="H150">
        <f t="shared" si="15"/>
        <v>24.419443151898591</v>
      </c>
      <c r="I150">
        <f t="shared" si="16"/>
        <v>0</v>
      </c>
      <c r="J150">
        <f t="shared" si="17"/>
        <v>0</v>
      </c>
    </row>
    <row r="151" spans="1:10" x14ac:dyDescent="0.25">
      <c r="A151" t="str">
        <f>'Perfis horário-mensais (fitted)'!$H$2</f>
        <v>Jul</v>
      </c>
      <c r="B151">
        <f t="shared" si="12"/>
        <v>7</v>
      </c>
      <c r="C151">
        <f>'Perfis horário-mensais (fitted)'!$A8</f>
        <v>5</v>
      </c>
      <c r="D151">
        <f>'Perfis horário-mensais (fitted)'!H8</f>
        <v>1.067849696297027</v>
      </c>
      <c r="E151">
        <f>'[1]Geração horária'!D151/1000</f>
        <v>0</v>
      </c>
      <c r="F151">
        <f t="shared" si="13"/>
        <v>32.035490888910807</v>
      </c>
      <c r="G151">
        <f t="shared" si="14"/>
        <v>0</v>
      </c>
      <c r="H151">
        <f t="shared" si="15"/>
        <v>32.035490888910807</v>
      </c>
      <c r="I151">
        <f t="shared" si="16"/>
        <v>0</v>
      </c>
      <c r="J151">
        <f t="shared" si="17"/>
        <v>0</v>
      </c>
    </row>
    <row r="152" spans="1:10" x14ac:dyDescent="0.25">
      <c r="A152" t="str">
        <f>'Perfis horário-mensais (fitted)'!$H$2</f>
        <v>Jul</v>
      </c>
      <c r="B152">
        <f t="shared" si="12"/>
        <v>7</v>
      </c>
      <c r="C152">
        <f>'Perfis horário-mensais (fitted)'!$A9</f>
        <v>6</v>
      </c>
      <c r="D152">
        <f>'Perfis horário-mensais (fitted)'!H9</f>
        <v>1.2845056767232126</v>
      </c>
      <c r="E152">
        <f>'[1]Geração horária'!D152/1000</f>
        <v>6.2688194626534409E-3</v>
      </c>
      <c r="F152">
        <f t="shared" si="13"/>
        <v>38.535170301696375</v>
      </c>
      <c r="G152">
        <f t="shared" si="14"/>
        <v>0.18806458387960323</v>
      </c>
      <c r="H152">
        <f t="shared" si="15"/>
        <v>38.347105717816774</v>
      </c>
      <c r="I152">
        <f t="shared" si="16"/>
        <v>0</v>
      </c>
      <c r="J152">
        <f t="shared" si="17"/>
        <v>0.18806458387960134</v>
      </c>
    </row>
    <row r="153" spans="1:10" x14ac:dyDescent="0.25">
      <c r="A153" t="str">
        <f>'Perfis horário-mensais (fitted)'!$H$2</f>
        <v>Jul</v>
      </c>
      <c r="B153">
        <f t="shared" si="12"/>
        <v>7</v>
      </c>
      <c r="C153">
        <f>'Perfis horário-mensais (fitted)'!$A10</f>
        <v>7</v>
      </c>
      <c r="D153">
        <f>'Perfis horário-mensais (fitted)'!H10</f>
        <v>1.2630447290883948</v>
      </c>
      <c r="E153">
        <f>'[1]Geração horária'!D153/1000</f>
        <v>0.57046257110146315</v>
      </c>
      <c r="F153">
        <f t="shared" si="13"/>
        <v>37.891341872651843</v>
      </c>
      <c r="G153">
        <f t="shared" si="14"/>
        <v>17.113877133043893</v>
      </c>
      <c r="H153">
        <f t="shared" si="15"/>
        <v>20.77746473960795</v>
      </c>
      <c r="I153">
        <f t="shared" si="16"/>
        <v>0</v>
      </c>
      <c r="J153">
        <f t="shared" si="17"/>
        <v>17.113877133043893</v>
      </c>
    </row>
    <row r="154" spans="1:10" x14ac:dyDescent="0.25">
      <c r="A154" t="str">
        <f>'Perfis horário-mensais (fitted)'!$H$2</f>
        <v>Jul</v>
      </c>
      <c r="B154">
        <f t="shared" si="12"/>
        <v>7</v>
      </c>
      <c r="C154">
        <f>'Perfis horário-mensais (fitted)'!$A11</f>
        <v>8</v>
      </c>
      <c r="D154">
        <f>'Perfis horário-mensais (fitted)'!H11</f>
        <v>1.2930742147941923</v>
      </c>
      <c r="E154">
        <f>'[1]Geração horária'!D154/1000</f>
        <v>1.3854091012464105</v>
      </c>
      <c r="F154">
        <f t="shared" si="13"/>
        <v>38.792226443825768</v>
      </c>
      <c r="G154">
        <f t="shared" si="14"/>
        <v>41.562273037392316</v>
      </c>
      <c r="H154">
        <f t="shared" si="15"/>
        <v>0</v>
      </c>
      <c r="I154">
        <f t="shared" si="16"/>
        <v>2.7700465935665477</v>
      </c>
      <c r="J154">
        <f t="shared" si="17"/>
        <v>38.792226443825768</v>
      </c>
    </row>
    <row r="155" spans="1:10" x14ac:dyDescent="0.25">
      <c r="A155" t="str">
        <f>'Perfis horário-mensais (fitted)'!$H$2</f>
        <v>Jul</v>
      </c>
      <c r="B155">
        <f t="shared" si="12"/>
        <v>7</v>
      </c>
      <c r="C155">
        <f>'Perfis horário-mensais (fitted)'!$A12</f>
        <v>9</v>
      </c>
      <c r="D155">
        <f>'Perfis horário-mensais (fitted)'!H12</f>
        <v>1.4808263415998655</v>
      </c>
      <c r="E155">
        <f>'[1]Geração horária'!D155/1000</f>
        <v>2.1627427146154368</v>
      </c>
      <c r="F155">
        <f t="shared" si="13"/>
        <v>44.424790247995965</v>
      </c>
      <c r="G155">
        <f t="shared" si="14"/>
        <v>64.88228143846311</v>
      </c>
      <c r="H155">
        <f t="shared" si="15"/>
        <v>0</v>
      </c>
      <c r="I155">
        <f t="shared" si="16"/>
        <v>20.457491190467145</v>
      </c>
      <c r="J155">
        <f t="shared" si="17"/>
        <v>44.424790247995965</v>
      </c>
    </row>
    <row r="156" spans="1:10" x14ac:dyDescent="0.25">
      <c r="A156" t="str">
        <f>'Perfis horário-mensais (fitted)'!$H$2</f>
        <v>Jul</v>
      </c>
      <c r="B156">
        <f t="shared" si="12"/>
        <v>7</v>
      </c>
      <c r="C156">
        <f>'Perfis horário-mensais (fitted)'!$A13</f>
        <v>10</v>
      </c>
      <c r="D156">
        <f>'Perfis horário-mensais (fitted)'!H13</f>
        <v>1.4760322058597604</v>
      </c>
      <c r="E156">
        <f>'[1]Geração horária'!D156/1000</f>
        <v>2.770818202492821</v>
      </c>
      <c r="F156">
        <f t="shared" si="13"/>
        <v>44.280966175792813</v>
      </c>
      <c r="G156">
        <f t="shared" si="14"/>
        <v>83.124546074784632</v>
      </c>
      <c r="H156">
        <f t="shared" si="15"/>
        <v>0</v>
      </c>
      <c r="I156">
        <f t="shared" si="16"/>
        <v>38.84357989899182</v>
      </c>
      <c r="J156">
        <f t="shared" si="17"/>
        <v>44.280966175792813</v>
      </c>
    </row>
    <row r="157" spans="1:10" x14ac:dyDescent="0.25">
      <c r="A157" t="str">
        <f>'Perfis horário-mensais (fitted)'!$H$2</f>
        <v>Jul</v>
      </c>
      <c r="B157">
        <f t="shared" si="12"/>
        <v>7</v>
      </c>
      <c r="C157">
        <f>'Perfis horário-mensais (fitted)'!$A14</f>
        <v>11</v>
      </c>
      <c r="D157">
        <f>'Perfis horário-mensais (fitted)'!H14</f>
        <v>1.4911154626890395</v>
      </c>
      <c r="E157">
        <f>'[1]Geração horária'!D157/1000</f>
        <v>3.1469473702520268</v>
      </c>
      <c r="F157">
        <f t="shared" si="13"/>
        <v>44.733463880671188</v>
      </c>
      <c r="G157">
        <f t="shared" si="14"/>
        <v>94.408421107560798</v>
      </c>
      <c r="H157">
        <f t="shared" si="15"/>
        <v>0</v>
      </c>
      <c r="I157">
        <f t="shared" si="16"/>
        <v>49.67495722688961</v>
      </c>
      <c r="J157">
        <f t="shared" si="17"/>
        <v>44.733463880671188</v>
      </c>
    </row>
    <row r="158" spans="1:10" x14ac:dyDescent="0.25">
      <c r="A158" t="str">
        <f>'Perfis horário-mensais (fitted)'!$H$2</f>
        <v>Jul</v>
      </c>
      <c r="B158">
        <f t="shared" si="12"/>
        <v>7</v>
      </c>
      <c r="C158">
        <f>'Perfis horário-mensais (fitted)'!$A15</f>
        <v>12</v>
      </c>
      <c r="D158">
        <f>'Perfis horário-mensais (fitted)'!H15</f>
        <v>1.5466559074525785</v>
      </c>
      <c r="E158">
        <f>'[1]Geração horária'!D158/1000</f>
        <v>3.2096355648785617</v>
      </c>
      <c r="F158">
        <f t="shared" si="13"/>
        <v>46.399677223577356</v>
      </c>
      <c r="G158">
        <f t="shared" si="14"/>
        <v>96.289066946356854</v>
      </c>
      <c r="H158">
        <f t="shared" si="15"/>
        <v>0</v>
      </c>
      <c r="I158">
        <f t="shared" si="16"/>
        <v>49.889389722779498</v>
      </c>
      <c r="J158">
        <f t="shared" si="17"/>
        <v>46.399677223577356</v>
      </c>
    </row>
    <row r="159" spans="1:10" x14ac:dyDescent="0.25">
      <c r="A159" t="str">
        <f>'Perfis horário-mensais (fitted)'!$H$2</f>
        <v>Jul</v>
      </c>
      <c r="B159">
        <f t="shared" si="12"/>
        <v>7</v>
      </c>
      <c r="C159">
        <f>'Perfis horário-mensais (fitted)'!$A16</f>
        <v>13</v>
      </c>
      <c r="D159">
        <f>'Perfis horário-mensais (fitted)'!H16</f>
        <v>1.6202125385618689</v>
      </c>
      <c r="E159">
        <f>'[1]Geração horária'!D159/1000</f>
        <v>2.8397752165820078</v>
      </c>
      <c r="F159">
        <f t="shared" si="13"/>
        <v>48.606376156856065</v>
      </c>
      <c r="G159">
        <f t="shared" si="14"/>
        <v>85.19325649746024</v>
      </c>
      <c r="H159">
        <f t="shared" si="15"/>
        <v>0</v>
      </c>
      <c r="I159">
        <f t="shared" si="16"/>
        <v>36.586880340604175</v>
      </c>
      <c r="J159">
        <f t="shared" si="17"/>
        <v>48.606376156856065</v>
      </c>
    </row>
    <row r="160" spans="1:10" x14ac:dyDescent="0.25">
      <c r="A160" t="str">
        <f>'Perfis horário-mensais (fitted)'!$H$2</f>
        <v>Jul</v>
      </c>
      <c r="B160">
        <f t="shared" si="12"/>
        <v>7</v>
      </c>
      <c r="C160">
        <f>'Perfis horário-mensais (fitted)'!$A17</f>
        <v>14</v>
      </c>
      <c r="D160">
        <f>'Perfis horário-mensais (fitted)'!H17</f>
        <v>1.7064148145388325</v>
      </c>
      <c r="E160">
        <f>'[1]Geração horária'!D160/1000</f>
        <v>2.2567750065552383</v>
      </c>
      <c r="F160">
        <f t="shared" si="13"/>
        <v>51.192444436164976</v>
      </c>
      <c r="G160">
        <f t="shared" si="14"/>
        <v>67.703250196657152</v>
      </c>
      <c r="H160">
        <f t="shared" si="15"/>
        <v>0</v>
      </c>
      <c r="I160">
        <f t="shared" si="16"/>
        <v>16.510805760492175</v>
      </c>
      <c r="J160">
        <f t="shared" si="17"/>
        <v>51.192444436164976</v>
      </c>
    </row>
    <row r="161" spans="1:10" x14ac:dyDescent="0.25">
      <c r="A161" t="str">
        <f>'Perfis horário-mensais (fitted)'!$H$2</f>
        <v>Jul</v>
      </c>
      <c r="B161">
        <f t="shared" si="12"/>
        <v>7</v>
      </c>
      <c r="C161">
        <f>'Perfis horário-mensais (fitted)'!$A18</f>
        <v>15</v>
      </c>
      <c r="D161">
        <f>'Perfis horário-mensais (fitted)'!H18</f>
        <v>1.8493156801305437</v>
      </c>
      <c r="E161">
        <f>'[1]Geração horária'!D161/1000</f>
        <v>1.3728714623211034</v>
      </c>
      <c r="F161">
        <f t="shared" si="13"/>
        <v>55.479470403916309</v>
      </c>
      <c r="G161">
        <f t="shared" si="14"/>
        <v>41.186143869633099</v>
      </c>
      <c r="H161">
        <f t="shared" si="15"/>
        <v>14.29332653428321</v>
      </c>
      <c r="I161">
        <f t="shared" si="16"/>
        <v>0</v>
      </c>
      <c r="J161">
        <f t="shared" si="17"/>
        <v>41.186143869633099</v>
      </c>
    </row>
    <row r="162" spans="1:10" x14ac:dyDescent="0.25">
      <c r="A162" t="str">
        <f>'Perfis horário-mensais (fitted)'!$H$2</f>
        <v>Jul</v>
      </c>
      <c r="B162">
        <f t="shared" si="12"/>
        <v>7</v>
      </c>
      <c r="C162">
        <f>'Perfis horário-mensais (fitted)'!$A19</f>
        <v>16</v>
      </c>
      <c r="D162">
        <f>'Perfis horário-mensais (fitted)'!H19</f>
        <v>2.0886386040154705</v>
      </c>
      <c r="E162">
        <f>'[1]Geração horária'!D162/1000</f>
        <v>0.54538729325084934</v>
      </c>
      <c r="F162">
        <f t="shared" si="13"/>
        <v>62.659158120464113</v>
      </c>
      <c r="G162">
        <f t="shared" si="14"/>
        <v>16.36161879752548</v>
      </c>
      <c r="H162">
        <f t="shared" si="15"/>
        <v>46.297539322938633</v>
      </c>
      <c r="I162">
        <f t="shared" si="16"/>
        <v>0</v>
      </c>
      <c r="J162">
        <f t="shared" si="17"/>
        <v>16.36161879752548</v>
      </c>
    </row>
    <row r="163" spans="1:10" x14ac:dyDescent="0.25">
      <c r="A163" t="str">
        <f>'Perfis horário-mensais (fitted)'!$H$2</f>
        <v>Jul</v>
      </c>
      <c r="B163">
        <f t="shared" si="12"/>
        <v>7</v>
      </c>
      <c r="C163">
        <f>'Perfis horário-mensais (fitted)'!$A20</f>
        <v>17</v>
      </c>
      <c r="D163">
        <f>'Perfis horário-mensais (fitted)'!H20</f>
        <v>2.1092417865503257</v>
      </c>
      <c r="E163">
        <f>'[1]Geração horária'!D163/1000</f>
        <v>1.2537638925306882E-2</v>
      </c>
      <c r="F163">
        <f t="shared" si="13"/>
        <v>63.277253596509773</v>
      </c>
      <c r="G163">
        <f t="shared" si="14"/>
        <v>0.37612916775920646</v>
      </c>
      <c r="H163">
        <f t="shared" si="15"/>
        <v>62.901124428750563</v>
      </c>
      <c r="I163">
        <f t="shared" si="16"/>
        <v>0</v>
      </c>
      <c r="J163">
        <f t="shared" si="17"/>
        <v>0.37612916775920979</v>
      </c>
    </row>
    <row r="164" spans="1:10" x14ac:dyDescent="0.25">
      <c r="A164" t="str">
        <f>'Perfis horário-mensais (fitted)'!$H$2</f>
        <v>Jul</v>
      </c>
      <c r="B164">
        <f t="shared" si="12"/>
        <v>7</v>
      </c>
      <c r="C164">
        <f>'Perfis horário-mensais (fitted)'!$A21</f>
        <v>18</v>
      </c>
      <c r="D164">
        <f>'Perfis horário-mensais (fitted)'!H21</f>
        <v>2.0437198358294126</v>
      </c>
      <c r="E164">
        <f>'[1]Geração horária'!D164/1000</f>
        <v>0</v>
      </c>
      <c r="F164">
        <f t="shared" si="13"/>
        <v>61.311595074882376</v>
      </c>
      <c r="G164">
        <f t="shared" si="14"/>
        <v>0</v>
      </c>
      <c r="H164">
        <f t="shared" si="15"/>
        <v>61.311595074882376</v>
      </c>
      <c r="I164">
        <f t="shared" si="16"/>
        <v>0</v>
      </c>
      <c r="J164">
        <f t="shared" si="17"/>
        <v>0</v>
      </c>
    </row>
    <row r="165" spans="1:10" x14ac:dyDescent="0.25">
      <c r="A165" t="str">
        <f>'Perfis horário-mensais (fitted)'!$H$2</f>
        <v>Jul</v>
      </c>
      <c r="B165">
        <f t="shared" si="12"/>
        <v>7</v>
      </c>
      <c r="C165">
        <f>'Perfis horário-mensais (fitted)'!$A22</f>
        <v>19</v>
      </c>
      <c r="D165">
        <f>'Perfis horário-mensais (fitted)'!H22</f>
        <v>2.0491142186158928</v>
      </c>
      <c r="E165">
        <f>'[1]Geração horária'!D165/1000</f>
        <v>0</v>
      </c>
      <c r="F165">
        <f t="shared" si="13"/>
        <v>61.473426558476788</v>
      </c>
      <c r="G165">
        <f t="shared" si="14"/>
        <v>0</v>
      </c>
      <c r="H165">
        <f t="shared" si="15"/>
        <v>61.473426558476788</v>
      </c>
      <c r="I165">
        <f t="shared" si="16"/>
        <v>0</v>
      </c>
      <c r="J165">
        <f t="shared" si="17"/>
        <v>0</v>
      </c>
    </row>
    <row r="166" spans="1:10" x14ac:dyDescent="0.25">
      <c r="A166" t="str">
        <f>'Perfis horário-mensais (fitted)'!$H$2</f>
        <v>Jul</v>
      </c>
      <c r="B166">
        <f t="shared" si="12"/>
        <v>7</v>
      </c>
      <c r="C166">
        <f>'Perfis horário-mensais (fitted)'!$A23</f>
        <v>20</v>
      </c>
      <c r="D166">
        <f>'Perfis horário-mensais (fitted)'!H23</f>
        <v>2.0662810118750299</v>
      </c>
      <c r="E166">
        <f>'[1]Geração horária'!D166/1000</f>
        <v>0</v>
      </c>
      <c r="F166">
        <f t="shared" si="13"/>
        <v>61.988430356250895</v>
      </c>
      <c r="G166">
        <f t="shared" si="14"/>
        <v>0</v>
      </c>
      <c r="H166">
        <f t="shared" si="15"/>
        <v>61.988430356250895</v>
      </c>
      <c r="I166">
        <f t="shared" si="16"/>
        <v>0</v>
      </c>
      <c r="J166">
        <f t="shared" si="17"/>
        <v>0</v>
      </c>
    </row>
    <row r="167" spans="1:10" x14ac:dyDescent="0.25">
      <c r="A167" t="str">
        <f>'Perfis horário-mensais (fitted)'!$H$2</f>
        <v>Jul</v>
      </c>
      <c r="B167">
        <f t="shared" si="12"/>
        <v>7</v>
      </c>
      <c r="C167">
        <f>'Perfis horário-mensais (fitted)'!$A24</f>
        <v>21</v>
      </c>
      <c r="D167">
        <f>'Perfis horário-mensais (fitted)'!H24</f>
        <v>1.7735079173472157</v>
      </c>
      <c r="E167">
        <f>'[1]Geração horária'!D167/1000</f>
        <v>0</v>
      </c>
      <c r="F167">
        <f t="shared" si="13"/>
        <v>53.205237520416468</v>
      </c>
      <c r="G167">
        <f t="shared" si="14"/>
        <v>0</v>
      </c>
      <c r="H167">
        <f t="shared" si="15"/>
        <v>53.205237520416468</v>
      </c>
      <c r="I167">
        <f t="shared" si="16"/>
        <v>0</v>
      </c>
      <c r="J167">
        <f t="shared" si="17"/>
        <v>0</v>
      </c>
    </row>
    <row r="168" spans="1:10" x14ac:dyDescent="0.25">
      <c r="A168" t="str">
        <f>'Perfis horário-mensais (fitted)'!$H$2</f>
        <v>Jul</v>
      </c>
      <c r="B168">
        <f t="shared" si="12"/>
        <v>7</v>
      </c>
      <c r="C168">
        <f>'Perfis horário-mensais (fitted)'!$A25</f>
        <v>22</v>
      </c>
      <c r="D168">
        <f>'Perfis horário-mensais (fitted)'!H25</f>
        <v>1.4153398052616091</v>
      </c>
      <c r="E168">
        <f>'[1]Geração horária'!D168/1000</f>
        <v>0</v>
      </c>
      <c r="F168">
        <f t="shared" si="13"/>
        <v>42.460194157848271</v>
      </c>
      <c r="G168">
        <f t="shared" si="14"/>
        <v>0</v>
      </c>
      <c r="H168">
        <f t="shared" si="15"/>
        <v>42.460194157848271</v>
      </c>
      <c r="I168">
        <f t="shared" si="16"/>
        <v>0</v>
      </c>
      <c r="J168">
        <f t="shared" si="17"/>
        <v>0</v>
      </c>
    </row>
    <row r="169" spans="1:10" x14ac:dyDescent="0.25">
      <c r="A169" t="str">
        <f>'Perfis horário-mensais (fitted)'!$H$2</f>
        <v>Jul</v>
      </c>
      <c r="B169">
        <f t="shared" si="12"/>
        <v>7</v>
      </c>
      <c r="C169">
        <f>'Perfis horário-mensais (fitted)'!$A26</f>
        <v>23</v>
      </c>
      <c r="D169">
        <f>'Perfis horário-mensais (fitted)'!H26</f>
        <v>1.0615297361044516</v>
      </c>
      <c r="E169">
        <f>'[1]Geração horária'!D169/1000</f>
        <v>0</v>
      </c>
      <c r="F169">
        <f t="shared" si="13"/>
        <v>31.845892083133545</v>
      </c>
      <c r="G169">
        <f t="shared" si="14"/>
        <v>0</v>
      </c>
      <c r="H169">
        <f t="shared" si="15"/>
        <v>31.845892083133545</v>
      </c>
      <c r="I169">
        <f t="shared" si="16"/>
        <v>0</v>
      </c>
      <c r="J169">
        <f t="shared" si="17"/>
        <v>0</v>
      </c>
    </row>
    <row r="170" spans="1:10" x14ac:dyDescent="0.25">
      <c r="A170" t="str">
        <f>'Perfis horário-mensais (fitted)'!$I$2</f>
        <v>Aug</v>
      </c>
      <c r="B170">
        <f t="shared" si="12"/>
        <v>8</v>
      </c>
      <c r="C170">
        <f>'Perfis horário-mensais (fitted)'!$A3</f>
        <v>0</v>
      </c>
      <c r="D170">
        <f>'Perfis horário-mensais (fitted)'!I3</f>
        <v>0.81690844775885119</v>
      </c>
      <c r="E170">
        <f>'[1]Geração horária'!D170/1000</f>
        <v>0</v>
      </c>
      <c r="F170">
        <f t="shared" si="13"/>
        <v>24.507253432765534</v>
      </c>
      <c r="G170">
        <f t="shared" si="14"/>
        <v>0</v>
      </c>
      <c r="H170">
        <f t="shared" si="15"/>
        <v>24.507253432765534</v>
      </c>
      <c r="I170">
        <f t="shared" si="16"/>
        <v>0</v>
      </c>
      <c r="J170">
        <f t="shared" si="17"/>
        <v>0</v>
      </c>
    </row>
    <row r="171" spans="1:10" x14ac:dyDescent="0.25">
      <c r="A171" t="str">
        <f>'Perfis horário-mensais (fitted)'!$I$2</f>
        <v>Aug</v>
      </c>
      <c r="B171">
        <f t="shared" si="12"/>
        <v>8</v>
      </c>
      <c r="C171">
        <f>'Perfis horário-mensais (fitted)'!$A4</f>
        <v>1</v>
      </c>
      <c r="D171">
        <f>'Perfis horário-mensais (fitted)'!I4</f>
        <v>0.72939799088702351</v>
      </c>
      <c r="E171">
        <f>'[1]Geração horária'!D171/1000</f>
        <v>0</v>
      </c>
      <c r="F171">
        <f t="shared" si="13"/>
        <v>21.881939726610707</v>
      </c>
      <c r="G171">
        <f t="shared" si="14"/>
        <v>0</v>
      </c>
      <c r="H171">
        <f t="shared" si="15"/>
        <v>21.881939726610707</v>
      </c>
      <c r="I171">
        <f t="shared" si="16"/>
        <v>0</v>
      </c>
      <c r="J171">
        <f t="shared" si="17"/>
        <v>0</v>
      </c>
    </row>
    <row r="172" spans="1:10" x14ac:dyDescent="0.25">
      <c r="A172" t="str">
        <f>'Perfis horário-mensais (fitted)'!$I$2</f>
        <v>Aug</v>
      </c>
      <c r="B172">
        <f t="shared" si="12"/>
        <v>8</v>
      </c>
      <c r="C172">
        <f>'Perfis horário-mensais (fitted)'!$A5</f>
        <v>2</v>
      </c>
      <c r="D172">
        <f>'Perfis horário-mensais (fitted)'!I5</f>
        <v>0.68470143874270795</v>
      </c>
      <c r="E172">
        <f>'[1]Geração horária'!D172/1000</f>
        <v>0</v>
      </c>
      <c r="F172">
        <f t="shared" si="13"/>
        <v>20.541043162281237</v>
      </c>
      <c r="G172">
        <f t="shared" si="14"/>
        <v>0</v>
      </c>
      <c r="H172">
        <f t="shared" si="15"/>
        <v>20.541043162281237</v>
      </c>
      <c r="I172">
        <f t="shared" si="16"/>
        <v>0</v>
      </c>
      <c r="J172">
        <f t="shared" si="17"/>
        <v>0</v>
      </c>
    </row>
    <row r="173" spans="1:10" x14ac:dyDescent="0.25">
      <c r="A173" t="str">
        <f>'Perfis horário-mensais (fitted)'!$I$2</f>
        <v>Aug</v>
      </c>
      <c r="B173">
        <f t="shared" si="12"/>
        <v>8</v>
      </c>
      <c r="C173">
        <f>'Perfis horário-mensais (fitted)'!$A6</f>
        <v>3</v>
      </c>
      <c r="D173">
        <f>'Perfis horário-mensais (fitted)'!I6</f>
        <v>0.66494060371882369</v>
      </c>
      <c r="E173">
        <f>'[1]Geração horária'!D173/1000</f>
        <v>0</v>
      </c>
      <c r="F173">
        <f t="shared" si="13"/>
        <v>19.94821811156471</v>
      </c>
      <c r="G173">
        <f t="shared" si="14"/>
        <v>0</v>
      </c>
      <c r="H173">
        <f t="shared" si="15"/>
        <v>19.94821811156471</v>
      </c>
      <c r="I173">
        <f t="shared" si="16"/>
        <v>0</v>
      </c>
      <c r="J173">
        <f t="shared" si="17"/>
        <v>0</v>
      </c>
    </row>
    <row r="174" spans="1:10" x14ac:dyDescent="0.25">
      <c r="A174" t="str">
        <f>'Perfis horário-mensais (fitted)'!$I$2</f>
        <v>Aug</v>
      </c>
      <c r="B174">
        <f t="shared" si="12"/>
        <v>8</v>
      </c>
      <c r="C174">
        <f>'Perfis horário-mensais (fitted)'!$A7</f>
        <v>4</v>
      </c>
      <c r="D174">
        <f>'Perfis horário-mensais (fitted)'!I7</f>
        <v>0.74272286890477368</v>
      </c>
      <c r="E174">
        <f>'[1]Geração horária'!D174/1000</f>
        <v>0</v>
      </c>
      <c r="F174">
        <f t="shared" si="13"/>
        <v>22.281686067143209</v>
      </c>
      <c r="G174">
        <f t="shared" si="14"/>
        <v>0</v>
      </c>
      <c r="H174">
        <f t="shared" si="15"/>
        <v>22.281686067143209</v>
      </c>
      <c r="I174">
        <f t="shared" si="16"/>
        <v>0</v>
      </c>
      <c r="J174">
        <f t="shared" si="17"/>
        <v>0</v>
      </c>
    </row>
    <row r="175" spans="1:10" x14ac:dyDescent="0.25">
      <c r="A175" t="str">
        <f>'Perfis horário-mensais (fitted)'!$I$2</f>
        <v>Aug</v>
      </c>
      <c r="B175">
        <f t="shared" si="12"/>
        <v>8</v>
      </c>
      <c r="C175">
        <f>'Perfis horário-mensais (fitted)'!$A8</f>
        <v>5</v>
      </c>
      <c r="D175">
        <f>'Perfis horário-mensais (fitted)'!I8</f>
        <v>0.95186081863947503</v>
      </c>
      <c r="E175">
        <f>'[1]Geração horária'!D175/1000</f>
        <v>0</v>
      </c>
      <c r="F175">
        <f t="shared" si="13"/>
        <v>28.555824559184252</v>
      </c>
      <c r="G175">
        <f t="shared" si="14"/>
        <v>0</v>
      </c>
      <c r="H175">
        <f t="shared" si="15"/>
        <v>28.555824559184252</v>
      </c>
      <c r="I175">
        <f t="shared" si="16"/>
        <v>0</v>
      </c>
      <c r="J175">
        <f t="shared" si="17"/>
        <v>0</v>
      </c>
    </row>
    <row r="176" spans="1:10" x14ac:dyDescent="0.25">
      <c r="A176" t="str">
        <f>'Perfis horário-mensais (fitted)'!$I$2</f>
        <v>Aug</v>
      </c>
      <c r="B176">
        <f t="shared" si="12"/>
        <v>8</v>
      </c>
      <c r="C176">
        <f>'Perfis horário-mensais (fitted)'!$A9</f>
        <v>6</v>
      </c>
      <c r="D176">
        <f>'Perfis horário-mensais (fitted)'!I9</f>
        <v>1.1481182626932562</v>
      </c>
      <c r="E176">
        <f>'[1]Geração horária'!D176/1000</f>
        <v>9.4032291939801615E-2</v>
      </c>
      <c r="F176">
        <f t="shared" si="13"/>
        <v>34.443547880797688</v>
      </c>
      <c r="G176">
        <f t="shared" si="14"/>
        <v>2.8209687581940486</v>
      </c>
      <c r="H176">
        <f t="shared" si="15"/>
        <v>31.622579122603639</v>
      </c>
      <c r="I176">
        <f t="shared" si="16"/>
        <v>0</v>
      </c>
      <c r="J176">
        <f t="shared" si="17"/>
        <v>2.8209687581940486</v>
      </c>
    </row>
    <row r="177" spans="1:10" x14ac:dyDescent="0.25">
      <c r="A177" t="str">
        <f>'Perfis horário-mensais (fitted)'!$I$2</f>
        <v>Aug</v>
      </c>
      <c r="B177">
        <f t="shared" si="12"/>
        <v>8</v>
      </c>
      <c r="C177">
        <f>'Perfis horário-mensais (fitted)'!$A10</f>
        <v>7</v>
      </c>
      <c r="D177">
        <f>'Perfis horário-mensais (fitted)'!I10</f>
        <v>1.1115537034065659</v>
      </c>
      <c r="E177">
        <f>'[1]Geração horária'!D177/1000</f>
        <v>0.83375298853290758</v>
      </c>
      <c r="F177">
        <f t="shared" si="13"/>
        <v>33.346611102196974</v>
      </c>
      <c r="G177">
        <f t="shared" si="14"/>
        <v>25.012589655987227</v>
      </c>
      <c r="H177">
        <f t="shared" si="15"/>
        <v>8.3340214462097464</v>
      </c>
      <c r="I177">
        <f t="shared" si="16"/>
        <v>0</v>
      </c>
      <c r="J177">
        <f t="shared" si="17"/>
        <v>25.012589655987227</v>
      </c>
    </row>
    <row r="178" spans="1:10" x14ac:dyDescent="0.25">
      <c r="A178" t="str">
        <f>'Perfis horário-mensais (fitted)'!$I$2</f>
        <v>Aug</v>
      </c>
      <c r="B178">
        <f t="shared" si="12"/>
        <v>8</v>
      </c>
      <c r="C178">
        <f>'Perfis horário-mensais (fitted)'!$A11</f>
        <v>8</v>
      </c>
      <c r="D178">
        <f>'Perfis horário-mensais (fitted)'!I11</f>
        <v>1.1133958065587553</v>
      </c>
      <c r="E178">
        <f>'[1]Geração horária'!D178/1000</f>
        <v>1.6424306992152014</v>
      </c>
      <c r="F178">
        <f t="shared" si="13"/>
        <v>33.401874196762655</v>
      </c>
      <c r="G178">
        <f t="shared" si="14"/>
        <v>49.272920976456042</v>
      </c>
      <c r="H178">
        <f t="shared" si="15"/>
        <v>0</v>
      </c>
      <c r="I178">
        <f t="shared" si="16"/>
        <v>15.871046779693387</v>
      </c>
      <c r="J178">
        <f t="shared" si="17"/>
        <v>33.401874196762655</v>
      </c>
    </row>
    <row r="179" spans="1:10" x14ac:dyDescent="0.25">
      <c r="A179" t="str">
        <f>'Perfis horário-mensais (fitted)'!$I$2</f>
        <v>Aug</v>
      </c>
      <c r="B179">
        <f t="shared" si="12"/>
        <v>8</v>
      </c>
      <c r="C179">
        <f>'Perfis horário-mensais (fitted)'!$A12</f>
        <v>9</v>
      </c>
      <c r="D179">
        <f>'Perfis horário-mensais (fitted)'!I12</f>
        <v>1.2922834951471851</v>
      </c>
      <c r="E179">
        <f>'[1]Geração horária'!D179/1000</f>
        <v>2.5576783407626036</v>
      </c>
      <c r="F179">
        <f t="shared" si="13"/>
        <v>38.768504854415553</v>
      </c>
      <c r="G179">
        <f t="shared" si="14"/>
        <v>76.730350222878101</v>
      </c>
      <c r="H179">
        <f t="shared" si="15"/>
        <v>0</v>
      </c>
      <c r="I179">
        <f t="shared" si="16"/>
        <v>37.961845368462548</v>
      </c>
      <c r="J179">
        <f t="shared" si="17"/>
        <v>38.768504854415553</v>
      </c>
    </row>
    <row r="180" spans="1:10" x14ac:dyDescent="0.25">
      <c r="A180" t="str">
        <f>'Perfis horário-mensais (fitted)'!$I$2</f>
        <v>Aug</v>
      </c>
      <c r="B180">
        <f t="shared" si="12"/>
        <v>8</v>
      </c>
      <c r="C180">
        <f>'Perfis horário-mensais (fitted)'!$A13</f>
        <v>10</v>
      </c>
      <c r="D180">
        <f>'Perfis horário-mensais (fitted)'!I13</f>
        <v>1.3107273392046941</v>
      </c>
      <c r="E180">
        <f>'[1]Geração horária'!D180/1000</f>
        <v>3.4415818849967383</v>
      </c>
      <c r="F180">
        <f t="shared" si="13"/>
        <v>39.321820176140825</v>
      </c>
      <c r="G180">
        <f t="shared" si="14"/>
        <v>103.24745654990215</v>
      </c>
      <c r="H180">
        <f t="shared" si="15"/>
        <v>0</v>
      </c>
      <c r="I180">
        <f t="shared" si="16"/>
        <v>63.925636373761328</v>
      </c>
      <c r="J180">
        <f t="shared" si="17"/>
        <v>39.321820176140825</v>
      </c>
    </row>
    <row r="181" spans="1:10" x14ac:dyDescent="0.25">
      <c r="A181" t="str">
        <f>'Perfis horário-mensais (fitted)'!$I$2</f>
        <v>Aug</v>
      </c>
      <c r="B181">
        <f t="shared" si="12"/>
        <v>8</v>
      </c>
      <c r="C181">
        <f>'Perfis horário-mensais (fitted)'!$A14</f>
        <v>11</v>
      </c>
      <c r="D181">
        <f>'Perfis horário-mensais (fitted)'!I14</f>
        <v>1.3642274834288355</v>
      </c>
      <c r="E181">
        <f>'[1]Geração horária'!D181/1000</f>
        <v>3.7424852192041036</v>
      </c>
      <c r="F181">
        <f t="shared" si="13"/>
        <v>40.926824502865067</v>
      </c>
      <c r="G181">
        <f t="shared" si="14"/>
        <v>112.2745565761231</v>
      </c>
      <c r="H181">
        <f t="shared" si="15"/>
        <v>0</v>
      </c>
      <c r="I181">
        <f t="shared" si="16"/>
        <v>71.347732073258044</v>
      </c>
      <c r="J181">
        <f t="shared" si="17"/>
        <v>40.926824502865067</v>
      </c>
    </row>
    <row r="182" spans="1:10" x14ac:dyDescent="0.25">
      <c r="A182" t="str">
        <f>'Perfis horário-mensais (fitted)'!$I$2</f>
        <v>Aug</v>
      </c>
      <c r="B182">
        <f t="shared" si="12"/>
        <v>8</v>
      </c>
      <c r="C182">
        <f>'Perfis horário-mensais (fitted)'!$A15</f>
        <v>12</v>
      </c>
      <c r="D182">
        <f>'Perfis horário-mensais (fitted)'!I15</f>
        <v>1.4360690243051308</v>
      </c>
      <c r="E182">
        <f>'[1]Geração horária'!D182/1000</f>
        <v>3.648452927264302</v>
      </c>
      <c r="F182">
        <f t="shared" si="13"/>
        <v>43.082070729153926</v>
      </c>
      <c r="G182">
        <f t="shared" si="14"/>
        <v>109.45358781792906</v>
      </c>
      <c r="H182">
        <f t="shared" si="15"/>
        <v>0</v>
      </c>
      <c r="I182">
        <f t="shared" si="16"/>
        <v>66.371517088775136</v>
      </c>
      <c r="J182">
        <f t="shared" si="17"/>
        <v>43.082070729153926</v>
      </c>
    </row>
    <row r="183" spans="1:10" x14ac:dyDescent="0.25">
      <c r="A183" t="str">
        <f>'Perfis horário-mensais (fitted)'!$I$2</f>
        <v>Aug</v>
      </c>
      <c r="B183">
        <f t="shared" si="12"/>
        <v>8</v>
      </c>
      <c r="C183">
        <f>'Perfis horário-mensais (fitted)'!$A16</f>
        <v>13</v>
      </c>
      <c r="D183">
        <f>'Perfis horário-mensais (fitted)'!I16</f>
        <v>1.517091686227082</v>
      </c>
      <c r="E183">
        <f>'[1]Geração horária'!D183/1000</f>
        <v>3.2347108427291751</v>
      </c>
      <c r="F183">
        <f t="shared" si="13"/>
        <v>45.512750586812459</v>
      </c>
      <c r="G183">
        <f t="shared" si="14"/>
        <v>97.04132528187526</v>
      </c>
      <c r="H183">
        <f t="shared" si="15"/>
        <v>0</v>
      </c>
      <c r="I183">
        <f t="shared" si="16"/>
        <v>51.528574695062801</v>
      </c>
      <c r="J183">
        <f t="shared" si="17"/>
        <v>45.512750586812459</v>
      </c>
    </row>
    <row r="184" spans="1:10" x14ac:dyDescent="0.25">
      <c r="A184" t="str">
        <f>'Perfis horário-mensais (fitted)'!$I$2</f>
        <v>Aug</v>
      </c>
      <c r="B184">
        <f t="shared" si="12"/>
        <v>8</v>
      </c>
      <c r="C184">
        <f>'Perfis horário-mensais (fitted)'!$A17</f>
        <v>14</v>
      </c>
      <c r="D184">
        <f>'Perfis horário-mensais (fitted)'!I17</f>
        <v>1.5772213352619577</v>
      </c>
      <c r="E184">
        <f>'[1]Geração horária'!D184/1000</f>
        <v>2.582753618613217</v>
      </c>
      <c r="F184">
        <f t="shared" si="13"/>
        <v>47.316640057858734</v>
      </c>
      <c r="G184">
        <f t="shared" si="14"/>
        <v>77.482608558396507</v>
      </c>
      <c r="H184">
        <f t="shared" si="15"/>
        <v>0</v>
      </c>
      <c r="I184">
        <f t="shared" si="16"/>
        <v>30.165968500537772</v>
      </c>
      <c r="J184">
        <f t="shared" si="17"/>
        <v>47.316640057858734</v>
      </c>
    </row>
    <row r="185" spans="1:10" x14ac:dyDescent="0.25">
      <c r="A185" t="str">
        <f>'Perfis horário-mensais (fitted)'!$I$2</f>
        <v>Aug</v>
      </c>
      <c r="B185">
        <f t="shared" si="12"/>
        <v>8</v>
      </c>
      <c r="C185">
        <f>'Perfis horário-mensais (fitted)'!$A18</f>
        <v>15</v>
      </c>
      <c r="D185">
        <f>'Perfis horário-mensais (fitted)'!I18</f>
        <v>1.6958203350300205</v>
      </c>
      <c r="E185">
        <f>'[1]Geração horária'!D185/1000</f>
        <v>1.7928823663188842</v>
      </c>
      <c r="F185">
        <f t="shared" si="13"/>
        <v>50.874610050900614</v>
      </c>
      <c r="G185">
        <f t="shared" si="14"/>
        <v>53.786470989566524</v>
      </c>
      <c r="H185">
        <f t="shared" si="15"/>
        <v>0</v>
      </c>
      <c r="I185">
        <f t="shared" si="16"/>
        <v>2.9118609386659102</v>
      </c>
      <c r="J185">
        <f t="shared" si="17"/>
        <v>50.874610050900614</v>
      </c>
    </row>
    <row r="186" spans="1:10" x14ac:dyDescent="0.25">
      <c r="A186" t="str">
        <f>'Perfis horário-mensais (fitted)'!$I$2</f>
        <v>Aug</v>
      </c>
      <c r="B186">
        <f t="shared" si="12"/>
        <v>8</v>
      </c>
      <c r="C186">
        <f>'Perfis horário-mensais (fitted)'!$A19</f>
        <v>16</v>
      </c>
      <c r="D186">
        <f>'Perfis horário-mensais (fitted)'!I19</f>
        <v>1.9233395322950431</v>
      </c>
      <c r="E186">
        <f>'[1]Geração horária'!D186/1000</f>
        <v>0.82121534960760068</v>
      </c>
      <c r="F186">
        <f t="shared" si="13"/>
        <v>57.700185968851294</v>
      </c>
      <c r="G186">
        <f t="shared" si="14"/>
        <v>24.636460488228021</v>
      </c>
      <c r="H186">
        <f t="shared" si="15"/>
        <v>33.063725480623276</v>
      </c>
      <c r="I186">
        <f t="shared" si="16"/>
        <v>0</v>
      </c>
      <c r="J186">
        <f t="shared" si="17"/>
        <v>24.636460488228018</v>
      </c>
    </row>
    <row r="187" spans="1:10" x14ac:dyDescent="0.25">
      <c r="A187" t="str">
        <f>'Perfis horário-mensais (fitted)'!$I$2</f>
        <v>Aug</v>
      </c>
      <c r="B187">
        <f t="shared" si="12"/>
        <v>8</v>
      </c>
      <c r="C187">
        <f>'Perfis horário-mensais (fitted)'!$A20</f>
        <v>17</v>
      </c>
      <c r="D187">
        <f>'Perfis horário-mensais (fitted)'!I20</f>
        <v>1.9281455746975071</v>
      </c>
      <c r="E187">
        <f>'[1]Geração horária'!D187/1000</f>
        <v>0.11910756979041538</v>
      </c>
      <c r="F187">
        <f t="shared" si="13"/>
        <v>57.844367240925216</v>
      </c>
      <c r="G187">
        <f t="shared" si="14"/>
        <v>3.5732270937124615</v>
      </c>
      <c r="H187">
        <f t="shared" si="15"/>
        <v>54.271140147212755</v>
      </c>
      <c r="I187">
        <f t="shared" si="16"/>
        <v>0</v>
      </c>
      <c r="J187">
        <f t="shared" si="17"/>
        <v>3.5732270937124611</v>
      </c>
    </row>
    <row r="188" spans="1:10" x14ac:dyDescent="0.25">
      <c r="A188" t="str">
        <f>'Perfis horário-mensais (fitted)'!$I$2</f>
        <v>Aug</v>
      </c>
      <c r="B188">
        <f t="shared" si="12"/>
        <v>8</v>
      </c>
      <c r="C188">
        <f>'Perfis horário-mensais (fitted)'!$A21</f>
        <v>18</v>
      </c>
      <c r="D188">
        <f>'Perfis horário-mensais (fitted)'!I21</f>
        <v>1.8789287887894477</v>
      </c>
      <c r="E188">
        <f>'[1]Geração horária'!D188/1000</f>
        <v>0</v>
      </c>
      <c r="F188">
        <f t="shared" si="13"/>
        <v>56.36786366368343</v>
      </c>
      <c r="G188">
        <f t="shared" si="14"/>
        <v>0</v>
      </c>
      <c r="H188">
        <f t="shared" si="15"/>
        <v>56.36786366368343</v>
      </c>
      <c r="I188">
        <f t="shared" si="16"/>
        <v>0</v>
      </c>
      <c r="J188">
        <f t="shared" si="17"/>
        <v>0</v>
      </c>
    </row>
    <row r="189" spans="1:10" x14ac:dyDescent="0.25">
      <c r="A189" t="str">
        <f>'Perfis horário-mensais (fitted)'!$I$2</f>
        <v>Aug</v>
      </c>
      <c r="B189">
        <f t="shared" si="12"/>
        <v>8</v>
      </c>
      <c r="C189">
        <f>'Perfis horário-mensais (fitted)'!$A22</f>
        <v>19</v>
      </c>
      <c r="D189">
        <f>'Perfis horário-mensais (fitted)'!I22</f>
        <v>1.9130601868607968</v>
      </c>
      <c r="E189">
        <f>'[1]Geração horária'!D189/1000</f>
        <v>0</v>
      </c>
      <c r="F189">
        <f t="shared" si="13"/>
        <v>57.391805605823905</v>
      </c>
      <c r="G189">
        <f t="shared" si="14"/>
        <v>0</v>
      </c>
      <c r="H189">
        <f t="shared" si="15"/>
        <v>57.391805605823905</v>
      </c>
      <c r="I189">
        <f t="shared" si="16"/>
        <v>0</v>
      </c>
      <c r="J189">
        <f t="shared" si="17"/>
        <v>0</v>
      </c>
    </row>
    <row r="190" spans="1:10" x14ac:dyDescent="0.25">
      <c r="A190" t="str">
        <f>'Perfis horário-mensais (fitted)'!$I$2</f>
        <v>Aug</v>
      </c>
      <c r="B190">
        <f t="shared" si="12"/>
        <v>8</v>
      </c>
      <c r="C190">
        <f>'Perfis horário-mensais (fitted)'!$A23</f>
        <v>20</v>
      </c>
      <c r="D190">
        <f>'Perfis horário-mensais (fitted)'!I23</f>
        <v>1.9137549497948434</v>
      </c>
      <c r="E190">
        <f>'[1]Geração horária'!D190/1000</f>
        <v>0</v>
      </c>
      <c r="F190">
        <f t="shared" si="13"/>
        <v>57.412648493845303</v>
      </c>
      <c r="G190">
        <f t="shared" si="14"/>
        <v>0</v>
      </c>
      <c r="H190">
        <f t="shared" si="15"/>
        <v>57.412648493845303</v>
      </c>
      <c r="I190">
        <f t="shared" si="16"/>
        <v>0</v>
      </c>
      <c r="J190">
        <f t="shared" si="17"/>
        <v>0</v>
      </c>
    </row>
    <row r="191" spans="1:10" x14ac:dyDescent="0.25">
      <c r="A191" t="str">
        <f>'Perfis horário-mensais (fitted)'!$I$2</f>
        <v>Aug</v>
      </c>
      <c r="B191">
        <f t="shared" si="12"/>
        <v>8</v>
      </c>
      <c r="C191">
        <f>'Perfis horário-mensais (fitted)'!$A24</f>
        <v>21</v>
      </c>
      <c r="D191">
        <f>'Perfis horário-mensais (fitted)'!I24</f>
        <v>1.6124425978214378</v>
      </c>
      <c r="E191">
        <f>'[1]Geração horária'!D191/1000</f>
        <v>0</v>
      </c>
      <c r="F191">
        <f t="shared" si="13"/>
        <v>48.373277934643134</v>
      </c>
      <c r="G191">
        <f t="shared" si="14"/>
        <v>0</v>
      </c>
      <c r="H191">
        <f t="shared" si="15"/>
        <v>48.373277934643134</v>
      </c>
      <c r="I191">
        <f t="shared" si="16"/>
        <v>0</v>
      </c>
      <c r="J191">
        <f t="shared" si="17"/>
        <v>0</v>
      </c>
    </row>
    <row r="192" spans="1:10" x14ac:dyDescent="0.25">
      <c r="A192" t="str">
        <f>'Perfis horário-mensais (fitted)'!$I$2</f>
        <v>Aug</v>
      </c>
      <c r="B192">
        <f t="shared" si="12"/>
        <v>8</v>
      </c>
      <c r="C192">
        <f>'Perfis horário-mensais (fitted)'!$A25</f>
        <v>22</v>
      </c>
      <c r="D192">
        <f>'Perfis horário-mensais (fitted)'!I25</f>
        <v>1.2956083618913732</v>
      </c>
      <c r="E192">
        <f>'[1]Geração horária'!D192/1000</f>
        <v>0</v>
      </c>
      <c r="F192">
        <f t="shared" si="13"/>
        <v>38.868250856741199</v>
      </c>
      <c r="G192">
        <f t="shared" si="14"/>
        <v>0</v>
      </c>
      <c r="H192">
        <f t="shared" si="15"/>
        <v>38.868250856741199</v>
      </c>
      <c r="I192">
        <f t="shared" si="16"/>
        <v>0</v>
      </c>
      <c r="J192">
        <f t="shared" si="17"/>
        <v>0</v>
      </c>
    </row>
    <row r="193" spans="1:10" x14ac:dyDescent="0.25">
      <c r="A193" t="str">
        <f>'Perfis horário-mensais (fitted)'!$I$2</f>
        <v>Aug</v>
      </c>
      <c r="B193">
        <f t="shared" si="12"/>
        <v>8</v>
      </c>
      <c r="C193">
        <f>'Perfis horário-mensais (fitted)'!$A26</f>
        <v>23</v>
      </c>
      <c r="D193">
        <f>'Perfis horário-mensais (fitted)'!I26</f>
        <v>0.97767936793441601</v>
      </c>
      <c r="E193">
        <f>'[1]Geração horária'!D193/1000</f>
        <v>0</v>
      </c>
      <c r="F193">
        <f t="shared" si="13"/>
        <v>29.330381038032481</v>
      </c>
      <c r="G193">
        <f t="shared" si="14"/>
        <v>0</v>
      </c>
      <c r="H193">
        <f t="shared" si="15"/>
        <v>29.330381038032481</v>
      </c>
      <c r="I193">
        <f t="shared" si="16"/>
        <v>0</v>
      </c>
      <c r="J193">
        <f t="shared" si="17"/>
        <v>0</v>
      </c>
    </row>
    <row r="194" spans="1:10" x14ac:dyDescent="0.25">
      <c r="A194" t="str">
        <f>'Perfis horário-mensais (fitted)'!$J$2</f>
        <v>Sep</v>
      </c>
      <c r="B194">
        <f t="shared" si="12"/>
        <v>9</v>
      </c>
      <c r="C194">
        <f>'Perfis horário-mensais (fitted)'!$A3</f>
        <v>0</v>
      </c>
      <c r="D194">
        <f>'Perfis horário-mensais (fitted)'!J3</f>
        <v>0.76974261102980923</v>
      </c>
      <c r="E194">
        <f>'[1]Geração horária'!D194/1000</f>
        <v>0</v>
      </c>
      <c r="F194">
        <f t="shared" si="13"/>
        <v>23.092278330894278</v>
      </c>
      <c r="G194">
        <f t="shared" si="14"/>
        <v>0</v>
      </c>
      <c r="H194">
        <f t="shared" si="15"/>
        <v>23.092278330894278</v>
      </c>
      <c r="I194">
        <f t="shared" si="16"/>
        <v>0</v>
      </c>
      <c r="J194">
        <f t="shared" si="17"/>
        <v>0</v>
      </c>
    </row>
    <row r="195" spans="1:10" x14ac:dyDescent="0.25">
      <c r="A195" t="str">
        <f>'Perfis horário-mensais (fitted)'!$J$2</f>
        <v>Sep</v>
      </c>
      <c r="B195">
        <f t="shared" ref="B195:B258" si="18">MONTH(DATEVALUE(A195&amp;" 1"))</f>
        <v>9</v>
      </c>
      <c r="C195">
        <f>'Perfis horário-mensais (fitted)'!$A4</f>
        <v>1</v>
      </c>
      <c r="D195">
        <f>'Perfis horário-mensais (fitted)'!J4</f>
        <v>0.68616763936015712</v>
      </c>
      <c r="E195">
        <f>'[1]Geração horária'!D195/1000</f>
        <v>0</v>
      </c>
      <c r="F195">
        <f t="shared" ref="F195:F258" si="19">D195*30</f>
        <v>20.585029180804714</v>
      </c>
      <c r="G195">
        <f t="shared" ref="G195:G258" si="20">E195*30</f>
        <v>0</v>
      </c>
      <c r="H195">
        <f t="shared" ref="H195:H258" si="21">MAX(F195-G195,0)</f>
        <v>20.585029180804714</v>
      </c>
      <c r="I195">
        <f t="shared" ref="I195:I258" si="22">MAX(-F195+G195,0)</f>
        <v>0</v>
      </c>
      <c r="J195">
        <f t="shared" ref="J195:J258" si="23">F195-H195</f>
        <v>0</v>
      </c>
    </row>
    <row r="196" spans="1:10" x14ac:dyDescent="0.25">
      <c r="A196" t="str">
        <f>'Perfis horário-mensais (fitted)'!$J$2</f>
        <v>Sep</v>
      </c>
      <c r="B196">
        <f t="shared" si="18"/>
        <v>9</v>
      </c>
      <c r="C196">
        <f>'Perfis horário-mensais (fitted)'!$A5</f>
        <v>2</v>
      </c>
      <c r="D196">
        <f>'Perfis horário-mensais (fitted)'!J5</f>
        <v>0.64687986508599404</v>
      </c>
      <c r="E196">
        <f>'[1]Geração horária'!D196/1000</f>
        <v>0</v>
      </c>
      <c r="F196">
        <f t="shared" si="19"/>
        <v>19.406395952579821</v>
      </c>
      <c r="G196">
        <f t="shared" si="20"/>
        <v>0</v>
      </c>
      <c r="H196">
        <f t="shared" si="21"/>
        <v>19.406395952579821</v>
      </c>
      <c r="I196">
        <f t="shared" si="22"/>
        <v>0</v>
      </c>
      <c r="J196">
        <f t="shared" si="23"/>
        <v>0</v>
      </c>
    </row>
    <row r="197" spans="1:10" x14ac:dyDescent="0.25">
      <c r="A197" t="str">
        <f>'Perfis horário-mensais (fitted)'!$J$2</f>
        <v>Sep</v>
      </c>
      <c r="B197">
        <f t="shared" si="18"/>
        <v>9</v>
      </c>
      <c r="C197">
        <f>'Perfis horário-mensais (fitted)'!$A6</f>
        <v>3</v>
      </c>
      <c r="D197">
        <f>'Perfis horário-mensais (fitted)'!J6</f>
        <v>0.63622134954936149</v>
      </c>
      <c r="E197">
        <f>'[1]Geração horária'!D197/1000</f>
        <v>0</v>
      </c>
      <c r="F197">
        <f t="shared" si="19"/>
        <v>19.086640486480846</v>
      </c>
      <c r="G197">
        <f t="shared" si="20"/>
        <v>0</v>
      </c>
      <c r="H197">
        <f t="shared" si="21"/>
        <v>19.086640486480846</v>
      </c>
      <c r="I197">
        <f t="shared" si="22"/>
        <v>0</v>
      </c>
      <c r="J197">
        <f t="shared" si="23"/>
        <v>0</v>
      </c>
    </row>
    <row r="198" spans="1:10" x14ac:dyDescent="0.25">
      <c r="A198" t="str">
        <f>'Perfis horário-mensais (fitted)'!$J$2</f>
        <v>Sep</v>
      </c>
      <c r="B198">
        <f t="shared" si="18"/>
        <v>9</v>
      </c>
      <c r="C198">
        <f>'Perfis horário-mensais (fitted)'!$A7</f>
        <v>4</v>
      </c>
      <c r="D198">
        <f>'Perfis horário-mensais (fitted)'!J7</f>
        <v>0.73169674189389622</v>
      </c>
      <c r="E198">
        <f>'[1]Geração horária'!D198/1000</f>
        <v>0</v>
      </c>
      <c r="F198">
        <f t="shared" si="19"/>
        <v>21.950902256816885</v>
      </c>
      <c r="G198">
        <f t="shared" si="20"/>
        <v>0</v>
      </c>
      <c r="H198">
        <f t="shared" si="21"/>
        <v>21.950902256816885</v>
      </c>
      <c r="I198">
        <f t="shared" si="22"/>
        <v>0</v>
      </c>
      <c r="J198">
        <f t="shared" si="23"/>
        <v>0</v>
      </c>
    </row>
    <row r="199" spans="1:10" x14ac:dyDescent="0.25">
      <c r="A199" t="str">
        <f>'Perfis horário-mensais (fitted)'!$J$2</f>
        <v>Sep</v>
      </c>
      <c r="B199">
        <f t="shared" si="18"/>
        <v>9</v>
      </c>
      <c r="C199">
        <f>'Perfis horário-mensais (fitted)'!$A8</f>
        <v>5</v>
      </c>
      <c r="D199">
        <f>'Perfis horário-mensais (fitted)'!J8</f>
        <v>0.98544730924617641</v>
      </c>
      <c r="E199">
        <f>'[1]Geração horária'!D199/1000</f>
        <v>0</v>
      </c>
      <c r="F199">
        <f t="shared" si="19"/>
        <v>29.563419277385293</v>
      </c>
      <c r="G199">
        <f t="shared" si="20"/>
        <v>0</v>
      </c>
      <c r="H199">
        <f t="shared" si="21"/>
        <v>29.563419277385293</v>
      </c>
      <c r="I199">
        <f t="shared" si="22"/>
        <v>0</v>
      </c>
      <c r="J199">
        <f t="shared" si="23"/>
        <v>0</v>
      </c>
    </row>
    <row r="200" spans="1:10" x14ac:dyDescent="0.25">
      <c r="A200" t="str">
        <f>'Perfis horário-mensais (fitted)'!$J$2</f>
        <v>Sep</v>
      </c>
      <c r="B200">
        <f t="shared" si="18"/>
        <v>9</v>
      </c>
      <c r="C200">
        <f>'Perfis horário-mensais (fitted)'!$A9</f>
        <v>6</v>
      </c>
      <c r="D200">
        <f>'Perfis horário-mensais (fitted)'!J9</f>
        <v>1.1992592820427734</v>
      </c>
      <c r="E200">
        <f>'[1]Geração horária'!D200/1000</f>
        <v>0.26329041743144443</v>
      </c>
      <c r="F200">
        <f t="shared" si="19"/>
        <v>35.977778461283201</v>
      </c>
      <c r="G200">
        <f t="shared" si="20"/>
        <v>7.8987125229433328</v>
      </c>
      <c r="H200">
        <f t="shared" si="21"/>
        <v>28.079065938339866</v>
      </c>
      <c r="I200">
        <f t="shared" si="22"/>
        <v>0</v>
      </c>
      <c r="J200">
        <f t="shared" si="23"/>
        <v>7.8987125229433346</v>
      </c>
    </row>
    <row r="201" spans="1:10" x14ac:dyDescent="0.25">
      <c r="A201" t="str">
        <f>'Perfis horário-mensais (fitted)'!$J$2</f>
        <v>Sep</v>
      </c>
      <c r="B201">
        <f t="shared" si="18"/>
        <v>9</v>
      </c>
      <c r="C201">
        <f>'Perfis horário-mensais (fitted)'!$A10</f>
        <v>7</v>
      </c>
      <c r="D201">
        <f>'Perfis horário-mensais (fitted)'!J10</f>
        <v>1.1680335510259801</v>
      </c>
      <c r="E201">
        <f>'[1]Geração horária'!D201/1000</f>
        <v>1.0280863918751646</v>
      </c>
      <c r="F201">
        <f t="shared" si="19"/>
        <v>35.041006530779399</v>
      </c>
      <c r="G201">
        <f t="shared" si="20"/>
        <v>30.842591756254937</v>
      </c>
      <c r="H201">
        <f t="shared" si="21"/>
        <v>4.198414774524462</v>
      </c>
      <c r="I201">
        <f t="shared" si="22"/>
        <v>0</v>
      </c>
      <c r="J201">
        <f t="shared" si="23"/>
        <v>30.842591756254937</v>
      </c>
    </row>
    <row r="202" spans="1:10" x14ac:dyDescent="0.25">
      <c r="A202" t="str">
        <f>'Perfis horário-mensais (fitted)'!$J$2</f>
        <v>Sep</v>
      </c>
      <c r="B202">
        <f t="shared" si="18"/>
        <v>9</v>
      </c>
      <c r="C202">
        <f>'Perfis horário-mensais (fitted)'!$A11</f>
        <v>8</v>
      </c>
      <c r="D202">
        <f>'Perfis horário-mensais (fitted)'!J11</f>
        <v>1.1389951564034477</v>
      </c>
      <c r="E202">
        <f>'[1]Geração horária'!D202/1000</f>
        <v>1.8869146582586855</v>
      </c>
      <c r="F202">
        <f t="shared" si="19"/>
        <v>34.169854692103435</v>
      </c>
      <c r="G202">
        <f t="shared" si="20"/>
        <v>56.607439747760566</v>
      </c>
      <c r="H202">
        <f t="shared" si="21"/>
        <v>0</v>
      </c>
      <c r="I202">
        <f t="shared" si="22"/>
        <v>22.437585055657131</v>
      </c>
      <c r="J202">
        <f t="shared" si="23"/>
        <v>34.169854692103435</v>
      </c>
    </row>
    <row r="203" spans="1:10" x14ac:dyDescent="0.25">
      <c r="A203" t="str">
        <f>'Perfis horário-mensais (fitted)'!$J$2</f>
        <v>Sep</v>
      </c>
      <c r="B203">
        <f t="shared" si="18"/>
        <v>9</v>
      </c>
      <c r="C203">
        <f>'Perfis horário-mensais (fitted)'!$A12</f>
        <v>9</v>
      </c>
      <c r="D203">
        <f>'Perfis horário-mensais (fitted)'!J12</f>
        <v>1.2662634816744023</v>
      </c>
      <c r="E203">
        <f>'[1]Geração horária'!D203/1000</f>
        <v>2.5263342434493365</v>
      </c>
      <c r="F203">
        <f t="shared" si="19"/>
        <v>37.987904450232065</v>
      </c>
      <c r="G203">
        <f t="shared" si="20"/>
        <v>75.790027303480102</v>
      </c>
      <c r="H203">
        <f t="shared" si="21"/>
        <v>0</v>
      </c>
      <c r="I203">
        <f t="shared" si="22"/>
        <v>37.802122853248036</v>
      </c>
      <c r="J203">
        <f t="shared" si="23"/>
        <v>37.987904450232065</v>
      </c>
    </row>
    <row r="204" spans="1:10" x14ac:dyDescent="0.25">
      <c r="A204" t="str">
        <f>'Perfis horário-mensais (fitted)'!$J$2</f>
        <v>Sep</v>
      </c>
      <c r="B204">
        <f t="shared" si="18"/>
        <v>9</v>
      </c>
      <c r="C204">
        <f>'Perfis horário-mensais (fitted)'!$A13</f>
        <v>10</v>
      </c>
      <c r="D204">
        <f>'Perfis horário-mensais (fitted)'!J13</f>
        <v>1.272160304299647</v>
      </c>
      <c r="E204">
        <f>'[1]Geração horária'!D204/1000</f>
        <v>3.5042700796232729</v>
      </c>
      <c r="F204">
        <f t="shared" si="19"/>
        <v>38.164809128989411</v>
      </c>
      <c r="G204">
        <f t="shared" si="20"/>
        <v>105.12810238869818</v>
      </c>
      <c r="H204">
        <f t="shared" si="21"/>
        <v>0</v>
      </c>
      <c r="I204">
        <f t="shared" si="22"/>
        <v>66.963293259708763</v>
      </c>
      <c r="J204">
        <f t="shared" si="23"/>
        <v>38.164809128989411</v>
      </c>
    </row>
    <row r="205" spans="1:10" x14ac:dyDescent="0.25">
      <c r="A205" t="str">
        <f>'Perfis horário-mensais (fitted)'!$J$2</f>
        <v>Sep</v>
      </c>
      <c r="B205">
        <f t="shared" si="18"/>
        <v>9</v>
      </c>
      <c r="C205">
        <f>'Perfis horário-mensais (fitted)'!$A14</f>
        <v>11</v>
      </c>
      <c r="D205">
        <f>'Perfis horário-mensais (fitted)'!J14</f>
        <v>1.3000345307856156</v>
      </c>
      <c r="E205">
        <f>'[1]Geração horária'!D205/1000</f>
        <v>3.6735282051149158</v>
      </c>
      <c r="F205">
        <f t="shared" si="19"/>
        <v>39.001035923568466</v>
      </c>
      <c r="G205">
        <f t="shared" si="20"/>
        <v>110.20584615344748</v>
      </c>
      <c r="H205">
        <f t="shared" si="21"/>
        <v>0</v>
      </c>
      <c r="I205">
        <f t="shared" si="22"/>
        <v>71.204810229879016</v>
      </c>
      <c r="J205">
        <f t="shared" si="23"/>
        <v>39.001035923568466</v>
      </c>
    </row>
    <row r="206" spans="1:10" x14ac:dyDescent="0.25">
      <c r="A206" t="str">
        <f>'Perfis horário-mensais (fitted)'!$J$2</f>
        <v>Sep</v>
      </c>
      <c r="B206">
        <f t="shared" si="18"/>
        <v>9</v>
      </c>
      <c r="C206">
        <f>'Perfis horário-mensais (fitted)'!$A15</f>
        <v>12</v>
      </c>
      <c r="D206">
        <f>'Perfis horário-mensais (fitted)'!J15</f>
        <v>1.3552171494999006</v>
      </c>
      <c r="E206">
        <f>'[1]Geração horária'!D206/1000</f>
        <v>3.6609905661896089</v>
      </c>
      <c r="F206">
        <f t="shared" si="19"/>
        <v>40.656514484997018</v>
      </c>
      <c r="G206">
        <f t="shared" si="20"/>
        <v>109.82971698568826</v>
      </c>
      <c r="H206">
        <f t="shared" si="21"/>
        <v>0</v>
      </c>
      <c r="I206">
        <f t="shared" si="22"/>
        <v>69.173202500691247</v>
      </c>
      <c r="J206">
        <f t="shared" si="23"/>
        <v>40.656514484997018</v>
      </c>
    </row>
    <row r="207" spans="1:10" x14ac:dyDescent="0.25">
      <c r="A207" t="str">
        <f>'Perfis horário-mensais (fitted)'!$J$2</f>
        <v>Sep</v>
      </c>
      <c r="B207">
        <f t="shared" si="18"/>
        <v>9</v>
      </c>
      <c r="C207">
        <f>'Perfis horário-mensais (fitted)'!$A16</f>
        <v>13</v>
      </c>
      <c r="D207">
        <f>'Perfis horário-mensais (fitted)'!J16</f>
        <v>1.4176410661110845</v>
      </c>
      <c r="E207">
        <f>'[1]Geração horária'!D207/1000</f>
        <v>3.3788936903702043</v>
      </c>
      <c r="F207">
        <f t="shared" si="19"/>
        <v>42.529231983332537</v>
      </c>
      <c r="G207">
        <f t="shared" si="20"/>
        <v>101.36681071110613</v>
      </c>
      <c r="H207">
        <f t="shared" si="21"/>
        <v>0</v>
      </c>
      <c r="I207">
        <f t="shared" si="22"/>
        <v>58.83757872777359</v>
      </c>
      <c r="J207">
        <f t="shared" si="23"/>
        <v>42.529231983332537</v>
      </c>
    </row>
    <row r="208" spans="1:10" x14ac:dyDescent="0.25">
      <c r="A208" t="str">
        <f>'Perfis horário-mensais (fitted)'!$J$2</f>
        <v>Sep</v>
      </c>
      <c r="B208">
        <f t="shared" si="18"/>
        <v>9</v>
      </c>
      <c r="C208">
        <f>'Perfis horário-mensais (fitted)'!$A17</f>
        <v>14</v>
      </c>
      <c r="D208">
        <f>'Perfis horário-mensais (fitted)'!J17</f>
        <v>1.4868488081218081</v>
      </c>
      <c r="E208">
        <f>'[1]Geração horária'!D208/1000</f>
        <v>2.6893235494783263</v>
      </c>
      <c r="F208">
        <f t="shared" si="19"/>
        <v>44.605464243654239</v>
      </c>
      <c r="G208">
        <f t="shared" si="20"/>
        <v>80.679706484349794</v>
      </c>
      <c r="H208">
        <f t="shared" si="21"/>
        <v>0</v>
      </c>
      <c r="I208">
        <f t="shared" si="22"/>
        <v>36.074242240695554</v>
      </c>
      <c r="J208">
        <f t="shared" si="23"/>
        <v>44.605464243654239</v>
      </c>
    </row>
    <row r="209" spans="1:10" x14ac:dyDescent="0.25">
      <c r="A209" t="str">
        <f>'Perfis horário-mensais (fitted)'!$J$2</f>
        <v>Sep</v>
      </c>
      <c r="B209">
        <f t="shared" si="18"/>
        <v>9</v>
      </c>
      <c r="C209">
        <f>'Perfis horário-mensais (fitted)'!$A18</f>
        <v>15</v>
      </c>
      <c r="D209">
        <f>'Perfis horário-mensais (fitted)'!J18</f>
        <v>1.5963494625380195</v>
      </c>
      <c r="E209">
        <f>'[1]Geração horária'!D209/1000</f>
        <v>1.8054200052441904</v>
      </c>
      <c r="F209">
        <f t="shared" si="19"/>
        <v>47.890483876140586</v>
      </c>
      <c r="G209">
        <f t="shared" si="20"/>
        <v>54.162600157325713</v>
      </c>
      <c r="H209">
        <f t="shared" si="21"/>
        <v>0</v>
      </c>
      <c r="I209">
        <f t="shared" si="22"/>
        <v>6.2721162811851272</v>
      </c>
      <c r="J209">
        <f t="shared" si="23"/>
        <v>47.890483876140586</v>
      </c>
    </row>
    <row r="210" spans="1:10" x14ac:dyDescent="0.25">
      <c r="A210" t="str">
        <f>'Perfis horário-mensais (fitted)'!$J$2</f>
        <v>Sep</v>
      </c>
      <c r="B210">
        <f t="shared" si="18"/>
        <v>9</v>
      </c>
      <c r="C210">
        <f>'Perfis horário-mensais (fitted)'!$A19</f>
        <v>16</v>
      </c>
      <c r="D210">
        <f>'Perfis horário-mensais (fitted)'!J19</f>
        <v>1.8575261945479273</v>
      </c>
      <c r="E210">
        <f>'[1]Geração horária'!D210/1000</f>
        <v>1.009279933487204</v>
      </c>
      <c r="F210">
        <f t="shared" si="19"/>
        <v>55.725785836437822</v>
      </c>
      <c r="G210">
        <f t="shared" si="20"/>
        <v>30.278398004616122</v>
      </c>
      <c r="H210">
        <f t="shared" si="21"/>
        <v>25.4473878318217</v>
      </c>
      <c r="I210">
        <f t="shared" si="22"/>
        <v>0</v>
      </c>
      <c r="J210">
        <f t="shared" si="23"/>
        <v>30.278398004616122</v>
      </c>
    </row>
    <row r="211" spans="1:10" x14ac:dyDescent="0.25">
      <c r="A211" t="str">
        <f>'Perfis horário-mensais (fitted)'!$J$2</f>
        <v>Sep</v>
      </c>
      <c r="B211">
        <f t="shared" si="18"/>
        <v>9</v>
      </c>
      <c r="C211">
        <f>'Perfis horário-mensais (fitted)'!$A20</f>
        <v>17</v>
      </c>
      <c r="D211">
        <f>'Perfis horário-mensais (fitted)'!J20</f>
        <v>1.9205545263914641</v>
      </c>
      <c r="E211">
        <f>'[1]Geração horária'!D211/1000</f>
        <v>0.28836569528205824</v>
      </c>
      <c r="F211">
        <f t="shared" si="19"/>
        <v>57.616635791743924</v>
      </c>
      <c r="G211">
        <f t="shared" si="20"/>
        <v>8.6509708584617471</v>
      </c>
      <c r="H211">
        <f t="shared" si="21"/>
        <v>48.965664933282177</v>
      </c>
      <c r="I211">
        <f t="shared" si="22"/>
        <v>0</v>
      </c>
      <c r="J211">
        <f t="shared" si="23"/>
        <v>8.6509708584617471</v>
      </c>
    </row>
    <row r="212" spans="1:10" x14ac:dyDescent="0.25">
      <c r="A212" t="str">
        <f>'Perfis horário-mensais (fitted)'!$J$2</f>
        <v>Sep</v>
      </c>
      <c r="B212">
        <f t="shared" si="18"/>
        <v>9</v>
      </c>
      <c r="C212">
        <f>'Perfis horário-mensais (fitted)'!$A21</f>
        <v>18</v>
      </c>
      <c r="D212">
        <f>'Perfis horário-mensais (fitted)'!J21</f>
        <v>1.9170258510017746</v>
      </c>
      <c r="E212">
        <f>'[1]Geração horária'!D212/1000</f>
        <v>0</v>
      </c>
      <c r="F212">
        <f t="shared" si="19"/>
        <v>57.510775530053238</v>
      </c>
      <c r="G212">
        <f t="shared" si="20"/>
        <v>0</v>
      </c>
      <c r="H212">
        <f t="shared" si="21"/>
        <v>57.510775530053238</v>
      </c>
      <c r="I212">
        <f t="shared" si="22"/>
        <v>0</v>
      </c>
      <c r="J212">
        <f t="shared" si="23"/>
        <v>0</v>
      </c>
    </row>
    <row r="213" spans="1:10" x14ac:dyDescent="0.25">
      <c r="A213" t="str">
        <f>'Perfis horário-mensais (fitted)'!$J$2</f>
        <v>Sep</v>
      </c>
      <c r="B213">
        <f t="shared" si="18"/>
        <v>9</v>
      </c>
      <c r="C213">
        <f>'Perfis horário-mensais (fitted)'!$A22</f>
        <v>19</v>
      </c>
      <c r="D213">
        <f>'Perfis horário-mensais (fitted)'!J22</f>
        <v>1.9752658722077292</v>
      </c>
      <c r="E213">
        <f>'[1]Geração horária'!D213/1000</f>
        <v>0</v>
      </c>
      <c r="F213">
        <f t="shared" si="19"/>
        <v>59.257976166231877</v>
      </c>
      <c r="G213">
        <f t="shared" si="20"/>
        <v>0</v>
      </c>
      <c r="H213">
        <f t="shared" si="21"/>
        <v>59.257976166231877</v>
      </c>
      <c r="I213">
        <f t="shared" si="22"/>
        <v>0</v>
      </c>
      <c r="J213">
        <f t="shared" si="23"/>
        <v>0</v>
      </c>
    </row>
    <row r="214" spans="1:10" x14ac:dyDescent="0.25">
      <c r="A214" t="str">
        <f>'Perfis horário-mensais (fitted)'!$J$2</f>
        <v>Sep</v>
      </c>
      <c r="B214">
        <f t="shared" si="18"/>
        <v>9</v>
      </c>
      <c r="C214">
        <f>'Perfis horário-mensais (fitted)'!$A23</f>
        <v>20</v>
      </c>
      <c r="D214">
        <f>'Perfis horário-mensais (fitted)'!J23</f>
        <v>1.841162600557543</v>
      </c>
      <c r="E214">
        <f>'[1]Geração horária'!D214/1000</f>
        <v>0</v>
      </c>
      <c r="F214">
        <f t="shared" si="19"/>
        <v>55.234878016726292</v>
      </c>
      <c r="G214">
        <f t="shared" si="20"/>
        <v>0</v>
      </c>
      <c r="H214">
        <f t="shared" si="21"/>
        <v>55.234878016726292</v>
      </c>
      <c r="I214">
        <f t="shared" si="22"/>
        <v>0</v>
      </c>
      <c r="J214">
        <f t="shared" si="23"/>
        <v>0</v>
      </c>
    </row>
    <row r="215" spans="1:10" x14ac:dyDescent="0.25">
      <c r="A215" t="str">
        <f>'Perfis horário-mensais (fitted)'!$J$2</f>
        <v>Sep</v>
      </c>
      <c r="B215">
        <f t="shared" si="18"/>
        <v>9</v>
      </c>
      <c r="C215">
        <f>'Perfis horário-mensais (fitted)'!$A24</f>
        <v>21</v>
      </c>
      <c r="D215">
        <f>'Perfis horário-mensais (fitted)'!J24</f>
        <v>1.5402601371394018</v>
      </c>
      <c r="E215">
        <f>'[1]Geração horária'!D215/1000</f>
        <v>0</v>
      </c>
      <c r="F215">
        <f t="shared" si="19"/>
        <v>46.207804114182053</v>
      </c>
      <c r="G215">
        <f t="shared" si="20"/>
        <v>0</v>
      </c>
      <c r="H215">
        <f t="shared" si="21"/>
        <v>46.207804114182053</v>
      </c>
      <c r="I215">
        <f t="shared" si="22"/>
        <v>0</v>
      </c>
      <c r="J215">
        <f t="shared" si="23"/>
        <v>0</v>
      </c>
    </row>
    <row r="216" spans="1:10" x14ac:dyDescent="0.25">
      <c r="A216" t="str">
        <f>'Perfis horário-mensais (fitted)'!$J$2</f>
        <v>Sep</v>
      </c>
      <c r="B216">
        <f t="shared" si="18"/>
        <v>9</v>
      </c>
      <c r="C216">
        <f>'Perfis horário-mensais (fitted)'!$A25</f>
        <v>22</v>
      </c>
      <c r="D216">
        <f>'Perfis horário-mensais (fitted)'!J25</f>
        <v>1.2341195408384522</v>
      </c>
      <c r="E216">
        <f>'[1]Geração horária'!D216/1000</f>
        <v>0</v>
      </c>
      <c r="F216">
        <f t="shared" si="19"/>
        <v>37.023586225153565</v>
      </c>
      <c r="G216">
        <f t="shared" si="20"/>
        <v>0</v>
      </c>
      <c r="H216">
        <f t="shared" si="21"/>
        <v>37.023586225153565</v>
      </c>
      <c r="I216">
        <f t="shared" si="22"/>
        <v>0</v>
      </c>
      <c r="J216">
        <f t="shared" si="23"/>
        <v>0</v>
      </c>
    </row>
    <row r="217" spans="1:10" x14ac:dyDescent="0.25">
      <c r="A217" t="str">
        <f>'Perfis horário-mensais (fitted)'!$J$2</f>
        <v>Sep</v>
      </c>
      <c r="B217">
        <f t="shared" si="18"/>
        <v>9</v>
      </c>
      <c r="C217">
        <f>'Perfis horário-mensais (fitted)'!$A26</f>
        <v>23</v>
      </c>
      <c r="D217">
        <f>'Perfis horário-mensais (fitted)'!J26</f>
        <v>0.92379363531429426</v>
      </c>
      <c r="E217">
        <f>'[1]Geração horária'!D217/1000</f>
        <v>0</v>
      </c>
      <c r="F217">
        <f t="shared" si="19"/>
        <v>27.713809059428829</v>
      </c>
      <c r="G217">
        <f t="shared" si="20"/>
        <v>0</v>
      </c>
      <c r="H217">
        <f t="shared" si="21"/>
        <v>27.713809059428829</v>
      </c>
      <c r="I217">
        <f t="shared" si="22"/>
        <v>0</v>
      </c>
      <c r="J217">
        <f t="shared" si="23"/>
        <v>0</v>
      </c>
    </row>
    <row r="218" spans="1:10" x14ac:dyDescent="0.25">
      <c r="A218" t="str">
        <f>'Perfis horário-mensais (fitted)'!$K$2</f>
        <v>Oct</v>
      </c>
      <c r="B218">
        <f t="shared" si="18"/>
        <v>10</v>
      </c>
      <c r="C218">
        <f>'Perfis horário-mensais (fitted)'!$A3</f>
        <v>0</v>
      </c>
      <c r="D218">
        <f>'Perfis horário-mensais (fitted)'!K3</f>
        <v>0.66946927264658973</v>
      </c>
      <c r="E218">
        <f>'[1]Geração horária'!D218/1000</f>
        <v>0</v>
      </c>
      <c r="F218">
        <f t="shared" si="19"/>
        <v>20.084078179397693</v>
      </c>
      <c r="G218">
        <f t="shared" si="20"/>
        <v>0</v>
      </c>
      <c r="H218">
        <f t="shared" si="21"/>
        <v>20.084078179397693</v>
      </c>
      <c r="I218">
        <f t="shared" si="22"/>
        <v>0</v>
      </c>
      <c r="J218">
        <f t="shared" si="23"/>
        <v>0</v>
      </c>
    </row>
    <row r="219" spans="1:10" x14ac:dyDescent="0.25">
      <c r="A219" t="str">
        <f>'Perfis horário-mensais (fitted)'!$K$2</f>
        <v>Oct</v>
      </c>
      <c r="B219">
        <f t="shared" si="18"/>
        <v>10</v>
      </c>
      <c r="C219">
        <f>'Perfis horário-mensais (fitted)'!$A4</f>
        <v>1</v>
      </c>
      <c r="D219">
        <f>'Perfis horário-mensais (fitted)'!K4</f>
        <v>0.57719217669805656</v>
      </c>
      <c r="E219">
        <f>'[1]Geração horária'!D219/1000</f>
        <v>0</v>
      </c>
      <c r="F219">
        <f t="shared" si="19"/>
        <v>17.315765300941695</v>
      </c>
      <c r="G219">
        <f t="shared" si="20"/>
        <v>0</v>
      </c>
      <c r="H219">
        <f t="shared" si="21"/>
        <v>17.315765300941695</v>
      </c>
      <c r="I219">
        <f t="shared" si="22"/>
        <v>0</v>
      </c>
      <c r="J219">
        <f t="shared" si="23"/>
        <v>0</v>
      </c>
    </row>
    <row r="220" spans="1:10" x14ac:dyDescent="0.25">
      <c r="A220" t="str">
        <f>'Perfis horário-mensais (fitted)'!$K$2</f>
        <v>Oct</v>
      </c>
      <c r="B220">
        <f t="shared" si="18"/>
        <v>10</v>
      </c>
      <c r="C220">
        <f>'Perfis horário-mensais (fitted)'!$A5</f>
        <v>2</v>
      </c>
      <c r="D220">
        <f>'Perfis horário-mensais (fitted)'!K5</f>
        <v>0.53337807577679563</v>
      </c>
      <c r="E220">
        <f>'[1]Geração horária'!D220/1000</f>
        <v>0</v>
      </c>
      <c r="F220">
        <f t="shared" si="19"/>
        <v>16.001342273303869</v>
      </c>
      <c r="G220">
        <f t="shared" si="20"/>
        <v>0</v>
      </c>
      <c r="H220">
        <f t="shared" si="21"/>
        <v>16.001342273303869</v>
      </c>
      <c r="I220">
        <f t="shared" si="22"/>
        <v>0</v>
      </c>
      <c r="J220">
        <f t="shared" si="23"/>
        <v>0</v>
      </c>
    </row>
    <row r="221" spans="1:10" x14ac:dyDescent="0.25">
      <c r="A221" t="str">
        <f>'Perfis horário-mensais (fitted)'!$K$2</f>
        <v>Oct</v>
      </c>
      <c r="B221">
        <f t="shared" si="18"/>
        <v>10</v>
      </c>
      <c r="C221">
        <f>'Perfis horário-mensais (fitted)'!$A6</f>
        <v>3</v>
      </c>
      <c r="D221">
        <f>'Perfis horário-mensais (fitted)'!K6</f>
        <v>0.52296302162767527</v>
      </c>
      <c r="E221">
        <f>'[1]Geração horária'!D221/1000</f>
        <v>0</v>
      </c>
      <c r="F221">
        <f t="shared" si="19"/>
        <v>15.688890648830258</v>
      </c>
      <c r="G221">
        <f t="shared" si="20"/>
        <v>0</v>
      </c>
      <c r="H221">
        <f t="shared" si="21"/>
        <v>15.688890648830258</v>
      </c>
      <c r="I221">
        <f t="shared" si="22"/>
        <v>0</v>
      </c>
      <c r="J221">
        <f t="shared" si="23"/>
        <v>0</v>
      </c>
    </row>
    <row r="222" spans="1:10" x14ac:dyDescent="0.25">
      <c r="A222" t="str">
        <f>'Perfis horário-mensais (fitted)'!$K$2</f>
        <v>Oct</v>
      </c>
      <c r="B222">
        <f t="shared" si="18"/>
        <v>10</v>
      </c>
      <c r="C222">
        <f>'Perfis horário-mensais (fitted)'!$A7</f>
        <v>4</v>
      </c>
      <c r="D222">
        <f>'Perfis horário-mensais (fitted)'!K7</f>
        <v>0.63131547207901906</v>
      </c>
      <c r="E222">
        <f>'[1]Geração horária'!D222/1000</f>
        <v>0</v>
      </c>
      <c r="F222">
        <f t="shared" si="19"/>
        <v>18.939464162370573</v>
      </c>
      <c r="G222">
        <f t="shared" si="20"/>
        <v>0</v>
      </c>
      <c r="H222">
        <f t="shared" si="21"/>
        <v>18.939464162370573</v>
      </c>
      <c r="I222">
        <f t="shared" si="22"/>
        <v>0</v>
      </c>
      <c r="J222">
        <f t="shared" si="23"/>
        <v>0</v>
      </c>
    </row>
    <row r="223" spans="1:10" x14ac:dyDescent="0.25">
      <c r="A223" t="str">
        <f>'Perfis horário-mensais (fitted)'!$K$2</f>
        <v>Oct</v>
      </c>
      <c r="B223">
        <f t="shared" si="18"/>
        <v>10</v>
      </c>
      <c r="C223">
        <f>'Perfis horário-mensais (fitted)'!$A8</f>
        <v>5</v>
      </c>
      <c r="D223">
        <f>'Perfis horário-mensais (fitted)'!K8</f>
        <v>0.90298223260107491</v>
      </c>
      <c r="E223">
        <f>'[1]Geração horária'!D223/1000</f>
        <v>1.2537638925306882E-2</v>
      </c>
      <c r="F223">
        <f t="shared" si="19"/>
        <v>27.089466978032249</v>
      </c>
      <c r="G223">
        <f t="shared" si="20"/>
        <v>0.37612916775920646</v>
      </c>
      <c r="H223">
        <f t="shared" si="21"/>
        <v>26.713337810273043</v>
      </c>
      <c r="I223">
        <f t="shared" si="22"/>
        <v>0</v>
      </c>
      <c r="J223">
        <f t="shared" si="23"/>
        <v>0.37612916775920624</v>
      </c>
    </row>
    <row r="224" spans="1:10" x14ac:dyDescent="0.25">
      <c r="A224" t="str">
        <f>'Perfis horário-mensais (fitted)'!$K$2</f>
        <v>Oct</v>
      </c>
      <c r="B224">
        <f t="shared" si="18"/>
        <v>10</v>
      </c>
      <c r="C224">
        <f>'Perfis horário-mensais (fitted)'!$A9</f>
        <v>6</v>
      </c>
      <c r="D224">
        <f>'Perfis horário-mensais (fitted)'!K9</f>
        <v>1.1784317127199857</v>
      </c>
      <c r="E224">
        <f>'[1]Geração horária'!D224/1000</f>
        <v>0.53284965432554232</v>
      </c>
      <c r="F224">
        <f t="shared" si="19"/>
        <v>35.352951381599574</v>
      </c>
      <c r="G224">
        <f t="shared" si="20"/>
        <v>15.985489629766271</v>
      </c>
      <c r="H224">
        <f t="shared" si="21"/>
        <v>19.367461751833304</v>
      </c>
      <c r="I224">
        <f t="shared" si="22"/>
        <v>0</v>
      </c>
      <c r="J224">
        <f t="shared" si="23"/>
        <v>15.985489629766271</v>
      </c>
    </row>
    <row r="225" spans="1:10" x14ac:dyDescent="0.25">
      <c r="A225" t="str">
        <f>'Perfis horário-mensais (fitted)'!$K$2</f>
        <v>Oct</v>
      </c>
      <c r="B225">
        <f t="shared" si="18"/>
        <v>10</v>
      </c>
      <c r="C225">
        <f>'Perfis horário-mensais (fitted)'!$A10</f>
        <v>7</v>
      </c>
      <c r="D225">
        <f>'Perfis horário-mensais (fitted)'!K10</f>
        <v>1.1837426139158027</v>
      </c>
      <c r="E225">
        <f>'[1]Geração horária'!D225/1000</f>
        <v>1.5045166710368258</v>
      </c>
      <c r="F225">
        <f t="shared" si="19"/>
        <v>35.512278417474079</v>
      </c>
      <c r="G225">
        <f t="shared" si="20"/>
        <v>45.135500131104777</v>
      </c>
      <c r="H225">
        <f t="shared" si="21"/>
        <v>0</v>
      </c>
      <c r="I225">
        <f t="shared" si="22"/>
        <v>9.6232217136306986</v>
      </c>
      <c r="J225">
        <f t="shared" si="23"/>
        <v>35.512278417474079</v>
      </c>
    </row>
    <row r="226" spans="1:10" x14ac:dyDescent="0.25">
      <c r="A226" t="str">
        <f>'Perfis horário-mensais (fitted)'!$K$2</f>
        <v>Oct</v>
      </c>
      <c r="B226">
        <f t="shared" si="18"/>
        <v>10</v>
      </c>
      <c r="C226">
        <f>'Perfis horário-mensais (fitted)'!$A11</f>
        <v>8</v>
      </c>
      <c r="D226">
        <f>'Perfis horário-mensais (fitted)'!K11</f>
        <v>1.1149138171938495</v>
      </c>
      <c r="E226">
        <f>'[1]Geração horária'!D226/1000</f>
        <v>2.5012589655987227</v>
      </c>
      <c r="F226">
        <f t="shared" si="19"/>
        <v>33.447414515815488</v>
      </c>
      <c r="G226">
        <f t="shared" si="20"/>
        <v>75.037768967961682</v>
      </c>
      <c r="H226">
        <f t="shared" si="21"/>
        <v>0</v>
      </c>
      <c r="I226">
        <f t="shared" si="22"/>
        <v>41.590354452146194</v>
      </c>
      <c r="J226">
        <f t="shared" si="23"/>
        <v>33.447414515815488</v>
      </c>
    </row>
    <row r="227" spans="1:10" x14ac:dyDescent="0.25">
      <c r="A227" t="str">
        <f>'Perfis horário-mensais (fitted)'!$K$2</f>
        <v>Oct</v>
      </c>
      <c r="B227">
        <f t="shared" si="18"/>
        <v>10</v>
      </c>
      <c r="C227">
        <f>'Perfis horário-mensais (fitted)'!$A12</f>
        <v>9</v>
      </c>
      <c r="D227">
        <f>'Perfis horário-mensais (fitted)'!K12</f>
        <v>1.1766066647925335</v>
      </c>
      <c r="E227">
        <f>'[1]Geração horária'!D227/1000</f>
        <v>3.3036678568183628</v>
      </c>
      <c r="F227">
        <f t="shared" si="19"/>
        <v>35.298199943776005</v>
      </c>
      <c r="G227">
        <f t="shared" si="20"/>
        <v>99.110035704550882</v>
      </c>
      <c r="H227">
        <f t="shared" si="21"/>
        <v>0</v>
      </c>
      <c r="I227">
        <f t="shared" si="22"/>
        <v>63.811835760774876</v>
      </c>
      <c r="J227">
        <f t="shared" si="23"/>
        <v>35.298199943776005</v>
      </c>
    </row>
    <row r="228" spans="1:10" x14ac:dyDescent="0.25">
      <c r="A228" t="str">
        <f>'Perfis horário-mensais (fitted)'!$K$2</f>
        <v>Oct</v>
      </c>
      <c r="B228">
        <f t="shared" si="18"/>
        <v>10</v>
      </c>
      <c r="C228">
        <f>'Perfis horário-mensais (fitted)'!$A13</f>
        <v>10</v>
      </c>
      <c r="D228">
        <f>'Perfis horário-mensais (fitted)'!K13</f>
        <v>1.213105039102883</v>
      </c>
      <c r="E228">
        <f>'[1]Geração horária'!D228/1000</f>
        <v>4.1311520258886176</v>
      </c>
      <c r="F228">
        <f t="shared" si="19"/>
        <v>36.393151173086494</v>
      </c>
      <c r="G228">
        <f t="shared" si="20"/>
        <v>123.93456077665853</v>
      </c>
      <c r="H228">
        <f t="shared" si="21"/>
        <v>0</v>
      </c>
      <c r="I228">
        <f t="shared" si="22"/>
        <v>87.541409603572035</v>
      </c>
      <c r="J228">
        <f t="shared" si="23"/>
        <v>36.393151173086494</v>
      </c>
    </row>
    <row r="229" spans="1:10" x14ac:dyDescent="0.25">
      <c r="A229" t="str">
        <f>'Perfis horário-mensais (fitted)'!$K$2</f>
        <v>Oct</v>
      </c>
      <c r="B229">
        <f t="shared" si="18"/>
        <v>10</v>
      </c>
      <c r="C229">
        <f>'Perfis horário-mensais (fitted)'!$A14</f>
        <v>11</v>
      </c>
      <c r="D229">
        <f>'Perfis horário-mensais (fitted)'!K14</f>
        <v>1.249239273135816</v>
      </c>
      <c r="E229">
        <f>'[1]Geração horária'!D229/1000</f>
        <v>4.4069800822453686</v>
      </c>
      <c r="F229">
        <f t="shared" si="19"/>
        <v>37.477178194074476</v>
      </c>
      <c r="G229">
        <f t="shared" si="20"/>
        <v>132.20940246736106</v>
      </c>
      <c r="H229">
        <f t="shared" si="21"/>
        <v>0</v>
      </c>
      <c r="I229">
        <f t="shared" si="22"/>
        <v>94.73222427328659</v>
      </c>
      <c r="J229">
        <f t="shared" si="23"/>
        <v>37.477178194074476</v>
      </c>
    </row>
    <row r="230" spans="1:10" x14ac:dyDescent="0.25">
      <c r="A230" t="str">
        <f>'Perfis horário-mensais (fitted)'!$K$2</f>
        <v>Oct</v>
      </c>
      <c r="B230">
        <f t="shared" si="18"/>
        <v>10</v>
      </c>
      <c r="C230">
        <f>'Perfis horário-mensais (fitted)'!$A15</f>
        <v>12</v>
      </c>
      <c r="D230">
        <f>'Perfis horário-mensais (fitted)'!K15</f>
        <v>1.2993529951078535</v>
      </c>
      <c r="E230">
        <f>'[1]Geração horária'!D230/1000</f>
        <v>4.6577328607515067</v>
      </c>
      <c r="F230">
        <f t="shared" si="19"/>
        <v>38.980589853235607</v>
      </c>
      <c r="G230">
        <f t="shared" si="20"/>
        <v>139.7319858225452</v>
      </c>
      <c r="H230">
        <f t="shared" si="21"/>
        <v>0</v>
      </c>
      <c r="I230">
        <f t="shared" si="22"/>
        <v>100.75139596930958</v>
      </c>
      <c r="J230">
        <f t="shared" si="23"/>
        <v>38.980589853235607</v>
      </c>
    </row>
    <row r="231" spans="1:10" x14ac:dyDescent="0.25">
      <c r="A231" t="str">
        <f>'Perfis horário-mensais (fitted)'!$K$2</f>
        <v>Oct</v>
      </c>
      <c r="B231">
        <f t="shared" si="18"/>
        <v>10</v>
      </c>
      <c r="C231">
        <f>'Perfis horário-mensais (fitted)'!$A16</f>
        <v>13</v>
      </c>
      <c r="D231">
        <f>'Perfis horário-mensais (fitted)'!K16</f>
        <v>1.3738601125408472</v>
      </c>
      <c r="E231">
        <f>'[1]Geração horária'!D231/1000</f>
        <v>4.0935391091126965</v>
      </c>
      <c r="F231">
        <f t="shared" si="19"/>
        <v>41.215803376225416</v>
      </c>
      <c r="G231">
        <f t="shared" si="20"/>
        <v>122.80617327338089</v>
      </c>
      <c r="H231">
        <f t="shared" si="21"/>
        <v>0</v>
      </c>
      <c r="I231">
        <f t="shared" si="22"/>
        <v>81.590369897155483</v>
      </c>
      <c r="J231">
        <f t="shared" si="23"/>
        <v>41.215803376225416</v>
      </c>
    </row>
    <row r="232" spans="1:10" x14ac:dyDescent="0.25">
      <c r="A232" t="str">
        <f>'Perfis horário-mensais (fitted)'!$K$2</f>
        <v>Oct</v>
      </c>
      <c r="B232">
        <f t="shared" si="18"/>
        <v>10</v>
      </c>
      <c r="C232">
        <f>'Perfis horário-mensais (fitted)'!$A17</f>
        <v>14</v>
      </c>
      <c r="D232">
        <f>'Perfis horário-mensais (fitted)'!K17</f>
        <v>1.4702860006370424</v>
      </c>
      <c r="E232">
        <f>'[1]Geração horária'!D232/1000</f>
        <v>3.4980012601606201</v>
      </c>
      <c r="F232">
        <f t="shared" si="19"/>
        <v>44.108580019111272</v>
      </c>
      <c r="G232">
        <f t="shared" si="20"/>
        <v>104.9400378048186</v>
      </c>
      <c r="H232">
        <f t="shared" si="21"/>
        <v>0</v>
      </c>
      <c r="I232">
        <f t="shared" si="22"/>
        <v>60.831457785707329</v>
      </c>
      <c r="J232">
        <f t="shared" si="23"/>
        <v>44.108580019111272</v>
      </c>
    </row>
    <row r="233" spans="1:10" x14ac:dyDescent="0.25">
      <c r="A233" t="str">
        <f>'Perfis horário-mensais (fitted)'!$K$2</f>
        <v>Oct</v>
      </c>
      <c r="B233">
        <f t="shared" si="18"/>
        <v>10</v>
      </c>
      <c r="C233">
        <f>'Perfis horário-mensais (fitted)'!$A18</f>
        <v>15</v>
      </c>
      <c r="D233">
        <f>'Perfis horário-mensais (fitted)'!K18</f>
        <v>1.6175365523356413</v>
      </c>
      <c r="E233">
        <f>'[1]Geração horária'!D233/1000</f>
        <v>2.582753618613217</v>
      </c>
      <c r="F233">
        <f t="shared" si="19"/>
        <v>48.526096570069242</v>
      </c>
      <c r="G233">
        <f t="shared" si="20"/>
        <v>77.482608558396507</v>
      </c>
      <c r="H233">
        <f t="shared" si="21"/>
        <v>0</v>
      </c>
      <c r="I233">
        <f t="shared" si="22"/>
        <v>28.956511988327264</v>
      </c>
      <c r="J233">
        <f t="shared" si="23"/>
        <v>48.526096570069242</v>
      </c>
    </row>
    <row r="234" spans="1:10" x14ac:dyDescent="0.25">
      <c r="A234" t="str">
        <f>'Perfis horário-mensais (fitted)'!$K$2</f>
        <v>Oct</v>
      </c>
      <c r="B234">
        <f t="shared" si="18"/>
        <v>10</v>
      </c>
      <c r="C234">
        <f>'Perfis horário-mensais (fitted)'!$A19</f>
        <v>16</v>
      </c>
      <c r="D234">
        <f>'Perfis horário-mensais (fitted)'!K19</f>
        <v>1.9072460864175647</v>
      </c>
      <c r="E234">
        <f>'[1]Geração horária'!D234/1000</f>
        <v>1.4167531985596775</v>
      </c>
      <c r="F234">
        <f t="shared" si="19"/>
        <v>57.217382592526938</v>
      </c>
      <c r="G234">
        <f t="shared" si="20"/>
        <v>42.502595956790323</v>
      </c>
      <c r="H234">
        <f t="shared" si="21"/>
        <v>14.714786635736615</v>
      </c>
      <c r="I234">
        <f t="shared" si="22"/>
        <v>0</v>
      </c>
      <c r="J234">
        <f t="shared" si="23"/>
        <v>42.502595956790323</v>
      </c>
    </row>
    <row r="235" spans="1:10" x14ac:dyDescent="0.25">
      <c r="A235" t="str">
        <f>'Perfis horário-mensais (fitted)'!$K$2</f>
        <v>Oct</v>
      </c>
      <c r="B235">
        <f t="shared" si="18"/>
        <v>10</v>
      </c>
      <c r="C235">
        <f>'Perfis horário-mensais (fitted)'!$A20</f>
        <v>17</v>
      </c>
      <c r="D235">
        <f>'Perfis horário-mensais (fitted)'!K20</f>
        <v>2.0255081581291754</v>
      </c>
      <c r="E235">
        <f>'[1]Geração horária'!D235/1000</f>
        <v>0.66449486304126471</v>
      </c>
      <c r="F235">
        <f t="shared" si="19"/>
        <v>60.765244743875265</v>
      </c>
      <c r="G235">
        <f t="shared" si="20"/>
        <v>19.934845891237941</v>
      </c>
      <c r="H235">
        <f t="shared" si="21"/>
        <v>40.830398852637323</v>
      </c>
      <c r="I235">
        <f t="shared" si="22"/>
        <v>0</v>
      </c>
      <c r="J235">
        <f t="shared" si="23"/>
        <v>19.934845891237941</v>
      </c>
    </row>
    <row r="236" spans="1:10" x14ac:dyDescent="0.25">
      <c r="A236" t="str">
        <f>'Perfis horário-mensais (fitted)'!$K$2</f>
        <v>Oct</v>
      </c>
      <c r="B236">
        <f t="shared" si="18"/>
        <v>10</v>
      </c>
      <c r="C236">
        <f>'Perfis horário-mensais (fitted)'!$A21</f>
        <v>18</v>
      </c>
      <c r="D236">
        <f>'Perfis horário-mensais (fitted)'!K21</f>
        <v>2.0544920036691545</v>
      </c>
      <c r="E236">
        <f>'[1]Geração horária'!D236/1000</f>
        <v>1.8806458387960322E-2</v>
      </c>
      <c r="F236">
        <f t="shared" si="19"/>
        <v>61.634760110074637</v>
      </c>
      <c r="G236">
        <f t="shared" si="20"/>
        <v>0.56419375163880969</v>
      </c>
      <c r="H236">
        <f t="shared" si="21"/>
        <v>61.070566358435826</v>
      </c>
      <c r="I236">
        <f t="shared" si="22"/>
        <v>0</v>
      </c>
      <c r="J236">
        <f t="shared" si="23"/>
        <v>0.56419375163881114</v>
      </c>
    </row>
    <row r="237" spans="1:10" x14ac:dyDescent="0.25">
      <c r="A237" t="str">
        <f>'Perfis horário-mensais (fitted)'!$K$2</f>
        <v>Oct</v>
      </c>
      <c r="B237">
        <f t="shared" si="18"/>
        <v>10</v>
      </c>
      <c r="C237">
        <f>'Perfis horário-mensais (fitted)'!$A22</f>
        <v>19</v>
      </c>
      <c r="D237">
        <f>'Perfis horário-mensais (fitted)'!K22</f>
        <v>2.0263081789812869</v>
      </c>
      <c r="E237">
        <f>'[1]Geração horária'!D237/1000</f>
        <v>0</v>
      </c>
      <c r="F237">
        <f t="shared" si="19"/>
        <v>60.789245369438603</v>
      </c>
      <c r="G237">
        <f t="shared" si="20"/>
        <v>0</v>
      </c>
      <c r="H237">
        <f t="shared" si="21"/>
        <v>60.789245369438603</v>
      </c>
      <c r="I237">
        <f t="shared" si="22"/>
        <v>0</v>
      </c>
      <c r="J237">
        <f t="shared" si="23"/>
        <v>0</v>
      </c>
    </row>
    <row r="238" spans="1:10" x14ac:dyDescent="0.25">
      <c r="A238" t="str">
        <f>'Perfis horário-mensais (fitted)'!$K$2</f>
        <v>Oct</v>
      </c>
      <c r="B238">
        <f t="shared" si="18"/>
        <v>10</v>
      </c>
      <c r="C238">
        <f>'Perfis horário-mensais (fitted)'!$A23</f>
        <v>20</v>
      </c>
      <c r="D238">
        <f>'Perfis horário-mensais (fitted)'!K23</f>
        <v>1.8463566917002545</v>
      </c>
      <c r="E238">
        <f>'[1]Geração horária'!D238/1000</f>
        <v>0</v>
      </c>
      <c r="F238">
        <f t="shared" si="19"/>
        <v>55.390700751007635</v>
      </c>
      <c r="G238">
        <f t="shared" si="20"/>
        <v>0</v>
      </c>
      <c r="H238">
        <f t="shared" si="21"/>
        <v>55.390700751007635</v>
      </c>
      <c r="I238">
        <f t="shared" si="22"/>
        <v>0</v>
      </c>
      <c r="J238">
        <f t="shared" si="23"/>
        <v>0</v>
      </c>
    </row>
    <row r="239" spans="1:10" x14ac:dyDescent="0.25">
      <c r="A239" t="str">
        <f>'Perfis horário-mensais (fitted)'!$K$2</f>
        <v>Oct</v>
      </c>
      <c r="B239">
        <f t="shared" si="18"/>
        <v>10</v>
      </c>
      <c r="C239">
        <f>'Perfis horário-mensais (fitted)'!$A24</f>
        <v>21</v>
      </c>
      <c r="D239">
        <f>'Perfis horário-mensais (fitted)'!K24</f>
        <v>1.5272965883456593</v>
      </c>
      <c r="E239">
        <f>'[1]Geração horária'!D239/1000</f>
        <v>0</v>
      </c>
      <c r="F239">
        <f t="shared" si="19"/>
        <v>45.818897650369777</v>
      </c>
      <c r="G239">
        <f t="shared" si="20"/>
        <v>0</v>
      </c>
      <c r="H239">
        <f t="shared" si="21"/>
        <v>45.818897650369777</v>
      </c>
      <c r="I239">
        <f t="shared" si="22"/>
        <v>0</v>
      </c>
      <c r="J239">
        <f t="shared" si="23"/>
        <v>0</v>
      </c>
    </row>
    <row r="240" spans="1:10" x14ac:dyDescent="0.25">
      <c r="A240" t="str">
        <f>'Perfis horário-mensais (fitted)'!$K$2</f>
        <v>Oct</v>
      </c>
      <c r="B240">
        <f t="shared" si="18"/>
        <v>10</v>
      </c>
      <c r="C240">
        <f>'Perfis horário-mensais (fitted)'!$A25</f>
        <v>22</v>
      </c>
      <c r="D240">
        <f>'Perfis horário-mensais (fitted)'!K25</f>
        <v>1.1876567944402312</v>
      </c>
      <c r="E240">
        <f>'[1]Geração horária'!D240/1000</f>
        <v>0</v>
      </c>
      <c r="F240">
        <f t="shared" si="19"/>
        <v>35.629703833206939</v>
      </c>
      <c r="G240">
        <f t="shared" si="20"/>
        <v>0</v>
      </c>
      <c r="H240">
        <f t="shared" si="21"/>
        <v>35.629703833206939</v>
      </c>
      <c r="I240">
        <f t="shared" si="22"/>
        <v>0</v>
      </c>
      <c r="J240">
        <f t="shared" si="23"/>
        <v>0</v>
      </c>
    </row>
    <row r="241" spans="1:10" x14ac:dyDescent="0.25">
      <c r="A241" t="str">
        <f>'Perfis horário-mensais (fitted)'!$K$2</f>
        <v>Oct</v>
      </c>
      <c r="B241">
        <f t="shared" si="18"/>
        <v>10</v>
      </c>
      <c r="C241">
        <f>'Perfis horário-mensais (fitted)'!$A26</f>
        <v>23</v>
      </c>
      <c r="D241">
        <f>'Perfis horário-mensais (fitted)'!K26</f>
        <v>0.84409379873854251</v>
      </c>
      <c r="E241">
        <f>'[1]Geração horária'!D241/1000</f>
        <v>0</v>
      </c>
      <c r="F241">
        <f t="shared" si="19"/>
        <v>25.322813962156275</v>
      </c>
      <c r="G241">
        <f t="shared" si="20"/>
        <v>0</v>
      </c>
      <c r="H241">
        <f t="shared" si="21"/>
        <v>25.322813962156275</v>
      </c>
      <c r="I241">
        <f t="shared" si="22"/>
        <v>0</v>
      </c>
      <c r="J241">
        <f t="shared" si="23"/>
        <v>0</v>
      </c>
    </row>
    <row r="242" spans="1:10" x14ac:dyDescent="0.25">
      <c r="A242" t="str">
        <f>'Perfis horário-mensais (fitted)'!$L$2</f>
        <v>Nov</v>
      </c>
      <c r="B242">
        <f t="shared" si="18"/>
        <v>11</v>
      </c>
      <c r="C242">
        <f>'Perfis horário-mensais (fitted)'!$A3</f>
        <v>0</v>
      </c>
      <c r="D242">
        <f>'Perfis horário-mensais (fitted)'!L3</f>
        <v>0.93593836105322192</v>
      </c>
      <c r="E242">
        <f>'[1]Geração horária'!D242/1000</f>
        <v>0</v>
      </c>
      <c r="F242">
        <f t="shared" si="19"/>
        <v>28.078150831596659</v>
      </c>
      <c r="G242">
        <f t="shared" si="20"/>
        <v>0</v>
      </c>
      <c r="H242">
        <f t="shared" si="21"/>
        <v>28.078150831596659</v>
      </c>
      <c r="I242">
        <f t="shared" si="22"/>
        <v>0</v>
      </c>
      <c r="J242">
        <f t="shared" si="23"/>
        <v>0</v>
      </c>
    </row>
    <row r="243" spans="1:10" x14ac:dyDescent="0.25">
      <c r="A243" t="str">
        <f>'Perfis horário-mensais (fitted)'!$L$2</f>
        <v>Nov</v>
      </c>
      <c r="B243">
        <f t="shared" si="18"/>
        <v>11</v>
      </c>
      <c r="C243">
        <f>'Perfis horário-mensais (fitted)'!$A4</f>
        <v>1</v>
      </c>
      <c r="D243">
        <f>'Perfis horário-mensais (fitted)'!L4</f>
        <v>0.74425605062562561</v>
      </c>
      <c r="E243">
        <f>'[1]Geração horária'!D243/1000</f>
        <v>0</v>
      </c>
      <c r="F243">
        <f t="shared" si="19"/>
        <v>22.327681518768767</v>
      </c>
      <c r="G243">
        <f t="shared" si="20"/>
        <v>0</v>
      </c>
      <c r="H243">
        <f t="shared" si="21"/>
        <v>22.327681518768767</v>
      </c>
      <c r="I243">
        <f t="shared" si="22"/>
        <v>0</v>
      </c>
      <c r="J243">
        <f t="shared" si="23"/>
        <v>0</v>
      </c>
    </row>
    <row r="244" spans="1:10" x14ac:dyDescent="0.25">
      <c r="A244" t="str">
        <f>'Perfis horário-mensais (fitted)'!$L$2</f>
        <v>Nov</v>
      </c>
      <c r="B244">
        <f t="shared" si="18"/>
        <v>11</v>
      </c>
      <c r="C244">
        <f>'Perfis horário-mensais (fitted)'!$A5</f>
        <v>2</v>
      </c>
      <c r="D244">
        <f>'Perfis horário-mensais (fitted)'!L5</f>
        <v>0.65659870911164908</v>
      </c>
      <c r="E244">
        <f>'[1]Geração horária'!D244/1000</f>
        <v>0</v>
      </c>
      <c r="F244">
        <f t="shared" si="19"/>
        <v>19.697961273349474</v>
      </c>
      <c r="G244">
        <f t="shared" si="20"/>
        <v>0</v>
      </c>
      <c r="H244">
        <f t="shared" si="21"/>
        <v>19.697961273349474</v>
      </c>
      <c r="I244">
        <f t="shared" si="22"/>
        <v>0</v>
      </c>
      <c r="J244">
        <f t="shared" si="23"/>
        <v>0</v>
      </c>
    </row>
    <row r="245" spans="1:10" x14ac:dyDescent="0.25">
      <c r="A245" t="str">
        <f>'Perfis horário-mensais (fitted)'!$L$2</f>
        <v>Nov</v>
      </c>
      <c r="B245">
        <f t="shared" si="18"/>
        <v>11</v>
      </c>
      <c r="C245">
        <f>'Perfis horário-mensais (fitted)'!$A6</f>
        <v>3</v>
      </c>
      <c r="D245">
        <f>'Perfis horário-mensais (fitted)'!L6</f>
        <v>0.62654445779376755</v>
      </c>
      <c r="E245">
        <f>'[1]Geração horária'!D245/1000</f>
        <v>0</v>
      </c>
      <c r="F245">
        <f t="shared" si="19"/>
        <v>18.796333733813025</v>
      </c>
      <c r="G245">
        <f t="shared" si="20"/>
        <v>0</v>
      </c>
      <c r="H245">
        <f t="shared" si="21"/>
        <v>18.796333733813025</v>
      </c>
      <c r="I245">
        <f t="shared" si="22"/>
        <v>0</v>
      </c>
      <c r="J245">
        <f t="shared" si="23"/>
        <v>0</v>
      </c>
    </row>
    <row r="246" spans="1:10" x14ac:dyDescent="0.25">
      <c r="A246" t="str">
        <f>'Perfis horário-mensais (fitted)'!$L$2</f>
        <v>Nov</v>
      </c>
      <c r="B246">
        <f t="shared" si="18"/>
        <v>11</v>
      </c>
      <c r="C246">
        <f>'Perfis horário-mensais (fitted)'!$A7</f>
        <v>4</v>
      </c>
      <c r="D246">
        <f>'Perfis horário-mensais (fitted)'!L7</f>
        <v>0.64674198204762878</v>
      </c>
      <c r="E246">
        <f>'[1]Geração horária'!D246/1000</f>
        <v>0</v>
      </c>
      <c r="F246">
        <f t="shared" si="19"/>
        <v>19.402259461428862</v>
      </c>
      <c r="G246">
        <f t="shared" si="20"/>
        <v>0</v>
      </c>
      <c r="H246">
        <f t="shared" si="21"/>
        <v>19.402259461428862</v>
      </c>
      <c r="I246">
        <f t="shared" si="22"/>
        <v>0</v>
      </c>
      <c r="J246">
        <f t="shared" si="23"/>
        <v>0</v>
      </c>
    </row>
    <row r="247" spans="1:10" x14ac:dyDescent="0.25">
      <c r="A247" t="str">
        <f>'Perfis horário-mensais (fitted)'!$L$2</f>
        <v>Nov</v>
      </c>
      <c r="B247">
        <f t="shared" si="18"/>
        <v>11</v>
      </c>
      <c r="C247">
        <f>'Perfis horário-mensais (fitted)'!$A8</f>
        <v>5</v>
      </c>
      <c r="D247">
        <f>'Perfis horário-mensais (fitted)'!L8</f>
        <v>0.84452089084128767</v>
      </c>
      <c r="E247">
        <f>'[1]Geração horária'!D247/1000</f>
        <v>0.11910756979041538</v>
      </c>
      <c r="F247">
        <f t="shared" si="19"/>
        <v>25.33562672523863</v>
      </c>
      <c r="G247">
        <f t="shared" si="20"/>
        <v>3.5732270937124615</v>
      </c>
      <c r="H247">
        <f t="shared" si="21"/>
        <v>21.762399631526169</v>
      </c>
      <c r="I247">
        <f t="shared" si="22"/>
        <v>0</v>
      </c>
      <c r="J247">
        <f t="shared" si="23"/>
        <v>3.5732270937124611</v>
      </c>
    </row>
    <row r="248" spans="1:10" x14ac:dyDescent="0.25">
      <c r="A248" t="str">
        <f>'Perfis horário-mensais (fitted)'!$L$2</f>
        <v>Nov</v>
      </c>
      <c r="B248">
        <f t="shared" si="18"/>
        <v>11</v>
      </c>
      <c r="C248">
        <f>'Perfis horário-mensais (fitted)'!$A9</f>
        <v>6</v>
      </c>
      <c r="D248">
        <f>'Perfis horário-mensais (fitted)'!L9</f>
        <v>1.2872528125646323</v>
      </c>
      <c r="E248">
        <f>'[1]Geração horária'!D248/1000</f>
        <v>0.92778528047270925</v>
      </c>
      <c r="F248">
        <f t="shared" si="19"/>
        <v>38.617584376938972</v>
      </c>
      <c r="G248">
        <f t="shared" si="20"/>
        <v>27.833558414181276</v>
      </c>
      <c r="H248">
        <f t="shared" si="21"/>
        <v>10.784025962757696</v>
      </c>
      <c r="I248">
        <f t="shared" si="22"/>
        <v>0</v>
      </c>
      <c r="J248">
        <f t="shared" si="23"/>
        <v>27.833558414181276</v>
      </c>
    </row>
    <row r="249" spans="1:10" x14ac:dyDescent="0.25">
      <c r="A249" t="str">
        <f>'Perfis horário-mensais (fitted)'!$L$2</f>
        <v>Nov</v>
      </c>
      <c r="B249">
        <f t="shared" si="18"/>
        <v>11</v>
      </c>
      <c r="C249">
        <f>'Perfis horário-mensais (fitted)'!$A10</f>
        <v>7</v>
      </c>
      <c r="D249">
        <f>'Perfis horário-mensais (fitted)'!L10</f>
        <v>1.6490548082793306</v>
      </c>
      <c r="E249">
        <f>'[1]Geração horária'!D249/1000</f>
        <v>1.8367641025574579</v>
      </c>
      <c r="F249">
        <f t="shared" si="19"/>
        <v>49.471644248379917</v>
      </c>
      <c r="G249">
        <f t="shared" si="20"/>
        <v>55.102923076723741</v>
      </c>
      <c r="H249">
        <f t="shared" si="21"/>
        <v>0</v>
      </c>
      <c r="I249">
        <f t="shared" si="22"/>
        <v>5.6312788283438238</v>
      </c>
      <c r="J249">
        <f t="shared" si="23"/>
        <v>49.471644248379917</v>
      </c>
    </row>
    <row r="250" spans="1:10" x14ac:dyDescent="0.25">
      <c r="A250" t="str">
        <f>'Perfis horário-mensais (fitted)'!$L$2</f>
        <v>Nov</v>
      </c>
      <c r="B250">
        <f t="shared" si="18"/>
        <v>11</v>
      </c>
      <c r="C250">
        <f>'Perfis horário-mensais (fitted)'!$A11</f>
        <v>8</v>
      </c>
      <c r="D250">
        <f>'Perfis horário-mensais (fitted)'!L11</f>
        <v>1.6388981838748991</v>
      </c>
      <c r="E250">
        <f>'[1]Geração horária'!D250/1000</f>
        <v>2.8648504944326225</v>
      </c>
      <c r="F250">
        <f t="shared" si="19"/>
        <v>49.166945516246969</v>
      </c>
      <c r="G250">
        <f t="shared" si="20"/>
        <v>85.945514832978674</v>
      </c>
      <c r="H250">
        <f t="shared" si="21"/>
        <v>0</v>
      </c>
      <c r="I250">
        <f t="shared" si="22"/>
        <v>36.778569316731705</v>
      </c>
      <c r="J250">
        <f t="shared" si="23"/>
        <v>49.166945516246969</v>
      </c>
    </row>
    <row r="251" spans="1:10" x14ac:dyDescent="0.25">
      <c r="A251" t="str">
        <f>'Perfis horário-mensais (fitted)'!$L$2</f>
        <v>Nov</v>
      </c>
      <c r="B251">
        <f t="shared" si="18"/>
        <v>11</v>
      </c>
      <c r="C251">
        <f>'Perfis horário-mensais (fitted)'!$A12</f>
        <v>9</v>
      </c>
      <c r="D251">
        <f>'Perfis horário-mensais (fitted)'!L12</f>
        <v>1.5439769261287462</v>
      </c>
      <c r="E251">
        <f>'[1]Geração horária'!D251/1000</f>
        <v>3.6421841078016497</v>
      </c>
      <c r="F251">
        <f t="shared" si="19"/>
        <v>46.319307783862385</v>
      </c>
      <c r="G251">
        <f t="shared" si="20"/>
        <v>109.2655232340495</v>
      </c>
      <c r="H251">
        <f t="shared" si="21"/>
        <v>0</v>
      </c>
      <c r="I251">
        <f t="shared" si="22"/>
        <v>62.946215450187111</v>
      </c>
      <c r="J251">
        <f t="shared" si="23"/>
        <v>46.319307783862385</v>
      </c>
    </row>
    <row r="252" spans="1:10" x14ac:dyDescent="0.25">
      <c r="A252" t="str">
        <f>'Perfis horário-mensais (fitted)'!$L$2</f>
        <v>Nov</v>
      </c>
      <c r="B252">
        <f t="shared" si="18"/>
        <v>11</v>
      </c>
      <c r="C252">
        <f>'Perfis horário-mensais (fitted)'!$A13</f>
        <v>10</v>
      </c>
      <c r="D252">
        <f>'Perfis horário-mensais (fitted)'!L13</f>
        <v>1.5808010978594387</v>
      </c>
      <c r="E252">
        <f>'[1]Geração horária'!D252/1000</f>
        <v>4.3944424433200613</v>
      </c>
      <c r="F252">
        <f t="shared" si="19"/>
        <v>47.42403293578316</v>
      </c>
      <c r="G252">
        <f t="shared" si="20"/>
        <v>131.83327329960184</v>
      </c>
      <c r="H252">
        <f t="shared" si="21"/>
        <v>0</v>
      </c>
      <c r="I252">
        <f t="shared" si="22"/>
        <v>84.409240363818682</v>
      </c>
      <c r="J252">
        <f t="shared" si="23"/>
        <v>47.42403293578316</v>
      </c>
    </row>
    <row r="253" spans="1:10" x14ac:dyDescent="0.25">
      <c r="A253" t="str">
        <f>'Perfis horário-mensais (fitted)'!$L$2</f>
        <v>Nov</v>
      </c>
      <c r="B253">
        <f t="shared" si="18"/>
        <v>11</v>
      </c>
      <c r="C253">
        <f>'Perfis horário-mensais (fitted)'!$A14</f>
        <v>11</v>
      </c>
      <c r="D253">
        <f>'Perfis horário-mensais (fitted)'!L14</f>
        <v>1.6076080359624636</v>
      </c>
      <c r="E253">
        <f>'[1]Geração horária'!D253/1000</f>
        <v>4.989980292272139</v>
      </c>
      <c r="F253">
        <f t="shared" si="19"/>
        <v>48.228241078873907</v>
      </c>
      <c r="G253">
        <f t="shared" si="20"/>
        <v>149.69940876816418</v>
      </c>
      <c r="H253">
        <f t="shared" si="21"/>
        <v>0</v>
      </c>
      <c r="I253">
        <f t="shared" si="22"/>
        <v>101.47116768929027</v>
      </c>
      <c r="J253">
        <f t="shared" si="23"/>
        <v>48.228241078873907</v>
      </c>
    </row>
    <row r="254" spans="1:10" x14ac:dyDescent="0.25">
      <c r="A254" t="str">
        <f>'Perfis horário-mensais (fitted)'!$L$2</f>
        <v>Nov</v>
      </c>
      <c r="B254">
        <f t="shared" si="18"/>
        <v>11</v>
      </c>
      <c r="C254">
        <f>'Perfis horário-mensais (fitted)'!$A15</f>
        <v>12</v>
      </c>
      <c r="D254">
        <f>'Perfis horário-mensais (fitted)'!L15</f>
        <v>1.6295379228318778</v>
      </c>
      <c r="E254">
        <f>'[1]Geração horária'!D254/1000</f>
        <v>4.9022168197949902</v>
      </c>
      <c r="F254">
        <f t="shared" si="19"/>
        <v>48.886137684956331</v>
      </c>
      <c r="G254">
        <f t="shared" si="20"/>
        <v>147.06650459384971</v>
      </c>
      <c r="H254">
        <f t="shared" si="21"/>
        <v>0</v>
      </c>
      <c r="I254">
        <f t="shared" si="22"/>
        <v>98.180366908893376</v>
      </c>
      <c r="J254">
        <f t="shared" si="23"/>
        <v>48.886137684956331</v>
      </c>
    </row>
    <row r="255" spans="1:10" x14ac:dyDescent="0.25">
      <c r="A255" t="str">
        <f>'Perfis horário-mensais (fitted)'!$L$2</f>
        <v>Nov</v>
      </c>
      <c r="B255">
        <f t="shared" si="18"/>
        <v>11</v>
      </c>
      <c r="C255">
        <f>'Perfis horário-mensais (fitted)'!$A16</f>
        <v>13</v>
      </c>
      <c r="D255">
        <f>'Perfis horário-mensais (fitted)'!L16</f>
        <v>1.6820138890176917</v>
      </c>
      <c r="E255">
        <f>'[1]Geração horária'!D255/1000</f>
        <v>4.8959480003323366</v>
      </c>
      <c r="F255">
        <f t="shared" si="19"/>
        <v>50.460416670530748</v>
      </c>
      <c r="G255">
        <f t="shared" si="20"/>
        <v>146.87844000997009</v>
      </c>
      <c r="H255">
        <f t="shared" si="21"/>
        <v>0</v>
      </c>
      <c r="I255">
        <f t="shared" si="22"/>
        <v>96.418023339439344</v>
      </c>
      <c r="J255">
        <f t="shared" si="23"/>
        <v>50.460416670530748</v>
      </c>
    </row>
    <row r="256" spans="1:10" x14ac:dyDescent="0.25">
      <c r="A256" t="str">
        <f>'Perfis horário-mensais (fitted)'!$L$2</f>
        <v>Nov</v>
      </c>
      <c r="B256">
        <f t="shared" si="18"/>
        <v>11</v>
      </c>
      <c r="C256">
        <f>'Perfis horário-mensais (fitted)'!$A17</f>
        <v>14</v>
      </c>
      <c r="D256">
        <f>'Perfis horário-mensais (fitted)'!L17</f>
        <v>1.739727761970429</v>
      </c>
      <c r="E256">
        <f>'[1]Geração horária'!D256/1000</f>
        <v>3.9054745252330929</v>
      </c>
      <c r="F256">
        <f t="shared" si="19"/>
        <v>52.191832859112871</v>
      </c>
      <c r="G256">
        <f t="shared" si="20"/>
        <v>117.16423575699278</v>
      </c>
      <c r="H256">
        <f t="shared" si="21"/>
        <v>0</v>
      </c>
      <c r="I256">
        <f t="shared" si="22"/>
        <v>64.972402897879903</v>
      </c>
      <c r="J256">
        <f t="shared" si="23"/>
        <v>52.191832859112871</v>
      </c>
    </row>
    <row r="257" spans="1:10" x14ac:dyDescent="0.25">
      <c r="A257" t="str">
        <f>'Perfis horário-mensais (fitted)'!$L$2</f>
        <v>Nov</v>
      </c>
      <c r="B257">
        <f t="shared" si="18"/>
        <v>11</v>
      </c>
      <c r="C257">
        <f>'Perfis horário-mensais (fitted)'!$A18</f>
        <v>15</v>
      </c>
      <c r="D257">
        <f>'Perfis horário-mensais (fitted)'!L18</f>
        <v>1.8401987201931709</v>
      </c>
      <c r="E257">
        <f>'[1]Geração horária'!D257/1000</f>
        <v>2.9150010501338492</v>
      </c>
      <c r="F257">
        <f t="shared" si="19"/>
        <v>55.205961605795125</v>
      </c>
      <c r="G257">
        <f t="shared" si="20"/>
        <v>87.45003150401547</v>
      </c>
      <c r="H257">
        <f t="shared" si="21"/>
        <v>0</v>
      </c>
      <c r="I257">
        <f t="shared" si="22"/>
        <v>32.244069898220346</v>
      </c>
      <c r="J257">
        <f t="shared" si="23"/>
        <v>55.205961605795125</v>
      </c>
    </row>
    <row r="258" spans="1:10" x14ac:dyDescent="0.25">
      <c r="A258" t="str">
        <f>'Perfis horário-mensais (fitted)'!$L$2</f>
        <v>Nov</v>
      </c>
      <c r="B258">
        <f t="shared" si="18"/>
        <v>11</v>
      </c>
      <c r="C258">
        <f>'Perfis horário-mensais (fitted)'!$A19</f>
        <v>16</v>
      </c>
      <c r="D258">
        <f>'Perfis horário-mensais (fitted)'!L19</f>
        <v>2.1205788971247697</v>
      </c>
      <c r="E258">
        <f>'[1]Geração horária'!D258/1000</f>
        <v>1.8304952830948045</v>
      </c>
      <c r="F258">
        <f t="shared" si="19"/>
        <v>63.617366913743091</v>
      </c>
      <c r="G258">
        <f t="shared" si="20"/>
        <v>54.914858492844132</v>
      </c>
      <c r="H258">
        <f t="shared" si="21"/>
        <v>8.7025084208989583</v>
      </c>
      <c r="I258">
        <f t="shared" si="22"/>
        <v>0</v>
      </c>
      <c r="J258">
        <f t="shared" si="23"/>
        <v>54.914858492844132</v>
      </c>
    </row>
    <row r="259" spans="1:10" x14ac:dyDescent="0.25">
      <c r="A259" t="str">
        <f>'Perfis horário-mensais (fitted)'!$L$2</f>
        <v>Nov</v>
      </c>
      <c r="B259">
        <f t="shared" ref="B259:B289" si="24">MONTH(DATEVALUE(A259&amp;" 1"))</f>
        <v>11</v>
      </c>
      <c r="C259">
        <f>'Perfis horário-mensais (fitted)'!$A20</f>
        <v>17</v>
      </c>
      <c r="D259">
        <f>'Perfis horário-mensais (fitted)'!L20</f>
        <v>2.5406546840603812</v>
      </c>
      <c r="E259">
        <f>'[1]Geração horária'!D259/1000</f>
        <v>0.84629062745821459</v>
      </c>
      <c r="F259">
        <f t="shared" ref="F259:F289" si="25">D259*30</f>
        <v>76.219640521811442</v>
      </c>
      <c r="G259">
        <f t="shared" ref="G259:G289" si="26">E259*30</f>
        <v>25.388718823746437</v>
      </c>
      <c r="H259">
        <f t="shared" ref="H259:H289" si="27">MAX(F259-G259,0)</f>
        <v>50.830921698065005</v>
      </c>
      <c r="I259">
        <f t="shared" ref="I259:I289" si="28">MAX(-F259+G259,0)</f>
        <v>0</v>
      </c>
      <c r="J259">
        <f t="shared" ref="J259:J289" si="29">F259-H259</f>
        <v>25.388718823746437</v>
      </c>
    </row>
    <row r="260" spans="1:10" x14ac:dyDescent="0.25">
      <c r="A260" t="str">
        <f>'Perfis horário-mensais (fitted)'!$L$2</f>
        <v>Nov</v>
      </c>
      <c r="B260">
        <f t="shared" si="24"/>
        <v>11</v>
      </c>
      <c r="C260">
        <f>'Perfis horário-mensais (fitted)'!$A21</f>
        <v>18</v>
      </c>
      <c r="D260">
        <f>'Perfis horário-mensais (fitted)'!L21</f>
        <v>2.9008653216364868</v>
      </c>
      <c r="E260">
        <f>'[1]Geração horária'!D260/1000</f>
        <v>0.14418284764102912</v>
      </c>
      <c r="F260">
        <f t="shared" si="25"/>
        <v>87.025959649094602</v>
      </c>
      <c r="G260">
        <f t="shared" si="26"/>
        <v>4.3254854292308735</v>
      </c>
      <c r="H260">
        <f t="shared" si="27"/>
        <v>82.700474219863736</v>
      </c>
      <c r="I260">
        <f t="shared" si="28"/>
        <v>0</v>
      </c>
      <c r="J260">
        <f t="shared" si="29"/>
        <v>4.3254854292308664</v>
      </c>
    </row>
    <row r="261" spans="1:10" x14ac:dyDescent="0.25">
      <c r="A261" t="str">
        <f>'Perfis horário-mensais (fitted)'!$L$2</f>
        <v>Nov</v>
      </c>
      <c r="B261">
        <f t="shared" si="24"/>
        <v>11</v>
      </c>
      <c r="C261">
        <f>'Perfis horário-mensais (fitted)'!$A22</f>
        <v>19</v>
      </c>
      <c r="D261">
        <f>'Perfis horário-mensais (fitted)'!L22</f>
        <v>2.7664867298214921</v>
      </c>
      <c r="E261">
        <f>'[1]Geração horária'!D261/1000</f>
        <v>0</v>
      </c>
      <c r="F261">
        <f t="shared" si="25"/>
        <v>82.994601894644759</v>
      </c>
      <c r="G261">
        <f t="shared" si="26"/>
        <v>0</v>
      </c>
      <c r="H261">
        <f t="shared" si="27"/>
        <v>82.994601894644759</v>
      </c>
      <c r="I261">
        <f t="shared" si="28"/>
        <v>0</v>
      </c>
      <c r="J261">
        <f t="shared" si="29"/>
        <v>0</v>
      </c>
    </row>
    <row r="262" spans="1:10" x14ac:dyDescent="0.25">
      <c r="A262" t="str">
        <f>'Perfis horário-mensais (fitted)'!$L$2</f>
        <v>Nov</v>
      </c>
      <c r="B262">
        <f t="shared" si="24"/>
        <v>11</v>
      </c>
      <c r="C262">
        <f>'Perfis horário-mensais (fitted)'!$A23</f>
        <v>20</v>
      </c>
      <c r="D262">
        <f>'Perfis horário-mensais (fitted)'!L23</f>
        <v>2.58705401623447</v>
      </c>
      <c r="E262">
        <f>'[1]Geração horária'!D262/1000</f>
        <v>0</v>
      </c>
      <c r="F262">
        <f t="shared" si="25"/>
        <v>77.611620487034102</v>
      </c>
      <c r="G262">
        <f t="shared" si="26"/>
        <v>0</v>
      </c>
      <c r="H262">
        <f t="shared" si="27"/>
        <v>77.611620487034102</v>
      </c>
      <c r="I262">
        <f t="shared" si="28"/>
        <v>0</v>
      </c>
      <c r="J262">
        <f t="shared" si="29"/>
        <v>0</v>
      </c>
    </row>
    <row r="263" spans="1:10" x14ac:dyDescent="0.25">
      <c r="A263" t="str">
        <f>'Perfis horário-mensais (fitted)'!$L$2</f>
        <v>Nov</v>
      </c>
      <c r="B263">
        <f t="shared" si="24"/>
        <v>11</v>
      </c>
      <c r="C263">
        <f>'Perfis horário-mensais (fitted)'!$A24</f>
        <v>21</v>
      </c>
      <c r="D263">
        <f>'Perfis horário-mensais (fitted)'!L24</f>
        <v>2.3004508661416163</v>
      </c>
      <c r="E263">
        <f>'[1]Geração horária'!D263/1000</f>
        <v>0</v>
      </c>
      <c r="F263">
        <f t="shared" si="25"/>
        <v>69.013525984248488</v>
      </c>
      <c r="G263">
        <f t="shared" si="26"/>
        <v>0</v>
      </c>
      <c r="H263">
        <f t="shared" si="27"/>
        <v>69.013525984248488</v>
      </c>
      <c r="I263">
        <f t="shared" si="28"/>
        <v>0</v>
      </c>
      <c r="J263">
        <f t="shared" si="29"/>
        <v>0</v>
      </c>
    </row>
    <row r="264" spans="1:10" x14ac:dyDescent="0.25">
      <c r="A264" t="str">
        <f>'Perfis horário-mensais (fitted)'!$L$2</f>
        <v>Nov</v>
      </c>
      <c r="B264">
        <f t="shared" si="24"/>
        <v>11</v>
      </c>
      <c r="C264">
        <f>'Perfis horário-mensais (fitted)'!$A25</f>
        <v>22</v>
      </c>
      <c r="D264">
        <f>'Perfis horário-mensais (fitted)'!L25</f>
        <v>1.82763367438928</v>
      </c>
      <c r="E264">
        <f>'[1]Geração horária'!D264/1000</f>
        <v>0</v>
      </c>
      <c r="F264">
        <f t="shared" si="25"/>
        <v>54.829010231678403</v>
      </c>
      <c r="G264">
        <f t="shared" si="26"/>
        <v>0</v>
      </c>
      <c r="H264">
        <f t="shared" si="27"/>
        <v>54.829010231678403</v>
      </c>
      <c r="I264">
        <f t="shared" si="28"/>
        <v>0</v>
      </c>
      <c r="J264">
        <f t="shared" si="29"/>
        <v>0</v>
      </c>
    </row>
    <row r="265" spans="1:10" x14ac:dyDescent="0.25">
      <c r="A265" t="str">
        <f>'Perfis horário-mensais (fitted)'!$L$2</f>
        <v>Nov</v>
      </c>
      <c r="B265">
        <f t="shared" si="24"/>
        <v>11</v>
      </c>
      <c r="C265">
        <f>'Perfis horário-mensais (fitted)'!$A26</f>
        <v>23</v>
      </c>
      <c r="D265">
        <f>'Perfis horário-mensais (fitted)'!L26</f>
        <v>1.3692718671023087</v>
      </c>
      <c r="E265">
        <f>'[1]Geração horária'!D265/1000</f>
        <v>0</v>
      </c>
      <c r="F265">
        <f t="shared" si="25"/>
        <v>41.078156013069261</v>
      </c>
      <c r="G265">
        <f t="shared" si="26"/>
        <v>0</v>
      </c>
      <c r="H265">
        <f t="shared" si="27"/>
        <v>41.078156013069261</v>
      </c>
      <c r="I265">
        <f t="shared" si="28"/>
        <v>0</v>
      </c>
      <c r="J265">
        <f t="shared" si="29"/>
        <v>0</v>
      </c>
    </row>
    <row r="266" spans="1:10" x14ac:dyDescent="0.25">
      <c r="A266" t="str">
        <f>'Perfis horário-mensais (fitted)'!$M$2</f>
        <v>Dec</v>
      </c>
      <c r="B266">
        <f t="shared" si="24"/>
        <v>12</v>
      </c>
      <c r="C266">
        <f>'Perfis horário-mensais (fitted)'!$A3</f>
        <v>0</v>
      </c>
      <c r="D266">
        <f>'Perfis horário-mensais (fitted)'!M3</f>
        <v>1.2171831907197264</v>
      </c>
      <c r="E266">
        <f>'[1]Geração horária'!D266/1000</f>
        <v>0</v>
      </c>
      <c r="F266">
        <f t="shared" si="25"/>
        <v>36.51549572159179</v>
      </c>
      <c r="G266">
        <f t="shared" si="26"/>
        <v>0</v>
      </c>
      <c r="H266">
        <f t="shared" si="27"/>
        <v>36.51549572159179</v>
      </c>
      <c r="I266">
        <f t="shared" si="28"/>
        <v>0</v>
      </c>
      <c r="J266">
        <f t="shared" si="29"/>
        <v>0</v>
      </c>
    </row>
    <row r="267" spans="1:10" x14ac:dyDescent="0.25">
      <c r="A267" t="str">
        <f>'Perfis horário-mensais (fitted)'!$M$2</f>
        <v>Dec</v>
      </c>
      <c r="B267">
        <f t="shared" si="24"/>
        <v>12</v>
      </c>
      <c r="C267">
        <f>'Perfis horário-mensais (fitted)'!$A4</f>
        <v>1</v>
      </c>
      <c r="D267">
        <f>'Perfis horário-mensais (fitted)'!M4</f>
        <v>0.97984188962626773</v>
      </c>
      <c r="E267">
        <f>'[1]Geração horária'!D267/1000</f>
        <v>0</v>
      </c>
      <c r="F267">
        <f t="shared" si="25"/>
        <v>29.395256688788031</v>
      </c>
      <c r="G267">
        <f t="shared" si="26"/>
        <v>0</v>
      </c>
      <c r="H267">
        <f t="shared" si="27"/>
        <v>29.395256688788031</v>
      </c>
      <c r="I267">
        <f t="shared" si="28"/>
        <v>0</v>
      </c>
      <c r="J267">
        <f t="shared" si="29"/>
        <v>0</v>
      </c>
    </row>
    <row r="268" spans="1:10" x14ac:dyDescent="0.25">
      <c r="A268" t="str">
        <f>'Perfis horário-mensais (fitted)'!$M$2</f>
        <v>Dec</v>
      </c>
      <c r="B268">
        <f t="shared" si="24"/>
        <v>12</v>
      </c>
      <c r="C268">
        <f>'Perfis horário-mensais (fitted)'!$A5</f>
        <v>2</v>
      </c>
      <c r="D268">
        <f>'Perfis horário-mensais (fitted)'!M5</f>
        <v>0.87648031404526772</v>
      </c>
      <c r="E268">
        <f>'[1]Geração horária'!D268/1000</f>
        <v>0</v>
      </c>
      <c r="F268">
        <f t="shared" si="25"/>
        <v>26.294409421358033</v>
      </c>
      <c r="G268">
        <f t="shared" si="26"/>
        <v>0</v>
      </c>
      <c r="H268">
        <f t="shared" si="27"/>
        <v>26.294409421358033</v>
      </c>
      <c r="I268">
        <f t="shared" si="28"/>
        <v>0</v>
      </c>
      <c r="J268">
        <f t="shared" si="29"/>
        <v>0</v>
      </c>
    </row>
    <row r="269" spans="1:10" x14ac:dyDescent="0.25">
      <c r="A269" t="str">
        <f>'Perfis horário-mensais (fitted)'!$M$2</f>
        <v>Dec</v>
      </c>
      <c r="B269">
        <f t="shared" si="24"/>
        <v>12</v>
      </c>
      <c r="C269">
        <f>'Perfis horário-mensais (fitted)'!$A6</f>
        <v>3</v>
      </c>
      <c r="D269">
        <f>'Perfis horário-mensais (fitted)'!M6</f>
        <v>0.86912439249708118</v>
      </c>
      <c r="E269">
        <f>'[1]Geração horária'!D269/1000</f>
        <v>0</v>
      </c>
      <c r="F269">
        <f t="shared" si="25"/>
        <v>26.073731774912435</v>
      </c>
      <c r="G269">
        <f t="shared" si="26"/>
        <v>0</v>
      </c>
      <c r="H269">
        <f t="shared" si="27"/>
        <v>26.073731774912435</v>
      </c>
      <c r="I269">
        <f t="shared" si="28"/>
        <v>0</v>
      </c>
      <c r="J269">
        <f t="shared" si="29"/>
        <v>0</v>
      </c>
    </row>
    <row r="270" spans="1:10" x14ac:dyDescent="0.25">
      <c r="A270" t="str">
        <f>'Perfis horário-mensais (fitted)'!$M$2</f>
        <v>Dec</v>
      </c>
      <c r="B270">
        <f t="shared" si="24"/>
        <v>12</v>
      </c>
      <c r="C270">
        <f>'Perfis horário-mensais (fitted)'!$A7</f>
        <v>4</v>
      </c>
      <c r="D270">
        <f>'Perfis horário-mensais (fitted)'!M7</f>
        <v>0.93852590743526521</v>
      </c>
      <c r="E270">
        <f>'[1]Geração horária'!D270/1000</f>
        <v>0</v>
      </c>
      <c r="F270">
        <f t="shared" si="25"/>
        <v>28.155777223057957</v>
      </c>
      <c r="G270">
        <f t="shared" si="26"/>
        <v>0</v>
      </c>
      <c r="H270">
        <f t="shared" si="27"/>
        <v>28.155777223057957</v>
      </c>
      <c r="I270">
        <f t="shared" si="28"/>
        <v>0</v>
      </c>
      <c r="J270">
        <f t="shared" si="29"/>
        <v>0</v>
      </c>
    </row>
    <row r="271" spans="1:10" x14ac:dyDescent="0.25">
      <c r="A271" t="str">
        <f>'Perfis horário-mensais (fitted)'!$M$2</f>
        <v>Dec</v>
      </c>
      <c r="B271">
        <f t="shared" si="24"/>
        <v>12</v>
      </c>
      <c r="C271">
        <f>'Perfis horário-mensais (fitted)'!$A8</f>
        <v>5</v>
      </c>
      <c r="D271">
        <f>'Perfis horário-mensais (fitted)'!M8</f>
        <v>1.2550898482189934</v>
      </c>
      <c r="E271">
        <f>'[1]Geração horária'!D271/1000</f>
        <v>0.19433340334225668</v>
      </c>
      <c r="F271">
        <f t="shared" si="25"/>
        <v>37.652695446569801</v>
      </c>
      <c r="G271">
        <f t="shared" si="26"/>
        <v>5.8300021002677003</v>
      </c>
      <c r="H271">
        <f t="shared" si="27"/>
        <v>31.822693346302103</v>
      </c>
      <c r="I271">
        <f t="shared" si="28"/>
        <v>0</v>
      </c>
      <c r="J271">
        <f t="shared" si="29"/>
        <v>5.8300021002676985</v>
      </c>
    </row>
    <row r="272" spans="1:10" x14ac:dyDescent="0.25">
      <c r="A272" t="str">
        <f>'Perfis horário-mensais (fitted)'!$M$2</f>
        <v>Dec</v>
      </c>
      <c r="B272">
        <f t="shared" si="24"/>
        <v>12</v>
      </c>
      <c r="C272">
        <f>'Perfis horário-mensais (fitted)'!$A9</f>
        <v>6</v>
      </c>
      <c r="D272">
        <f>'Perfis horário-mensais (fitted)'!M9</f>
        <v>2.1117793475268263</v>
      </c>
      <c r="E272">
        <f>'[1]Geração horária'!D272/1000</f>
        <v>0.99674229456189711</v>
      </c>
      <c r="F272">
        <f t="shared" si="25"/>
        <v>63.353380425804787</v>
      </c>
      <c r="G272">
        <f t="shared" si="26"/>
        <v>29.902268836856912</v>
      </c>
      <c r="H272">
        <f t="shared" si="27"/>
        <v>33.451111588947875</v>
      </c>
      <c r="I272">
        <f t="shared" si="28"/>
        <v>0</v>
      </c>
      <c r="J272">
        <f t="shared" si="29"/>
        <v>29.902268836856912</v>
      </c>
    </row>
    <row r="273" spans="1:10" x14ac:dyDescent="0.25">
      <c r="A273" t="str">
        <f>'Perfis horário-mensais (fitted)'!$M$2</f>
        <v>Dec</v>
      </c>
      <c r="B273">
        <f t="shared" si="24"/>
        <v>12</v>
      </c>
      <c r="C273">
        <f>'Perfis horário-mensais (fitted)'!$A10</f>
        <v>7</v>
      </c>
      <c r="D273">
        <f>'Perfis horário-mensais (fitted)'!M10</f>
        <v>2.4416969913649504</v>
      </c>
      <c r="E273">
        <f>'[1]Geração horária'!D273/1000</f>
        <v>2.0687104226756352</v>
      </c>
      <c r="F273">
        <f t="shared" si="25"/>
        <v>73.250909740948515</v>
      </c>
      <c r="G273">
        <f t="shared" si="26"/>
        <v>62.061312680269054</v>
      </c>
      <c r="H273">
        <f t="shared" si="27"/>
        <v>11.189597060679461</v>
      </c>
      <c r="I273">
        <f t="shared" si="28"/>
        <v>0</v>
      </c>
      <c r="J273">
        <f t="shared" si="29"/>
        <v>62.061312680269054</v>
      </c>
    </row>
    <row r="274" spans="1:10" x14ac:dyDescent="0.25">
      <c r="A274" t="str">
        <f>'Perfis horário-mensais (fitted)'!$M$2</f>
        <v>Dec</v>
      </c>
      <c r="B274">
        <f t="shared" si="24"/>
        <v>12</v>
      </c>
      <c r="C274">
        <f>'Perfis horário-mensais (fitted)'!$A11</f>
        <v>8</v>
      </c>
      <c r="D274">
        <f>'Perfis horário-mensais (fitted)'!M11</f>
        <v>2.2584936528667829</v>
      </c>
      <c r="E274">
        <f>'[1]Geração horária'!D274/1000</f>
        <v>2.7143988273289397</v>
      </c>
      <c r="F274">
        <f t="shared" si="25"/>
        <v>67.754809586003489</v>
      </c>
      <c r="G274">
        <f t="shared" si="26"/>
        <v>81.431964819868185</v>
      </c>
      <c r="H274">
        <f t="shared" si="27"/>
        <v>0</v>
      </c>
      <c r="I274">
        <f t="shared" si="28"/>
        <v>13.677155233864696</v>
      </c>
      <c r="J274">
        <f t="shared" si="29"/>
        <v>67.754809586003489</v>
      </c>
    </row>
    <row r="275" spans="1:10" x14ac:dyDescent="0.25">
      <c r="A275" t="str">
        <f>'Perfis horário-mensais (fitted)'!$M$2</f>
        <v>Dec</v>
      </c>
      <c r="B275">
        <f t="shared" si="24"/>
        <v>12</v>
      </c>
      <c r="C275">
        <f>'Perfis horário-mensais (fitted)'!$A12</f>
        <v>9</v>
      </c>
      <c r="D275">
        <f>'Perfis horário-mensais (fitted)'!M12</f>
        <v>1.97311955069982</v>
      </c>
      <c r="E275">
        <f>'[1]Geração horária'!D275/1000</f>
        <v>3.7550228581294109</v>
      </c>
      <c r="F275">
        <f t="shared" si="25"/>
        <v>59.1935865209946</v>
      </c>
      <c r="G275">
        <f t="shared" si="26"/>
        <v>112.65068574388233</v>
      </c>
      <c r="H275">
        <f t="shared" si="27"/>
        <v>0</v>
      </c>
      <c r="I275">
        <f t="shared" si="28"/>
        <v>53.457099222887734</v>
      </c>
      <c r="J275">
        <f t="shared" si="29"/>
        <v>59.1935865209946</v>
      </c>
    </row>
    <row r="276" spans="1:10" x14ac:dyDescent="0.25">
      <c r="A276" t="str">
        <f>'Perfis horário-mensais (fitted)'!$M$2</f>
        <v>Dec</v>
      </c>
      <c r="B276">
        <f t="shared" si="24"/>
        <v>12</v>
      </c>
      <c r="C276">
        <f>'Perfis horário-mensais (fitted)'!$A13</f>
        <v>10</v>
      </c>
      <c r="D276">
        <f>'Perfis horário-mensais (fitted)'!M13</f>
        <v>1.9023006675255365</v>
      </c>
      <c r="E276">
        <f>'[1]Geração horária'!D276/1000</f>
        <v>4.7454963332286546</v>
      </c>
      <c r="F276">
        <f t="shared" si="25"/>
        <v>57.069020025766093</v>
      </c>
      <c r="G276">
        <f t="shared" si="26"/>
        <v>142.36488999685963</v>
      </c>
      <c r="H276">
        <f t="shared" si="27"/>
        <v>0</v>
      </c>
      <c r="I276">
        <f t="shared" si="28"/>
        <v>85.295869971093538</v>
      </c>
      <c r="J276">
        <f t="shared" si="29"/>
        <v>57.069020025766093</v>
      </c>
    </row>
    <row r="277" spans="1:10" x14ac:dyDescent="0.25">
      <c r="A277" t="str">
        <f>'Perfis horário-mensais (fitted)'!$M$2</f>
        <v>Dec</v>
      </c>
      <c r="B277">
        <f t="shared" si="24"/>
        <v>12</v>
      </c>
      <c r="C277">
        <f>'Perfis horário-mensais (fitted)'!$A14</f>
        <v>11</v>
      </c>
      <c r="D277">
        <f>'Perfis horário-mensais (fitted)'!M14</f>
        <v>1.8927090553967634</v>
      </c>
      <c r="E277">
        <f>'[1]Geração horária'!D277/1000</f>
        <v>4.989980292272139</v>
      </c>
      <c r="F277">
        <f t="shared" si="25"/>
        <v>56.781271661902899</v>
      </c>
      <c r="G277">
        <f t="shared" si="26"/>
        <v>149.69940876816418</v>
      </c>
      <c r="H277">
        <f t="shared" si="27"/>
        <v>0</v>
      </c>
      <c r="I277">
        <f t="shared" si="28"/>
        <v>92.91813710626127</v>
      </c>
      <c r="J277">
        <f t="shared" si="29"/>
        <v>56.781271661902899</v>
      </c>
    </row>
    <row r="278" spans="1:10" x14ac:dyDescent="0.25">
      <c r="A278" t="str">
        <f>'Perfis horário-mensais (fitted)'!$M$2</f>
        <v>Dec</v>
      </c>
      <c r="B278">
        <f t="shared" si="24"/>
        <v>12</v>
      </c>
      <c r="C278">
        <f>'Perfis horário-mensais (fitted)'!$A15</f>
        <v>12</v>
      </c>
      <c r="D278">
        <f>'Perfis horário-mensais (fitted)'!M15</f>
        <v>1.8875145911332512</v>
      </c>
      <c r="E278">
        <f>'[1]Geração horária'!D278/1000</f>
        <v>4.8896791808696838</v>
      </c>
      <c r="F278">
        <f t="shared" si="25"/>
        <v>56.625437733997536</v>
      </c>
      <c r="G278">
        <f t="shared" si="26"/>
        <v>146.69037542609053</v>
      </c>
      <c r="H278">
        <f t="shared" si="27"/>
        <v>0</v>
      </c>
      <c r="I278">
        <f t="shared" si="28"/>
        <v>90.064937692092997</v>
      </c>
      <c r="J278">
        <f t="shared" si="29"/>
        <v>56.625437733997536</v>
      </c>
    </row>
    <row r="279" spans="1:10" x14ac:dyDescent="0.25">
      <c r="A279" t="str">
        <f>'Perfis horário-mensais (fitted)'!$M$2</f>
        <v>Dec</v>
      </c>
      <c r="B279">
        <f t="shared" si="24"/>
        <v>12</v>
      </c>
      <c r="C279">
        <f>'Perfis horário-mensais (fitted)'!$A16</f>
        <v>13</v>
      </c>
      <c r="D279">
        <f>'Perfis horário-mensais (fitted)'!M16</f>
        <v>1.8814247796119024</v>
      </c>
      <c r="E279">
        <f>'[1]Geração horária'!D279/1000</f>
        <v>4.7329586943033473</v>
      </c>
      <c r="F279">
        <f t="shared" si="25"/>
        <v>56.442743388357073</v>
      </c>
      <c r="G279">
        <f t="shared" si="26"/>
        <v>141.98876082910041</v>
      </c>
      <c r="H279">
        <f t="shared" si="27"/>
        <v>0</v>
      </c>
      <c r="I279">
        <f t="shared" si="28"/>
        <v>85.546017440743341</v>
      </c>
      <c r="J279">
        <f t="shared" si="29"/>
        <v>56.442743388357073</v>
      </c>
    </row>
    <row r="280" spans="1:10" x14ac:dyDescent="0.25">
      <c r="A280" t="str">
        <f>'Perfis horário-mensais (fitted)'!$M$2</f>
        <v>Dec</v>
      </c>
      <c r="B280">
        <f t="shared" si="24"/>
        <v>12</v>
      </c>
      <c r="C280">
        <f>'Perfis horário-mensais (fitted)'!$A17</f>
        <v>14</v>
      </c>
      <c r="D280">
        <f>'Perfis horário-mensais (fitted)'!M17</f>
        <v>1.9117613889589427</v>
      </c>
      <c r="E280">
        <f>'[1]Geração horária'!D280/1000</f>
        <v>3.8051734138306381</v>
      </c>
      <c r="F280">
        <f t="shared" si="25"/>
        <v>57.352841668768278</v>
      </c>
      <c r="G280">
        <f t="shared" si="26"/>
        <v>114.15520241491915</v>
      </c>
      <c r="H280">
        <f t="shared" si="27"/>
        <v>0</v>
      </c>
      <c r="I280">
        <f t="shared" si="28"/>
        <v>56.802360746150867</v>
      </c>
      <c r="J280">
        <f t="shared" si="29"/>
        <v>57.352841668768278</v>
      </c>
    </row>
    <row r="281" spans="1:10" x14ac:dyDescent="0.25">
      <c r="A281" t="str">
        <f>'Perfis horário-mensais (fitted)'!$M$2</f>
        <v>Dec</v>
      </c>
      <c r="B281">
        <f t="shared" si="24"/>
        <v>12</v>
      </c>
      <c r="C281">
        <f>'Perfis horário-mensais (fitted)'!$A18</f>
        <v>15</v>
      </c>
      <c r="D281">
        <f>'Perfis horário-mensais (fitted)'!M18</f>
        <v>2.0641070719180892</v>
      </c>
      <c r="E281">
        <f>'[1]Geração horária'!D281/1000</f>
        <v>2.6078288964638312</v>
      </c>
      <c r="F281">
        <f t="shared" si="25"/>
        <v>61.923212157542679</v>
      </c>
      <c r="G281">
        <f t="shared" si="26"/>
        <v>78.234866893914941</v>
      </c>
      <c r="H281">
        <f t="shared" si="27"/>
        <v>0</v>
      </c>
      <c r="I281">
        <f t="shared" si="28"/>
        <v>16.311654736372262</v>
      </c>
      <c r="J281">
        <f t="shared" si="29"/>
        <v>61.923212157542679</v>
      </c>
    </row>
    <row r="282" spans="1:10" x14ac:dyDescent="0.25">
      <c r="A282" t="str">
        <f>'Perfis horário-mensais (fitted)'!$M$2</f>
        <v>Dec</v>
      </c>
      <c r="B282">
        <f t="shared" si="24"/>
        <v>12</v>
      </c>
      <c r="C282">
        <f>'Perfis horário-mensais (fitted)'!$A19</f>
        <v>16</v>
      </c>
      <c r="D282">
        <f>'Perfis horário-mensais (fitted)'!M19</f>
        <v>2.5362099157244633</v>
      </c>
      <c r="E282">
        <f>'[1]Geração horária'!D282/1000</f>
        <v>1.924527575034606</v>
      </c>
      <c r="F282">
        <f t="shared" si="25"/>
        <v>76.0862974717339</v>
      </c>
      <c r="G282">
        <f t="shared" si="26"/>
        <v>57.735827251038181</v>
      </c>
      <c r="H282">
        <f t="shared" si="27"/>
        <v>18.350470220695719</v>
      </c>
      <c r="I282">
        <f t="shared" si="28"/>
        <v>0</v>
      </c>
      <c r="J282">
        <f t="shared" si="29"/>
        <v>57.735827251038181</v>
      </c>
    </row>
    <row r="283" spans="1:10" x14ac:dyDescent="0.25">
      <c r="A283" t="str">
        <f>'Perfis horário-mensais (fitted)'!$M$2</f>
        <v>Dec</v>
      </c>
      <c r="B283">
        <f t="shared" si="24"/>
        <v>12</v>
      </c>
      <c r="C283">
        <f>'Perfis horário-mensais (fitted)'!$A20</f>
        <v>17</v>
      </c>
      <c r="D283">
        <f>'Perfis horário-mensais (fitted)'!M20</f>
        <v>3.2459309300837784</v>
      </c>
      <c r="E283">
        <f>'[1]Geração horária'!D283/1000</f>
        <v>0.95912937778597618</v>
      </c>
      <c r="F283">
        <f t="shared" si="25"/>
        <v>97.377927902513349</v>
      </c>
      <c r="G283">
        <f t="shared" si="26"/>
        <v>28.773881333579286</v>
      </c>
      <c r="H283">
        <f t="shared" si="27"/>
        <v>68.604046568934066</v>
      </c>
      <c r="I283">
        <f t="shared" si="28"/>
        <v>0</v>
      </c>
      <c r="J283">
        <f t="shared" si="29"/>
        <v>28.773881333579283</v>
      </c>
    </row>
    <row r="284" spans="1:10" x14ac:dyDescent="0.25">
      <c r="A284" t="str">
        <f>'Perfis horário-mensais (fitted)'!$M$2</f>
        <v>Dec</v>
      </c>
      <c r="B284">
        <f t="shared" si="24"/>
        <v>12</v>
      </c>
      <c r="C284">
        <f>'Perfis horário-mensais (fitted)'!$A21</f>
        <v>18</v>
      </c>
      <c r="D284">
        <f>'Perfis horário-mensais (fitted)'!M21</f>
        <v>3.759118504187517</v>
      </c>
      <c r="E284">
        <f>'[1]Geração horária'!D284/1000</f>
        <v>0.22567750065552381</v>
      </c>
      <c r="F284">
        <f t="shared" si="25"/>
        <v>112.77355512562551</v>
      </c>
      <c r="G284">
        <f t="shared" si="26"/>
        <v>6.7703250196657141</v>
      </c>
      <c r="H284">
        <f t="shared" si="27"/>
        <v>106.00323010595979</v>
      </c>
      <c r="I284">
        <f t="shared" si="28"/>
        <v>0</v>
      </c>
      <c r="J284">
        <f t="shared" si="29"/>
        <v>6.7703250196657194</v>
      </c>
    </row>
    <row r="285" spans="1:10" x14ac:dyDescent="0.25">
      <c r="A285" t="str">
        <f>'Perfis horário-mensais (fitted)'!$M$2</f>
        <v>Dec</v>
      </c>
      <c r="B285">
        <f t="shared" si="24"/>
        <v>12</v>
      </c>
      <c r="C285">
        <f>'Perfis horário-mensais (fitted)'!$A22</f>
        <v>19</v>
      </c>
      <c r="D285">
        <f>'Perfis horário-mensais (fitted)'!M22</f>
        <v>3.5288096864111349</v>
      </c>
      <c r="E285">
        <f>'[1]Geração horária'!D285/1000</f>
        <v>0</v>
      </c>
      <c r="F285">
        <f t="shared" si="25"/>
        <v>105.86429059233404</v>
      </c>
      <c r="G285">
        <f t="shared" si="26"/>
        <v>0</v>
      </c>
      <c r="H285">
        <f t="shared" si="27"/>
        <v>105.86429059233404</v>
      </c>
      <c r="I285">
        <f t="shared" si="28"/>
        <v>0</v>
      </c>
      <c r="J285">
        <f t="shared" si="29"/>
        <v>0</v>
      </c>
    </row>
    <row r="286" spans="1:10" x14ac:dyDescent="0.25">
      <c r="A286" t="str">
        <f>'Perfis horário-mensais (fitted)'!$M$2</f>
        <v>Dec</v>
      </c>
      <c r="B286">
        <f t="shared" si="24"/>
        <v>12</v>
      </c>
      <c r="C286">
        <f>'Perfis horário-mensais (fitted)'!$A23</f>
        <v>20</v>
      </c>
      <c r="D286">
        <f>'Perfis horário-mensais (fitted)'!M23</f>
        <v>3.3054504110407832</v>
      </c>
      <c r="E286">
        <f>'[1]Geração horária'!D286/1000</f>
        <v>0</v>
      </c>
      <c r="F286">
        <f t="shared" si="25"/>
        <v>99.163512331223501</v>
      </c>
      <c r="G286">
        <f t="shared" si="26"/>
        <v>0</v>
      </c>
      <c r="H286">
        <f t="shared" si="27"/>
        <v>99.163512331223501</v>
      </c>
      <c r="I286">
        <f t="shared" si="28"/>
        <v>0</v>
      </c>
      <c r="J286">
        <f t="shared" si="29"/>
        <v>0</v>
      </c>
    </row>
    <row r="287" spans="1:10" x14ac:dyDescent="0.25">
      <c r="A287" t="str">
        <f>'Perfis horário-mensais (fitted)'!$M$2</f>
        <v>Dec</v>
      </c>
      <c r="B287">
        <f t="shared" si="24"/>
        <v>12</v>
      </c>
      <c r="C287">
        <f>'Perfis horário-mensais (fitted)'!$A24</f>
        <v>21</v>
      </c>
      <c r="D287">
        <f>'Perfis horário-mensais (fitted)'!M24</f>
        <v>2.9730032176114509</v>
      </c>
      <c r="E287">
        <f>'[1]Geração horária'!D287/1000</f>
        <v>0</v>
      </c>
      <c r="F287">
        <f t="shared" si="25"/>
        <v>89.190096528343531</v>
      </c>
      <c r="G287">
        <f t="shared" si="26"/>
        <v>0</v>
      </c>
      <c r="H287">
        <f t="shared" si="27"/>
        <v>89.190096528343531</v>
      </c>
      <c r="I287">
        <f t="shared" si="28"/>
        <v>0</v>
      </c>
      <c r="J287">
        <f t="shared" si="29"/>
        <v>0</v>
      </c>
    </row>
    <row r="288" spans="1:10" x14ac:dyDescent="0.25">
      <c r="A288" t="str">
        <f>'Perfis horário-mensais (fitted)'!$M$2</f>
        <v>Dec</v>
      </c>
      <c r="B288">
        <f t="shared" si="24"/>
        <v>12</v>
      </c>
      <c r="C288">
        <f>'Perfis horário-mensais (fitted)'!$A25</f>
        <v>22</v>
      </c>
      <c r="D288">
        <f>'Perfis horário-mensais (fitted)'!M25</f>
        <v>2.3782363329760301</v>
      </c>
      <c r="E288">
        <f>'[1]Geração horária'!D288/1000</f>
        <v>0</v>
      </c>
      <c r="F288">
        <f t="shared" si="25"/>
        <v>71.347089989280903</v>
      </c>
      <c r="G288">
        <f t="shared" si="26"/>
        <v>0</v>
      </c>
      <c r="H288">
        <f t="shared" si="27"/>
        <v>71.347089989280903</v>
      </c>
      <c r="I288">
        <f t="shared" si="28"/>
        <v>0</v>
      </c>
      <c r="J288">
        <f t="shared" si="29"/>
        <v>0</v>
      </c>
    </row>
    <row r="289" spans="1:10" x14ac:dyDescent="0.25">
      <c r="A289" t="str">
        <f>'Perfis horário-mensais (fitted)'!$M$2</f>
        <v>Dec</v>
      </c>
      <c r="B289">
        <f t="shared" si="24"/>
        <v>12</v>
      </c>
      <c r="C289">
        <f>'Perfis horário-mensais (fitted)'!$A26</f>
        <v>23</v>
      </c>
      <c r="D289">
        <f>'Perfis horário-mensais (fitted)'!M26</f>
        <v>1.8120883624193771</v>
      </c>
      <c r="E289">
        <f>'[1]Geração horária'!D289/1000</f>
        <v>0</v>
      </c>
      <c r="F289">
        <f t="shared" si="25"/>
        <v>54.362650872581312</v>
      </c>
      <c r="G289">
        <f t="shared" si="26"/>
        <v>0</v>
      </c>
      <c r="H289">
        <f t="shared" si="27"/>
        <v>54.362650872581312</v>
      </c>
      <c r="I289">
        <f t="shared" si="28"/>
        <v>0</v>
      </c>
      <c r="J289">
        <f t="shared" si="29"/>
        <v>0</v>
      </c>
    </row>
  </sheetData>
  <mergeCells count="2">
    <mergeCell ref="M1:P7"/>
    <mergeCell ref="M9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Histórico demanda</vt:lpstr>
      <vt:lpstr>Perfil mensal (média faturas)</vt:lpstr>
      <vt:lpstr>Perfis horário-mensais (USA)</vt:lpstr>
      <vt:lpstr>Perfis horário-mensais (fitted)</vt:lpstr>
      <vt:lpstr>Demanda e geração horárias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Rhode</dc:creator>
  <cp:lastModifiedBy>Lucas Rhode</cp:lastModifiedBy>
  <dcterms:created xsi:type="dcterms:W3CDTF">2019-05-19T21:10:48Z</dcterms:created>
  <dcterms:modified xsi:type="dcterms:W3CDTF">2019-09-27T12:57:16Z</dcterms:modified>
</cp:coreProperties>
</file>