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cetd.lsantos\3D Objects\FTT\"/>
    </mc:Choice>
  </mc:AlternateContent>
  <xr:revisionPtr revIDLastSave="0" documentId="13_ncr:1_{07C6A57E-E027-48A2-AC0A-AFBDAC2FD7F7}" xr6:coauthVersionLast="36" xr6:coauthVersionMax="47" xr10:uidLastSave="{00000000-0000-0000-0000-000000000000}"/>
  <bookViews>
    <workbookView minimized="1" xWindow="0" yWindow="0" windowWidth="21600" windowHeight="8925" xr2:uid="{00000000-000D-0000-FFFF-FFFF00000000}"/>
  </bookViews>
  <sheets>
    <sheet name="Determine team size" sheetId="4" r:id="rId1"/>
  </sheets>
  <externalReferences>
    <externalReference r:id="rId2"/>
  </externalReferences>
  <definedNames>
    <definedName name="StartDate">[1]Kanban!$O$2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4" l="1"/>
  <c r="D23" i="4"/>
  <c r="E5" i="4" l="1"/>
  <c r="G19" i="4" l="1"/>
  <c r="D9" i="4"/>
  <c r="D10" i="4" s="1"/>
  <c r="B9" i="4"/>
  <c r="B10" i="4" s="1"/>
  <c r="C9" i="4"/>
  <c r="B11" i="4" l="1"/>
  <c r="D11" i="4"/>
  <c r="B23" i="4"/>
  <c r="D19" i="4"/>
  <c r="H19" i="4" s="1"/>
  <c r="C24" i="4" l="1"/>
  <c r="C25" i="4" s="1"/>
  <c r="B24" i="4" l="1"/>
  <c r="B25" i="4" s="1"/>
  <c r="D24" i="4"/>
  <c r="D25" i="4" s="1"/>
  <c r="C11" i="4" l="1"/>
  <c r="B12" i="4" l="1"/>
  <c r="B13" i="4" s="1"/>
  <c r="D12" i="4"/>
  <c r="D13" i="4" s="1"/>
  <c r="C12" i="4"/>
  <c r="C13" i="4" s="1"/>
</calcChain>
</file>

<file path=xl/sharedStrings.xml><?xml version="1.0" encoding="utf-8"?>
<sst xmlns="http://schemas.openxmlformats.org/spreadsheetml/2006/main" count="35" uniqueCount="33">
  <si>
    <t>Step</t>
  </si>
  <si>
    <t>Specify</t>
  </si>
  <si>
    <t>Implement</t>
  </si>
  <si>
    <t>Validate</t>
  </si>
  <si>
    <t>A: Average rate per month per person</t>
  </si>
  <si>
    <t xml:space="preserve">B: Slowest rate (minimum A column) </t>
  </si>
  <si>
    <t>D: Throughput of step B (B * C)</t>
  </si>
  <si>
    <t>E: People needed to match B’s throughput (D / A)</t>
  </si>
  <si>
    <t>F: WIP limits (E * 1½ rounded up)</t>
  </si>
  <si>
    <t>Fill in cells with yellow highlight</t>
  </si>
  <si>
    <t>Determine team size</t>
  </si>
  <si>
    <t>C: Estimated people required for step B (Items / Months / B)</t>
  </si>
  <si>
    <t>Versão básica para determinar equipe sem CTE, TAR e TCR</t>
  </si>
  <si>
    <t>Itens de trabalho pendentes</t>
  </si>
  <si>
    <t>Dias por mês</t>
  </si>
  <si>
    <t>Data de início</t>
  </si>
  <si>
    <t>Data de conclusão</t>
  </si>
  <si>
    <t>Mêses</t>
  </si>
  <si>
    <t>Estimativa de tarefa atual (CTE)</t>
  </si>
  <si>
    <t>Taxa de adição de tarefa(TAR)</t>
  </si>
  <si>
    <t>Taxa de conclusão de tarefa (TCR)</t>
  </si>
  <si>
    <t>Dias até o término
( CTE / (TCR – TAR) )</t>
  </si>
  <si>
    <t>Dias</t>
  </si>
  <si>
    <t>Estimado / Esperado</t>
  </si>
  <si>
    <t>Passo</t>
  </si>
  <si>
    <t>Especificar</t>
  </si>
  <si>
    <t>Implementar</t>
  </si>
  <si>
    <t>Validar</t>
  </si>
  <si>
    <t>A: Limite WIP atual</t>
  </si>
  <si>
    <r>
      <t xml:space="preserve">B: Pessoas na equipe atual (A </t>
    </r>
    <r>
      <rPr>
        <sz val="11"/>
        <color theme="1"/>
        <rFont val="Calibri"/>
        <family val="2"/>
      </rPr>
      <t>÷</t>
    </r>
    <r>
      <rPr>
        <sz val="11"/>
        <color theme="1"/>
        <rFont val="Calibri"/>
        <family val="2"/>
        <scheme val="minor"/>
      </rPr>
      <t xml:space="preserve"> 1½ arredondado para baixo)</t>
    </r>
  </si>
  <si>
    <t>C: Estimativa de pessoas necessárias (B * Estim / Experado)</t>
  </si>
  <si>
    <t>D: Limite WIP estimado (C * 1½ arredondado para cima)</t>
  </si>
  <si>
    <t>Determinando tamanho da equipe com valores estabelecidos para CTE, TAR, and 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</si>
</sst>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2" fontId="0" fillId="2" borderId="0" xfId="0" applyNumberFormat="1" applyFill="1"/>
    <xf numFmtId="14" fontId="0" fillId="2" borderId="0" xfId="0" applyNumberForma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0" xfId="0" applyNumberFormat="1"/>
    <xf numFmtId="1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13">
    <dxf>
      <numFmt numFmtId="2" formatCode="0.00"/>
      <fill>
        <patternFill patternType="solid">
          <fgColor indexed="64"/>
          <bgColor rgb="FFFFFF00"/>
        </patternFill>
      </fill>
    </dxf>
    <dxf>
      <numFmt numFmtId="164" formatCode="m/d/yyyy"/>
      <fill>
        <patternFill patternType="solid">
          <fgColor indexed="64"/>
          <bgColor rgb="FFFFFF00"/>
        </patternFill>
      </fill>
    </dxf>
    <dxf>
      <numFmt numFmtId="164" formatCode="m/d/yyyy"/>
      <fill>
        <patternFill patternType="solid">
          <fgColor indexed="64"/>
          <bgColor rgb="FFFFFF00"/>
        </patternFill>
      </fill>
    </dxf>
    <dxf>
      <numFmt numFmtId="1" formatCode="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164" formatCode="m/d/yyyy"/>
    </dxf>
    <dxf>
      <numFmt numFmtId="1" formatCode="0"/>
      <fill>
        <patternFill patternType="solid">
          <fgColor indexed="64"/>
          <bgColor rgb="FFFFFF00"/>
        </patternFill>
      </fill>
    </dxf>
    <dxf>
      <numFmt numFmtId="164" formatCode="m/d/yyyy"/>
      <fill>
        <patternFill patternType="solid">
          <fgColor indexed="64"/>
          <bgColor rgb="FFFFFF00"/>
        </patternFill>
      </fill>
    </dxf>
    <dxf>
      <numFmt numFmtId="164" formatCode="m/d/yyyy"/>
      <fill>
        <patternFill patternType="solid">
          <fgColor indexed="64"/>
          <bgColor rgb="FFFFFF00"/>
        </patternFill>
      </fill>
    </dxf>
    <dxf>
      <numFmt numFmtId="1" formatCode="0"/>
    </dxf>
    <dxf>
      <numFmt numFmtId="2" formatCode="0.00"/>
      <fill>
        <patternFill patternType="solid">
          <fgColor indexed="64"/>
          <bgColor rgb="FFFFFF00"/>
        </patternFill>
      </fill>
    </dxf>
    <dxf>
      <numFmt numFmtId="2" formatCode="0.00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5ab32963786f872/Documents/Agile%20Project%20Management%20with%20Kanban/Agile%20Project%20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nban"/>
      <sheetName val="Scrum"/>
      <sheetName val="CFD"/>
      <sheetName val="Waterfall Metrics"/>
      <sheetName val="Scrum Metrics"/>
    </sheetNames>
    <sheetDataSet>
      <sheetData sheetId="0">
        <row r="2">
          <cell r="O2">
            <v>41813</v>
          </cell>
        </row>
      </sheetData>
      <sheetData sheetId="1"/>
      <sheetData sheetId="2"/>
      <sheetData sheetId="3"/>
      <sheetData sheetId="4">
        <row r="1">
          <cell r="C1" t="str">
            <v>Completed tasks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askEstimate" displayName="TaskEstimate" ref="A18:H19" totalsRowShown="0">
  <autoFilter ref="A18:H19" xr:uid="{00000000-0009-0000-0100-000009000000}"/>
  <tableColumns count="8">
    <tableColumn id="1" xr3:uid="{00000000-0010-0000-0200-000001000000}" name="Estimativa de tarefa atual (CTE)" dataDxfId="12"/>
    <tableColumn id="2" xr3:uid="{00000000-0010-0000-0200-000002000000}" name="Taxa de adição de tarefa(TAR)" dataDxfId="11"/>
    <tableColumn id="3" xr3:uid="{00000000-0010-0000-0200-000003000000}" name="Taxa de conclusão de tarefa (TCR)" dataDxfId="10"/>
    <tableColumn id="4" xr3:uid="{00000000-0010-0000-0200-000004000000}" name="Dias até o término_x000a_( CTE / (TCR – TAR) )" dataDxfId="9">
      <calculatedColumnFormula>TaskEstimate[[#This Row],[Estimativa de tarefa atual (CTE)]]/(TaskEstimate[[#This Row],[Taxa de conclusão de tarefa (TCR)]]-TaskEstimate[[#This Row],[Taxa de adição de tarefa(TAR)]])</calculatedColumnFormula>
    </tableColumn>
    <tableColumn id="5" xr3:uid="{00000000-0010-0000-0200-000005000000}" name="Data de início" dataDxfId="8"/>
    <tableColumn id="6" xr3:uid="{00000000-0010-0000-0200-000006000000}" name="Data de conclusão" dataDxfId="7"/>
    <tableColumn id="7" xr3:uid="{00000000-0010-0000-0200-000007000000}" name="Dias" dataDxfId="6">
      <calculatedColumnFormula>TaskEstimate[[#This Row],[Data de conclusão]]-TaskEstimate[[#This Row],[Data de início]]</calculatedColumnFormula>
    </tableColumn>
    <tableColumn id="8" xr3:uid="{00000000-0010-0000-0200-000008000000}" name="Estimado / Esperado" dataDxfId="5">
      <calculatedColumnFormula>TaskEstimate[Dias até o término
( CTE / (TCR – TAR) )]/TaskEstimate[Dias]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PendingWork" displayName="PendingWork" ref="A4:E5" totalsRowShown="0">
  <autoFilter ref="A4:E5" xr:uid="{00000000-0009-0000-0100-000001000000}"/>
  <tableColumns count="5">
    <tableColumn id="1" xr3:uid="{00000000-0010-0000-0300-000001000000}" name="Itens de trabalho pendentes" dataDxfId="4"/>
    <tableColumn id="2" xr3:uid="{00000000-0010-0000-0300-000002000000}" name="Dias por mês" dataDxfId="3"/>
    <tableColumn id="5" xr3:uid="{00000000-0010-0000-0300-000005000000}" name="Data de início" dataDxfId="2"/>
    <tableColumn id="6" xr3:uid="{00000000-0010-0000-0300-000006000000}" name="Data de conclusão" dataDxfId="1"/>
    <tableColumn id="7" xr3:uid="{00000000-0010-0000-0300-000007000000}" name="Mêses" dataDxfId="0">
      <calculatedColumnFormula>(PendingWork[[#This Row],[Data de conclusão]]-PendingWork[[#This Row],[Data de início]])/PendingWork[[#This Row],[Dias por mês]]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tabSelected="1" topLeftCell="A7" workbookViewId="0">
      <selection activeCell="J25" sqref="J25"/>
    </sheetView>
  </sheetViews>
  <sheetFormatPr defaultRowHeight="15" x14ac:dyDescent="0.25"/>
  <cols>
    <col min="1" max="1" width="50.85546875" customWidth="1"/>
    <col min="2" max="2" width="16.28515625" customWidth="1"/>
    <col min="3" max="3" width="13.85546875" customWidth="1"/>
    <col min="4" max="4" width="17.28515625" customWidth="1"/>
    <col min="5" max="5" width="14.85546875" customWidth="1"/>
    <col min="6" max="6" width="18.42578125" customWidth="1"/>
    <col min="7" max="7" width="7.42578125" bestFit="1" customWidth="1"/>
    <col min="8" max="8" width="12.28515625" bestFit="1" customWidth="1"/>
  </cols>
  <sheetData>
    <row r="1" spans="1:5" ht="31.5" x14ac:dyDescent="0.5">
      <c r="A1" s="2" t="s">
        <v>10</v>
      </c>
      <c r="C1" s="22" t="s">
        <v>9</v>
      </c>
      <c r="D1" s="22"/>
    </row>
    <row r="3" spans="1:5" x14ac:dyDescent="0.25">
      <c r="A3" t="s">
        <v>12</v>
      </c>
    </row>
    <row r="4" spans="1:5" x14ac:dyDescent="0.25">
      <c r="A4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x14ac:dyDescent="0.25">
      <c r="A5" s="1">
        <v>20</v>
      </c>
      <c r="B5" s="21">
        <v>30</v>
      </c>
      <c r="C5" s="6">
        <v>45406</v>
      </c>
      <c r="D5" s="6">
        <v>45447</v>
      </c>
      <c r="E5" s="4">
        <f>(PendingWork[[#This Row],[Data de conclusão]]-PendingWork[[#This Row],[Data de início]])/PendingWork[[#This Row],[Dias por mês]]</f>
        <v>1.3666666666666667</v>
      </c>
    </row>
    <row r="7" spans="1:5" x14ac:dyDescent="0.25">
      <c r="A7" s="7" t="s">
        <v>0</v>
      </c>
      <c r="B7" s="8" t="s">
        <v>1</v>
      </c>
      <c r="C7" s="8" t="s">
        <v>2</v>
      </c>
      <c r="D7" s="9" t="s">
        <v>3</v>
      </c>
    </row>
    <row r="8" spans="1:5" x14ac:dyDescent="0.25">
      <c r="A8" s="10" t="s">
        <v>4</v>
      </c>
      <c r="B8" s="11">
        <v>10</v>
      </c>
      <c r="C8" s="11">
        <v>5</v>
      </c>
      <c r="D8" s="12">
        <v>6</v>
      </c>
    </row>
    <row r="9" spans="1:5" x14ac:dyDescent="0.25">
      <c r="A9" s="10" t="s">
        <v>5</v>
      </c>
      <c r="B9" s="13" t="str">
        <f t="shared" ref="B9" si="0">IF(B8=MIN($B8:$D8),B8,"")</f>
        <v/>
      </c>
      <c r="C9" s="13">
        <f>IF(C8=MIN($B8:$D8),C8,"")</f>
        <v>5</v>
      </c>
      <c r="D9" s="14" t="str">
        <f t="shared" ref="D9" si="1">IF(D8=MIN($B8:$D8),D8,"")</f>
        <v/>
      </c>
    </row>
    <row r="10" spans="1:5" x14ac:dyDescent="0.25">
      <c r="A10" s="10" t="s">
        <v>11</v>
      </c>
      <c r="B10" s="18" t="str">
        <f>IF(B9="","",PendingWork[Itens de trabalho pendentes]/(B9*PendingWork[Mêses]))</f>
        <v/>
      </c>
      <c r="C10" s="18">
        <v>2</v>
      </c>
      <c r="D10" s="19" t="str">
        <f>IF(D9="","",PendingWork[Itens de trabalho pendentes]/(D9*PendingWork[Mêses]))</f>
        <v/>
      </c>
    </row>
    <row r="11" spans="1:5" x14ac:dyDescent="0.25">
      <c r="A11" s="10" t="s">
        <v>6</v>
      </c>
      <c r="B11" s="18" t="str">
        <f>IF(B9="","",B9*B10)</f>
        <v/>
      </c>
      <c r="C11" s="18">
        <f t="shared" ref="C11:D11" si="2">IF(C9="","",C9*C10)</f>
        <v>10</v>
      </c>
      <c r="D11" s="19" t="str">
        <f t="shared" si="2"/>
        <v/>
      </c>
    </row>
    <row r="12" spans="1:5" x14ac:dyDescent="0.25">
      <c r="A12" s="10" t="s">
        <v>7</v>
      </c>
      <c r="B12" s="18">
        <f t="shared" ref="B12" si="3">MIN($B11:$D11)/B8</f>
        <v>1</v>
      </c>
      <c r="C12" s="18">
        <f>MIN($B11:$D11)/C8</f>
        <v>2</v>
      </c>
      <c r="D12" s="19">
        <f t="shared" ref="D12" si="4">MIN($B11:$D11)/D8</f>
        <v>1.6666666666666667</v>
      </c>
    </row>
    <row r="13" spans="1:5" x14ac:dyDescent="0.25">
      <c r="A13" s="15" t="s">
        <v>8</v>
      </c>
      <c r="B13" s="16">
        <f>ROUNDUP(B12*1.5,0)</f>
        <v>2</v>
      </c>
      <c r="C13" s="16">
        <f t="shared" ref="C13:D13" si="5">ROUNDUP(C12*1.5,0)</f>
        <v>3</v>
      </c>
      <c r="D13" s="17">
        <f t="shared" si="5"/>
        <v>3</v>
      </c>
    </row>
    <row r="17" spans="1:8" x14ac:dyDescent="0.25">
      <c r="A17" t="s">
        <v>32</v>
      </c>
    </row>
    <row r="18" spans="1:8" ht="60" x14ac:dyDescent="0.25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15</v>
      </c>
      <c r="F18" s="3" t="s">
        <v>16</v>
      </c>
      <c r="G18" s="3" t="s">
        <v>22</v>
      </c>
      <c r="H18" s="3" t="s">
        <v>23</v>
      </c>
    </row>
    <row r="19" spans="1:8" x14ac:dyDescent="0.25">
      <c r="A19" s="1">
        <v>10</v>
      </c>
      <c r="B19" s="5">
        <v>0</v>
      </c>
      <c r="C19" s="5">
        <v>0.5</v>
      </c>
      <c r="D19" s="20">
        <f>TaskEstimate[[#This Row],[Estimativa de tarefa atual (CTE)]]/(TaskEstimate[[#This Row],[Taxa de conclusão de tarefa (TCR)]]-TaskEstimate[[#This Row],[Taxa de adição de tarefa(TAR)]])</f>
        <v>20</v>
      </c>
      <c r="E19" s="6">
        <v>45406</v>
      </c>
      <c r="F19" s="6">
        <v>45447</v>
      </c>
      <c r="G19">
        <f>TaskEstimate[[#This Row],[Data de conclusão]]-TaskEstimate[[#This Row],[Data de início]]</f>
        <v>41</v>
      </c>
      <c r="H19" s="4">
        <f>TaskEstimate[Dias até o término
( CTE / (TCR – TAR) )]/TaskEstimate[Dias]</f>
        <v>0.48780487804878048</v>
      </c>
    </row>
    <row r="21" spans="1:8" x14ac:dyDescent="0.25">
      <c r="A21" s="7" t="s">
        <v>24</v>
      </c>
      <c r="B21" s="8" t="s">
        <v>25</v>
      </c>
      <c r="C21" s="8" t="s">
        <v>26</v>
      </c>
      <c r="D21" s="9" t="s">
        <v>27</v>
      </c>
    </row>
    <row r="22" spans="1:8" x14ac:dyDescent="0.25">
      <c r="A22" s="10" t="s">
        <v>28</v>
      </c>
      <c r="B22" s="11">
        <v>2</v>
      </c>
      <c r="C22" s="11">
        <v>3</v>
      </c>
      <c r="D22" s="12">
        <v>3</v>
      </c>
    </row>
    <row r="23" spans="1:8" x14ac:dyDescent="0.25">
      <c r="A23" s="10" t="s">
        <v>29</v>
      </c>
      <c r="B23" s="13">
        <f>ROUNDDOWN(B22/1.5,0)</f>
        <v>1</v>
      </c>
      <c r="C23" s="13">
        <f t="shared" ref="C23:D23" si="6">ROUNDDOWN(C22/1.5,0)</f>
        <v>2</v>
      </c>
      <c r="D23" s="14">
        <f t="shared" si="6"/>
        <v>2</v>
      </c>
    </row>
    <row r="24" spans="1:8" x14ac:dyDescent="0.25">
      <c r="A24" s="10" t="s">
        <v>30</v>
      </c>
      <c r="B24" s="18">
        <f>B23*TaskEstimate[Estimado / Esperado]</f>
        <v>0.48780487804878048</v>
      </c>
      <c r="C24" s="18">
        <f>C23*TaskEstimate[Estimado / Esperado]</f>
        <v>0.97560975609756095</v>
      </c>
      <c r="D24" s="19">
        <f>D23*TaskEstimate[Estimado / Esperado]</f>
        <v>0.97560975609756095</v>
      </c>
    </row>
    <row r="25" spans="1:8" x14ac:dyDescent="0.25">
      <c r="A25" s="15" t="s">
        <v>31</v>
      </c>
      <c r="B25" s="16">
        <f>ROUNDUP(B24*1.5,0)</f>
        <v>1</v>
      </c>
      <c r="C25" s="16">
        <f t="shared" ref="C25:D25" si="7">ROUNDUP(C24*1.5,0)</f>
        <v>2</v>
      </c>
      <c r="D25" s="17">
        <f t="shared" si="7"/>
        <v>2</v>
      </c>
    </row>
  </sheetData>
  <mergeCells count="1">
    <mergeCell ref="C1:D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Determine team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Brechner</dc:creator>
  <cp:lastModifiedBy>CETD. Lucas Araujo dos Santos</cp:lastModifiedBy>
  <dcterms:created xsi:type="dcterms:W3CDTF">2014-08-03T21:34:27Z</dcterms:created>
  <dcterms:modified xsi:type="dcterms:W3CDTF">2024-06-03T10:43:15Z</dcterms:modified>
</cp:coreProperties>
</file>