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sotkovszki/Downloads/"/>
    </mc:Choice>
  </mc:AlternateContent>
  <xr:revisionPtr revIDLastSave="0" documentId="8_{57B9C8C5-7178-BC42-809F-E6EA0B1E6489}" xr6:coauthVersionLast="47" xr6:coauthVersionMax="47" xr10:uidLastSave="{00000000-0000-0000-0000-000000000000}"/>
  <bookViews>
    <workbookView xWindow="0" yWindow="500" windowWidth="28800" windowHeight="16280" xr2:uid="{9401696C-A5A2-4E5C-901D-799A00DA027D}"/>
  </bookViews>
  <sheets>
    <sheet name="Scenario 1. Loc 1" sheetId="13" r:id="rId1"/>
    <sheet name="Scenario 1. Loc 2 (BEST)" sheetId="5" r:id="rId2"/>
    <sheet name="Sensitivity Report SC1.Loc 2" sheetId="20" r:id="rId3"/>
    <sheet name="Scenario 1. Loc 3" sheetId="6" r:id="rId4"/>
    <sheet name="Scenario 1. Loc 4" sheetId="8" r:id="rId5"/>
    <sheet name="Scenario 1. Loc 5" sheetId="9" r:id="rId6"/>
    <sheet name="Scenario 1. Loc 6" sheetId="10" r:id="rId7"/>
    <sheet name="Scenario 2. Loc 1" sheetId="14" r:id="rId8"/>
    <sheet name="Scenario 2. Loc 2" sheetId="15" r:id="rId9"/>
    <sheet name="Scenario 2. Loc 3" sheetId="16" r:id="rId10"/>
    <sheet name="Scenario 2. Loc 4" sheetId="17" r:id="rId11"/>
    <sheet name="Scenario 2. Loc 5" sheetId="18" r:id="rId12"/>
    <sheet name="Scenario 2. Loc 6 (BEST)" sheetId="19" r:id="rId13"/>
  </sheets>
  <definedNames>
    <definedName name="solver_adj" localSheetId="0" hidden="1">'Scenario 1. Loc 1'!$C$21:$G$22</definedName>
    <definedName name="solver_adj" localSheetId="1" hidden="1">'Scenario 1. Loc 2 (BEST)'!$C$21:$G$22</definedName>
    <definedName name="solver_adj" localSheetId="3" hidden="1">'Scenario 1. Loc 3'!$C$21:$G$22</definedName>
    <definedName name="solver_adj" localSheetId="4" hidden="1">'Scenario 1. Loc 4'!$C$21:$G$22</definedName>
    <definedName name="solver_adj" localSheetId="5" hidden="1">'Scenario 1. Loc 5'!$C$21:$G$22</definedName>
    <definedName name="solver_adj" localSheetId="6" hidden="1">'Scenario 1. Loc 6'!$C$21:$G$22</definedName>
    <definedName name="solver_adj" localSheetId="7" hidden="1">'Scenario 2. Loc 1'!$D$5:$D$10</definedName>
    <definedName name="solver_adj" localSheetId="8" hidden="1">'Scenario 2. Loc 2'!$D$5:$D$10</definedName>
    <definedName name="solver_adj" localSheetId="9" hidden="1">'Scenario 2. Loc 3'!$D$5:$D$10</definedName>
    <definedName name="solver_adj" localSheetId="10" hidden="1">'Scenario 2. Loc 4'!$D$5:$D$10</definedName>
    <definedName name="solver_adj" localSheetId="11" hidden="1">'Scenario 2. Loc 5'!$D$5:$D$10</definedName>
    <definedName name="solver_adj" localSheetId="12" hidden="1">'Scenario 2. Loc 6 (BEST)'!$D$5:$D$10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drv" localSheetId="0" hidden="1">2</definedName>
    <definedName name="solver_drv" localSheetId="1" hidden="1">2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1</definedName>
    <definedName name="solver_drv" localSheetId="9" hidden="1">1</definedName>
    <definedName name="solver_drv" localSheetId="10" hidden="1">2</definedName>
    <definedName name="solver_drv" localSheetId="11" hidden="1">2</definedName>
    <definedName name="solver_drv" localSheetId="12" hidden="1">1</definedName>
    <definedName name="solver_eng" localSheetId="0" hidden="1">2</definedName>
    <definedName name="solver_eng" localSheetId="1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1</definedName>
    <definedName name="solver_eng" localSheetId="10" hidden="1">2</definedName>
    <definedName name="solver_eng" localSheetId="11" hidden="1">2</definedName>
    <definedName name="solver_eng" localSheetId="12" hidden="1">2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itr" localSheetId="12" hidden="1">2147483647</definedName>
    <definedName name="solver_lhs1" localSheetId="0" hidden="1">'Scenario 1. Loc 1'!$C$23:$G$23</definedName>
    <definedName name="solver_lhs1" localSheetId="1" hidden="1">'Scenario 1. Loc 2 (BEST)'!$C$23:$G$23</definedName>
    <definedName name="solver_lhs1" localSheetId="3" hidden="1">'Scenario 1. Loc 3'!$C$23:$G$23</definedName>
    <definedName name="solver_lhs1" localSheetId="4" hidden="1">'Scenario 1. Loc 4'!$C$23:$G$23</definedName>
    <definedName name="solver_lhs1" localSheetId="5" hidden="1">'Scenario 1. Loc 5'!$C$23:$G$23</definedName>
    <definedName name="solver_lhs1" localSheetId="6" hidden="1">'Scenario 1. Loc 6'!$C$23:$G$23</definedName>
    <definedName name="solver_lhs1" localSheetId="7" hidden="1">'Scenario 2. Loc 1'!$J$7:$J$8</definedName>
    <definedName name="solver_lhs1" localSheetId="8" hidden="1">'Scenario 2. Loc 2'!$J$10:$J$13</definedName>
    <definedName name="solver_lhs1" localSheetId="9" hidden="1">'Scenario 2. Loc 3'!$J$10</definedName>
    <definedName name="solver_lhs1" localSheetId="10" hidden="1">'Scenario 2. Loc 4'!$J$11</definedName>
    <definedName name="solver_lhs1" localSheetId="11" hidden="1">'Scenario 2. Loc 5'!$J$12</definedName>
    <definedName name="solver_lhs1" localSheetId="12" hidden="1">'Scenario 2. Loc 6 (BEST)'!$J$13</definedName>
    <definedName name="solver_lhs2" localSheetId="0" hidden="1">'Scenario 1. Loc 1'!$H$21</definedName>
    <definedName name="solver_lhs2" localSheetId="1" hidden="1">'Scenario 1. Loc 2 (BEST)'!$H$21</definedName>
    <definedName name="solver_lhs2" localSheetId="3" hidden="1">'Scenario 1. Loc 3'!$H$21</definedName>
    <definedName name="solver_lhs2" localSheetId="4" hidden="1">'Scenario 1. Loc 4'!$H$21</definedName>
    <definedName name="solver_lhs2" localSheetId="5" hidden="1">'Scenario 1. Loc 5'!$H$21</definedName>
    <definedName name="solver_lhs2" localSheetId="6" hidden="1">'Scenario 1. Loc 6'!$H$21</definedName>
    <definedName name="solver_lhs2" localSheetId="7" hidden="1">'Scenario 2. Loc 1'!$J$9:$J$13</definedName>
    <definedName name="solver_lhs2" localSheetId="8" hidden="1">'Scenario 2. Loc 2'!$J$7</definedName>
    <definedName name="solver_lhs2" localSheetId="9" hidden="1">'Scenario 2. Loc 3'!$J$11:$J$13</definedName>
    <definedName name="solver_lhs2" localSheetId="10" hidden="1">'Scenario 2. Loc 4'!$J$12:$J$13</definedName>
    <definedName name="solver_lhs2" localSheetId="11" hidden="1">'Scenario 2. Loc 5'!$J$13</definedName>
    <definedName name="solver_lhs2" localSheetId="12" hidden="1">'Scenario 2. Loc 6 (BEST)'!$J$7</definedName>
    <definedName name="solver_lhs3" localSheetId="0" hidden="1">'Scenario 1. Loc 1'!$H$22</definedName>
    <definedName name="solver_lhs3" localSheetId="1" hidden="1">'Scenario 1. Loc 2 (BEST)'!$H$22</definedName>
    <definedName name="solver_lhs3" localSheetId="3" hidden="1">'Scenario 1. Loc 3'!$H$22</definedName>
    <definedName name="solver_lhs3" localSheetId="4" hidden="1">'Scenario 1. Loc 4'!$H$22</definedName>
    <definedName name="solver_lhs3" localSheetId="5" hidden="1">'Scenario 1. Loc 5'!$H$22</definedName>
    <definedName name="solver_lhs3" localSheetId="6" hidden="1">'Scenario 1. Loc 6'!$H$22</definedName>
    <definedName name="solver_lhs3" localSheetId="8" hidden="1">'Scenario 2. Loc 2'!$J$8</definedName>
    <definedName name="solver_lhs3" localSheetId="9" hidden="1">'Scenario 2. Loc 3'!$J$7</definedName>
    <definedName name="solver_lhs3" localSheetId="10" hidden="1">'Scenario 2. Loc 4'!$J$7</definedName>
    <definedName name="solver_lhs3" localSheetId="11" hidden="1">'Scenario 2. Loc 5'!$J$7</definedName>
    <definedName name="solver_lhs3" localSheetId="12" hidden="1">'Scenario 2. Loc 6 (BEST)'!$J$8:$J$12</definedName>
    <definedName name="solver_lhs4" localSheetId="0" hidden="1">'Scenario 1. Loc 1'!$H$22</definedName>
    <definedName name="solver_lhs4" localSheetId="1" hidden="1">'Scenario 1. Loc 2 (BEST)'!$H$22</definedName>
    <definedName name="solver_lhs4" localSheetId="3" hidden="1">'Scenario 1. Loc 3'!$H$22</definedName>
    <definedName name="solver_lhs4" localSheetId="4" hidden="1">'Scenario 1. Loc 4'!$H$22</definedName>
    <definedName name="solver_lhs4" localSheetId="5" hidden="1">'Scenario 1. Loc 5'!$H$22</definedName>
    <definedName name="solver_lhs4" localSheetId="6" hidden="1">'Scenario 1. Loc 6'!$H$22</definedName>
    <definedName name="solver_lhs4" localSheetId="8" hidden="1">'Scenario 2. Loc 2'!$J$9</definedName>
    <definedName name="solver_lhs4" localSheetId="9" hidden="1">'Scenario 2. Loc 3'!$J$8:$J$9</definedName>
    <definedName name="solver_lhs4" localSheetId="10" hidden="1">'Scenario 2. Loc 4'!$J$8:$J$10</definedName>
    <definedName name="solver_lhs4" localSheetId="11" hidden="1">'Scenario 2. Loc 5'!$J$8:$J$11</definedName>
    <definedName name="solver_lin" localSheetId="0" hidden="1">1</definedName>
    <definedName name="solver_lin" localSheetId="1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11" hidden="1">2147483647</definedName>
    <definedName name="solver_mip" localSheetId="12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ni" localSheetId="12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rt" localSheetId="12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msl" localSheetId="12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11" hidden="1">2147483647</definedName>
    <definedName name="solver_nod" localSheetId="12" hidden="1">2147483647</definedName>
    <definedName name="solver_num" localSheetId="0" hidden="1">3</definedName>
    <definedName name="solver_num" localSheetId="1" hidden="1">3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2</definedName>
    <definedName name="solver_num" localSheetId="8" hidden="1">4</definedName>
    <definedName name="solver_num" localSheetId="9" hidden="1">4</definedName>
    <definedName name="solver_num" localSheetId="10" hidden="1">4</definedName>
    <definedName name="solver_num" localSheetId="11" hidden="1">4</definedName>
    <definedName name="solver_num" localSheetId="12" hidden="1">3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opt" localSheetId="0" hidden="1">'Scenario 1. Loc 1'!$C$15</definedName>
    <definedName name="solver_opt" localSheetId="1" hidden="1">'Scenario 1. Loc 2 (BEST)'!$C$15</definedName>
    <definedName name="solver_opt" localSheetId="3" hidden="1">'Scenario 1. Loc 3'!$C$15</definedName>
    <definedName name="solver_opt" localSheetId="4" hidden="1">'Scenario 1. Loc 4'!$C$15</definedName>
    <definedName name="solver_opt" localSheetId="5" hidden="1">'Scenario 1. Loc 5'!$C$15</definedName>
    <definedName name="solver_opt" localSheetId="6" hidden="1">'Scenario 1. Loc 6'!$C$15</definedName>
    <definedName name="solver_opt" localSheetId="7" hidden="1">'Scenario 2. Loc 1'!$J$15</definedName>
    <definedName name="solver_opt" localSheetId="8" hidden="1">'Scenario 2. Loc 2'!$J$15</definedName>
    <definedName name="solver_opt" localSheetId="9" hidden="1">'Scenario 2. Loc 3'!$J$15</definedName>
    <definedName name="solver_opt" localSheetId="10" hidden="1">'Scenario 2. Loc 4'!$J$15</definedName>
    <definedName name="solver_opt" localSheetId="11" hidden="1">'Scenario 2. Loc 5'!$J$15</definedName>
    <definedName name="solver_opt" localSheetId="12" hidden="1">'Scenario 2. Loc 6 (BEST)'!$J$16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rbv" localSheetId="0" hidden="1">2</definedName>
    <definedName name="solver_rbv" localSheetId="1" hidden="1">2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1</definedName>
    <definedName name="solver_rbv" localSheetId="9" hidden="1">1</definedName>
    <definedName name="solver_rbv" localSheetId="10" hidden="1">2</definedName>
    <definedName name="solver_rbv" localSheetId="11" hidden="1">2</definedName>
    <definedName name="solver_rbv" localSheetId="12" hidden="1">1</definedName>
    <definedName name="solver_rel1" localSheetId="0" hidden="1">2</definedName>
    <definedName name="solver_rel1" localSheetId="1" hidden="1">2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1" localSheetId="6" hidden="1">2</definedName>
    <definedName name="solver_rel1" localSheetId="7" hidden="1">1</definedName>
    <definedName name="solver_rel1" localSheetId="8" hidden="1">2</definedName>
    <definedName name="solver_rel1" localSheetId="9" hidden="1">1</definedName>
    <definedName name="solver_rel1" localSheetId="10" hidden="1">1</definedName>
    <definedName name="solver_rel1" localSheetId="11" hidden="1">1</definedName>
    <definedName name="solver_rel1" localSheetId="12" hidden="1">1</definedName>
    <definedName name="solver_rel2" localSheetId="0" hidden="1">2</definedName>
    <definedName name="solver_rel2" localSheetId="1" hidden="1">2</definedName>
    <definedName name="solver_rel2" localSheetId="3" hidden="1">2</definedName>
    <definedName name="solver_rel2" localSheetId="4" hidden="1">2</definedName>
    <definedName name="solver_rel2" localSheetId="5" hidden="1">2</definedName>
    <definedName name="solver_rel2" localSheetId="6" hidden="1">2</definedName>
    <definedName name="solver_rel2" localSheetId="7" hidden="1">2</definedName>
    <definedName name="solver_rel2" localSheetId="8" hidden="1">1</definedName>
    <definedName name="solver_rel2" localSheetId="9" hidden="1">2</definedName>
    <definedName name="solver_rel2" localSheetId="10" hidden="1">2</definedName>
    <definedName name="solver_rel2" localSheetId="11" hidden="1">2</definedName>
    <definedName name="solver_rel2" localSheetId="12" hidden="1">1</definedName>
    <definedName name="solver_rel3" localSheetId="0" hidden="1">3</definedName>
    <definedName name="solver_rel3" localSheetId="1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8" hidden="1">2</definedName>
    <definedName name="solver_rel3" localSheetId="9" hidden="1">1</definedName>
    <definedName name="solver_rel3" localSheetId="10" hidden="1">1</definedName>
    <definedName name="solver_rel3" localSheetId="11" hidden="1">1</definedName>
    <definedName name="solver_rel3" localSheetId="12" hidden="1">2</definedName>
    <definedName name="solver_rel4" localSheetId="0" hidden="1">3</definedName>
    <definedName name="solver_rel4" localSheetId="1" hidden="1">3</definedName>
    <definedName name="solver_rel4" localSheetId="3" hidden="1">3</definedName>
    <definedName name="solver_rel4" localSheetId="4" hidden="1">3</definedName>
    <definedName name="solver_rel4" localSheetId="5" hidden="1">3</definedName>
    <definedName name="solver_rel4" localSheetId="6" hidden="1">3</definedName>
    <definedName name="solver_rel4" localSheetId="8" hidden="1">1</definedName>
    <definedName name="solver_rel4" localSheetId="9" hidden="1">2</definedName>
    <definedName name="solver_rel4" localSheetId="10" hidden="1">2</definedName>
    <definedName name="solver_rel4" localSheetId="11" hidden="1">2</definedName>
    <definedName name="solver_rhs1" localSheetId="0" hidden="1">'Scenario 1. Loc 1'!$C$25:$G$25</definedName>
    <definedName name="solver_rhs1" localSheetId="1" hidden="1">'Scenario 1. Loc 2 (BEST)'!$C$25:$G$25</definedName>
    <definedName name="solver_rhs1" localSheetId="3" hidden="1">'Scenario 1. Loc 3'!$C$25:$G$25</definedName>
    <definedName name="solver_rhs1" localSheetId="4" hidden="1">'Scenario 1. Loc 4'!$C$25:$G$25</definedName>
    <definedName name="solver_rhs1" localSheetId="5" hidden="1">'Scenario 1. Loc 5'!$C$25:$G$25</definedName>
    <definedName name="solver_rhs1" localSheetId="6" hidden="1">'Scenario 1. Loc 6'!$C$25:$G$25</definedName>
    <definedName name="solver_rhs1" localSheetId="7" hidden="1">'Scenario 2. Loc 1'!$L$7:$L$8</definedName>
    <definedName name="solver_rhs1" localSheetId="8" hidden="1">'Scenario 2. Loc 2'!$L$10:$L$13</definedName>
    <definedName name="solver_rhs1" localSheetId="9" hidden="1">'Scenario 2. Loc 3'!$L$10</definedName>
    <definedName name="solver_rhs1" localSheetId="10" hidden="1">'Scenario 2. Loc 4'!$L$11</definedName>
    <definedName name="solver_rhs1" localSheetId="11" hidden="1">'Scenario 2. Loc 5'!$L$12</definedName>
    <definedName name="solver_rhs1" localSheetId="12" hidden="1">'Scenario 2. Loc 6 (BEST)'!$L$13</definedName>
    <definedName name="solver_rhs2" localSheetId="0" hidden="1">'Scenario 1. Loc 1'!$J$21</definedName>
    <definedName name="solver_rhs2" localSheetId="1" hidden="1">'Scenario 1. Loc 2 (BEST)'!$J$21</definedName>
    <definedName name="solver_rhs2" localSheetId="3" hidden="1">'Scenario 1. Loc 3'!$J$21</definedName>
    <definedName name="solver_rhs2" localSheetId="4" hidden="1">'Scenario 1. Loc 4'!$J$21</definedName>
    <definedName name="solver_rhs2" localSheetId="5" hidden="1">'Scenario 1. Loc 5'!$J$21</definedName>
    <definedName name="solver_rhs2" localSheetId="6" hidden="1">'Scenario 1. Loc 6'!$J$21</definedName>
    <definedName name="solver_rhs2" localSheetId="7" hidden="1">'Scenario 2. Loc 1'!$L$9:$L$13</definedName>
    <definedName name="solver_rhs2" localSheetId="8" hidden="1">'Scenario 2. Loc 2'!$L$7</definedName>
    <definedName name="solver_rhs2" localSheetId="9" hidden="1">'Scenario 2. Loc 3'!$L$11:$L$13</definedName>
    <definedName name="solver_rhs2" localSheetId="10" hidden="1">'Scenario 2. Loc 4'!$L$12:$L$13</definedName>
    <definedName name="solver_rhs2" localSheetId="11" hidden="1">'Scenario 2. Loc 5'!$L$13</definedName>
    <definedName name="solver_rhs2" localSheetId="12" hidden="1">'Scenario 2. Loc 6 (BEST)'!$L$7</definedName>
    <definedName name="solver_rhs3" localSheetId="0" hidden="1">'Scenario 1. Loc 1'!$J$22</definedName>
    <definedName name="solver_rhs3" localSheetId="1" hidden="1">'Scenario 1. Loc 2 (BEST)'!$J$22</definedName>
    <definedName name="solver_rhs3" localSheetId="3" hidden="1">'Scenario 1. Loc 3'!$J$22</definedName>
    <definedName name="solver_rhs3" localSheetId="4" hidden="1">'Scenario 1. Loc 4'!$J$22</definedName>
    <definedName name="solver_rhs3" localSheetId="5" hidden="1">'Scenario 1. Loc 5'!$J$22</definedName>
    <definedName name="solver_rhs3" localSheetId="6" hidden="1">'Scenario 1. Loc 6'!$J$22</definedName>
    <definedName name="solver_rhs3" localSheetId="8" hidden="1">'Scenario 2. Loc 2'!$L$8</definedName>
    <definedName name="solver_rhs3" localSheetId="9" hidden="1">'Scenario 2. Loc 3'!$L$7</definedName>
    <definedName name="solver_rhs3" localSheetId="10" hidden="1">'Scenario 2. Loc 4'!$L$7</definedName>
    <definedName name="solver_rhs3" localSheetId="11" hidden="1">'Scenario 2. Loc 5'!$L$7</definedName>
    <definedName name="solver_rhs3" localSheetId="12" hidden="1">'Scenario 2. Loc 6 (BEST)'!$L$8:$L$12</definedName>
    <definedName name="solver_rhs4" localSheetId="0" hidden="1">'Scenario 1. Loc 1'!$J$22</definedName>
    <definedName name="solver_rhs4" localSheetId="1" hidden="1">'Scenario 1. Loc 2 (BEST)'!$J$22</definedName>
    <definedName name="solver_rhs4" localSheetId="3" hidden="1">'Scenario 1. Loc 3'!$J$22</definedName>
    <definedName name="solver_rhs4" localSheetId="4" hidden="1">'Scenario 1. Loc 4'!$J$22</definedName>
    <definedName name="solver_rhs4" localSheetId="5" hidden="1">'Scenario 1. Loc 5'!$J$22</definedName>
    <definedName name="solver_rhs4" localSheetId="6" hidden="1">'Scenario 1. Loc 6'!$J$22</definedName>
    <definedName name="solver_rhs4" localSheetId="8" hidden="1">'Scenario 2. Loc 2'!$L$9</definedName>
    <definedName name="solver_rhs4" localSheetId="9" hidden="1">'Scenario 2. Loc 3'!$L$8:$L$9</definedName>
    <definedName name="solver_rhs4" localSheetId="10" hidden="1">'Scenario 2. Loc 4'!$L$8:$L$10</definedName>
    <definedName name="solver_rhs4" localSheetId="11" hidden="1">'Scenario 2. Loc 5'!$L$8:$L$11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lx" localSheetId="12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11" hidden="1">0</definedName>
    <definedName name="solver_rsd" localSheetId="12" hidden="1">0</definedName>
    <definedName name="solver_scl" localSheetId="0" hidden="1">2</definedName>
    <definedName name="solver_scl" localSheetId="1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1</definedName>
    <definedName name="solver_scl" localSheetId="9" hidden="1">1</definedName>
    <definedName name="solver_scl" localSheetId="10" hidden="1">2</definedName>
    <definedName name="solver_scl" localSheetId="11" hidden="1">2</definedName>
    <definedName name="solver_scl" localSheetId="12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ssz" localSheetId="12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im" localSheetId="12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11" hidden="1">0.01</definedName>
    <definedName name="solver_tol" localSheetId="12" hidden="1">0.01</definedName>
    <definedName name="solver_typ" localSheetId="0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er" localSheetId="0" hidden="1">2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9" l="1"/>
  <c r="H9" i="18"/>
  <c r="H9" i="17"/>
  <c r="J9" i="17" s="1"/>
  <c r="H9" i="16"/>
  <c r="I7" i="14"/>
  <c r="I7" i="16"/>
  <c r="J15" i="16"/>
  <c r="C15" i="5"/>
  <c r="J16" i="19"/>
  <c r="H22" i="6"/>
  <c r="H21" i="6" s="1"/>
  <c r="J15" i="17"/>
  <c r="H13" i="17"/>
  <c r="J13" i="17" s="1"/>
  <c r="H12" i="17"/>
  <c r="J12" i="17" s="1"/>
  <c r="H11" i="17"/>
  <c r="J11" i="17" s="1"/>
  <c r="H10" i="17"/>
  <c r="J10" i="17" s="1"/>
  <c r="H8" i="17"/>
  <c r="J8" i="17" s="1"/>
  <c r="J7" i="17"/>
  <c r="F29" i="6" l="1"/>
  <c r="C15" i="6" s="1"/>
  <c r="H13" i="19"/>
  <c r="J13" i="19" s="1"/>
  <c r="H12" i="19"/>
  <c r="J12" i="19" s="1"/>
  <c r="H11" i="19"/>
  <c r="J11" i="19" s="1"/>
  <c r="H10" i="19"/>
  <c r="J10" i="19" s="1"/>
  <c r="J9" i="19"/>
  <c r="H8" i="19"/>
  <c r="J8" i="19" s="1"/>
  <c r="I7" i="19"/>
  <c r="J7" i="19" s="1"/>
  <c r="J15" i="18" l="1"/>
  <c r="H13" i="18"/>
  <c r="J13" i="18" s="1"/>
  <c r="H12" i="18"/>
  <c r="J12" i="18" s="1"/>
  <c r="H11" i="18"/>
  <c r="J11" i="18" s="1"/>
  <c r="H10" i="18"/>
  <c r="J10" i="18" s="1"/>
  <c r="J9" i="18"/>
  <c r="H8" i="18"/>
  <c r="J8" i="18" s="1"/>
  <c r="J7" i="18"/>
  <c r="G23" i="13" l="1"/>
  <c r="D23" i="13"/>
  <c r="E23" i="13"/>
  <c r="F23" i="13"/>
  <c r="C23" i="13"/>
  <c r="J15" i="15"/>
  <c r="H13" i="15"/>
  <c r="J13" i="15" s="1"/>
  <c r="H12" i="15"/>
  <c r="J12" i="15" s="1"/>
  <c r="H11" i="15"/>
  <c r="J11" i="15" s="1"/>
  <c r="H10" i="15"/>
  <c r="J10" i="15" s="1"/>
  <c r="H9" i="15"/>
  <c r="J9" i="15" s="1"/>
  <c r="H8" i="15"/>
  <c r="J8" i="15" s="1"/>
  <c r="I7" i="15"/>
  <c r="J7" i="15" s="1"/>
  <c r="J15" i="14" l="1"/>
  <c r="H13" i="14"/>
  <c r="J13" i="14" s="1"/>
  <c r="H12" i="14"/>
  <c r="J12" i="14" s="1"/>
  <c r="H11" i="14"/>
  <c r="J11" i="14" s="1"/>
  <c r="H10" i="14"/>
  <c r="J10" i="14" s="1"/>
  <c r="H9" i="14"/>
  <c r="J9" i="14" s="1"/>
  <c r="H8" i="14"/>
  <c r="J8" i="14" s="1"/>
  <c r="J7" i="14"/>
  <c r="H13" i="16"/>
  <c r="J13" i="16" s="1"/>
  <c r="H12" i="16"/>
  <c r="J12" i="16" s="1"/>
  <c r="H11" i="16"/>
  <c r="J11" i="16" s="1"/>
  <c r="H10" i="16"/>
  <c r="J10" i="16" s="1"/>
  <c r="J9" i="16"/>
  <c r="H8" i="16"/>
  <c r="J8" i="16" s="1"/>
  <c r="J7" i="16"/>
  <c r="G10" i="8" l="1"/>
  <c r="H22" i="8"/>
  <c r="H21" i="8" s="1"/>
  <c r="H7" i="13"/>
  <c r="D36" i="13" s="1"/>
  <c r="G10" i="13"/>
  <c r="H6" i="8" l="1"/>
  <c r="H7" i="8"/>
  <c r="D36" i="8" s="1"/>
  <c r="H21" i="13"/>
  <c r="H6" i="13" s="1"/>
  <c r="D37" i="13" s="1"/>
  <c r="C15" i="13" s="1"/>
  <c r="F29" i="13"/>
  <c r="G29" i="8"/>
  <c r="H8" i="13" l="1"/>
  <c r="C23" i="5" l="1"/>
  <c r="G10" i="10" l="1"/>
  <c r="G10" i="9"/>
  <c r="G23" i="10"/>
  <c r="F23" i="10"/>
  <c r="E23" i="10"/>
  <c r="D23" i="10"/>
  <c r="C23" i="10"/>
  <c r="H22" i="10"/>
  <c r="G29" i="10" s="1"/>
  <c r="G23" i="9"/>
  <c r="F23" i="9"/>
  <c r="E23" i="9"/>
  <c r="D23" i="9"/>
  <c r="C23" i="9"/>
  <c r="H22" i="9"/>
  <c r="H21" i="9" s="1"/>
  <c r="G23" i="8"/>
  <c r="F23" i="8"/>
  <c r="E23" i="8"/>
  <c r="D23" i="8"/>
  <c r="C23" i="8"/>
  <c r="D37" i="8"/>
  <c r="C15" i="8" s="1"/>
  <c r="G10" i="6"/>
  <c r="G23" i="6"/>
  <c r="F23" i="6"/>
  <c r="E23" i="6"/>
  <c r="D23" i="6"/>
  <c r="C23" i="6"/>
  <c r="H22" i="5"/>
  <c r="G10" i="5"/>
  <c r="G23" i="5"/>
  <c r="F23" i="5"/>
  <c r="E23" i="5"/>
  <c r="D23" i="5"/>
  <c r="F29" i="5" l="1"/>
  <c r="H7" i="5"/>
  <c r="D36" i="5" s="1"/>
  <c r="H21" i="5"/>
  <c r="H6" i="5" s="1"/>
  <c r="D37" i="5" s="1"/>
  <c r="H21" i="10"/>
  <c r="H6" i="10" s="1"/>
  <c r="D37" i="10" s="1"/>
  <c r="H7" i="10"/>
  <c r="D36" i="10" s="1"/>
  <c r="C15" i="10" s="1"/>
  <c r="G29" i="9"/>
  <c r="H7" i="9"/>
  <c r="D36" i="9" s="1"/>
  <c r="H6" i="9"/>
  <c r="D37" i="9" s="1"/>
  <c r="H7" i="6"/>
  <c r="D36" i="6" s="1"/>
  <c r="H6" i="6"/>
  <c r="D37" i="6" s="1"/>
  <c r="C15" i="9" l="1"/>
  <c r="H8" i="10"/>
  <c r="H8" i="5"/>
  <c r="H8" i="9"/>
  <c r="H8" i="8"/>
  <c r="H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tc={1FF9965E-C540-47FF-AFDD-03308A89D938}</author>
  </authors>
  <commentList>
    <comment ref="H8" authorId="0" shapeId="0" xr:uid="{1FF9965E-C540-47FF-AFDD-03308A89D93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number is larger than the initial 17600. Because some units are shipped twice. Once to location 1 then again to the customers location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tc={D065EE0A-401A-4BE2-BE78-1F699EB97036}</author>
  </authors>
  <commentList>
    <comment ref="H8" authorId="0" shapeId="0" xr:uid="{D065EE0A-401A-4BE2-BE78-1F699EB9703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number is larger than the initial 17600. Because some units are shipped twice. Once to location 2 then again to the customers location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tc={4F19F5D8-4083-4CC0-8A4C-2DB3FC2FE677}</author>
  </authors>
  <commentList>
    <comment ref="H8" authorId="0" shapeId="0" xr:uid="{4F19F5D8-4083-4CC0-8A4C-2DB3FC2FE67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number is larger than the initial 17600. Because some units are shipped twice. Once to location 3 then again to the customers location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tc={5FBE0A00-F6DB-4BC9-BF64-06CF570BA44F}</author>
  </authors>
  <commentList>
    <comment ref="H8" authorId="0" shapeId="0" xr:uid="{5FBE0A00-F6DB-4BC9-BF64-06CF570BA44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number is larger than the initial 17600. Because some units are shipped twice. Once to location 4 then again to the customers location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tc={25CFC762-0D43-43AC-BE91-B5DEE70C71FC}</author>
  </authors>
  <commentList>
    <comment ref="H8" authorId="0" shapeId="0" xr:uid="{25CFC762-0D43-43AC-BE91-B5DEE70C71F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number is larger than the initial 17600. Because some units are shipped twice. Once to location 5 then again to the customers location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tc={4AC4D7D5-BAAA-4571-AB5F-F51495A874A9}</author>
  </authors>
  <commentList>
    <comment ref="H8" authorId="0" shapeId="0" xr:uid="{4AC4D7D5-BAAA-4571-AB5F-F51495A874A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number is larger than the initial 17600. Because some units are shipped twice. Once to location 6 then again to the customers location</t>
      </text>
    </comment>
  </commentList>
</comments>
</file>

<file path=xl/sharedStrings.xml><?xml version="1.0" encoding="utf-8"?>
<sst xmlns="http://schemas.openxmlformats.org/spreadsheetml/2006/main" count="529" uniqueCount="136">
  <si>
    <t xml:space="preserve">Origin </t>
  </si>
  <si>
    <t>Destination</t>
  </si>
  <si>
    <t>DEMAND</t>
  </si>
  <si>
    <t>Supply</t>
  </si>
  <si>
    <t>Total Supply</t>
  </si>
  <si>
    <t xml:space="preserve">Model </t>
  </si>
  <si>
    <t xml:space="preserve">Lavazza Corporation </t>
  </si>
  <si>
    <t xml:space="preserve">Minimize Costs. </t>
  </si>
  <si>
    <t xml:space="preserve">Constraints </t>
  </si>
  <si>
    <t>Origin</t>
  </si>
  <si>
    <t xml:space="preserve">Destination </t>
  </si>
  <si>
    <t>=</t>
  </si>
  <si>
    <t>Total</t>
  </si>
  <si>
    <t>&gt;=</t>
  </si>
  <si>
    <t>&lt;=</t>
  </si>
  <si>
    <t>Central Warehous to new Warehouse</t>
  </si>
  <si>
    <t>origin</t>
  </si>
  <si>
    <t>dest.</t>
  </si>
  <si>
    <t>customer needs for new location</t>
  </si>
  <si>
    <t>Handling</t>
  </si>
  <si>
    <t>Location</t>
  </si>
  <si>
    <t>$/Tonne</t>
  </si>
  <si>
    <t>Amount</t>
  </si>
  <si>
    <t>This is cost incurred to shipout 1 unit of coffee</t>
  </si>
  <si>
    <t>Cost</t>
  </si>
  <si>
    <t>Handling Costs</t>
  </si>
  <si>
    <t>Customer needs for new location</t>
  </si>
  <si>
    <t>A visual representation of the model is shown here</t>
  </si>
  <si>
    <t>Arc</t>
  </si>
  <si>
    <t>Xij</t>
  </si>
  <si>
    <t>Optimization Model</t>
  </si>
  <si>
    <t>Warehouse 8- customer 1</t>
  </si>
  <si>
    <t>Units Shipped</t>
  </si>
  <si>
    <t>Net</t>
  </si>
  <si>
    <t>Warehouse 8 - customer 2</t>
  </si>
  <si>
    <t>Node</t>
  </si>
  <si>
    <t>In</t>
  </si>
  <si>
    <t>Out</t>
  </si>
  <si>
    <t>Shipments</t>
  </si>
  <si>
    <t>Warehouse 8- customer 3</t>
  </si>
  <si>
    <t>Location 7</t>
  </si>
  <si>
    <t>Warehouse 8- customer 4</t>
  </si>
  <si>
    <t>Customer 1</t>
  </si>
  <si>
    <t>Warehouse 8- customer 5</t>
  </si>
  <si>
    <t>Customer 2</t>
  </si>
  <si>
    <t>Warehouse 8-customer 6</t>
  </si>
  <si>
    <t>Customer 3</t>
  </si>
  <si>
    <t>Handling cost at warehouse 7</t>
  </si>
  <si>
    <t>Customer 4</t>
  </si>
  <si>
    <t>Handling cost at warehouse 8</t>
  </si>
  <si>
    <t>Customer 5</t>
  </si>
  <si>
    <t>Transport from warehouse 7 to warehouse 8/location 3</t>
  </si>
  <si>
    <t>Customer 6</t>
  </si>
  <si>
    <t>Minimize Total Cost</t>
  </si>
  <si>
    <t xml:space="preserve">Here we have a scenario where the satelite warehouse 8  is supplying all the customers and it gets its supply from the first warehouse 7. </t>
  </si>
  <si>
    <t>Assumptions made</t>
  </si>
  <si>
    <t>1.The satelite warehouse is at customer 3 location.</t>
  </si>
  <si>
    <t>2.Warehouse handling cost was independent of the quantity managed at the warehouse itself and the goods don’t delay at the warehouse.</t>
  </si>
  <si>
    <t>3.Location 8 is the same as location 3.</t>
  </si>
  <si>
    <t>Transport from warehouse 7 to warehouse 8/location 1</t>
  </si>
  <si>
    <t>1.The satelite warehouse is at customer 1 location.</t>
  </si>
  <si>
    <t>3.Location 8 is the same as location 1.</t>
  </si>
  <si>
    <t>Transport from warehouse 7 to warehouse 8/location 2</t>
  </si>
  <si>
    <t>1.The satelite warehouse is at customer 2 location.</t>
  </si>
  <si>
    <t>3.Location 8 is the same as location 2.</t>
  </si>
  <si>
    <t>Transport from warehouse 7 to warehouse 8/location 5</t>
  </si>
  <si>
    <t>Assumptions made:</t>
  </si>
  <si>
    <t>1.The satelite warehouse is at customer 5 location.</t>
  </si>
  <si>
    <t>3.Location 8 is the same as location 5.</t>
  </si>
  <si>
    <t>Transport from warehouse 7 to warehouse 8/location 6</t>
  </si>
  <si>
    <t>1.The satelite warehouse is at customer 6 location.</t>
  </si>
  <si>
    <t>3.Location 8 is the same as location 6.</t>
  </si>
  <si>
    <t>Location 6 is the best loaction for the satelite warehouse as this model has the lowest costs.</t>
  </si>
  <si>
    <t>Transport from warehouse 7 to warehouse 8/location 4</t>
  </si>
  <si>
    <t>1.The satelite warehouse is at customer 4 location.</t>
  </si>
  <si>
    <t>3.Location 8 is the same as location 4.</t>
  </si>
  <si>
    <t>to</t>
  </si>
  <si>
    <t>New warehouse</t>
  </si>
  <si>
    <t>Total Supply Shipped</t>
  </si>
  <si>
    <t>Microsoft Excel 16.0 Sensitivity Report</t>
  </si>
  <si>
    <t>Worksheet: [A2 Lavazza Model.xlsx]Scenario 1. Loc 2 (BEST)</t>
  </si>
  <si>
    <t>Report Created: 2/2/2025 4:33:08 PM</t>
  </si>
  <si>
    <t>Variable Cells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</si>
  <si>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</si>
  <si>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</si>
  <si>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</si>
  <si>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</si>
  <si>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</si>
  <si>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</si>
  <si>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</si>
  <si>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</si>
  <si>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</si>
  <si>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</si>
  <si>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</si>
  <si>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</si>
  <si>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</si>
  <si>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</si>
  <si>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</si>
  <si>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$C$21</t>
  </si>
  <si>
    <t>$D$21</t>
  </si>
  <si>
    <t>$E$21</t>
  </si>
  <si>
    <t>$F$21</t>
  </si>
  <si>
    <t>$G$21</t>
  </si>
  <si>
    <t>$C$22</t>
  </si>
  <si>
    <t>$D$22</t>
  </si>
  <si>
    <t>$E$22</t>
  </si>
  <si>
    <t>$F$22</t>
  </si>
  <si>
    <t>$G$22</t>
  </si>
  <si>
    <t>$C$23</t>
  </si>
  <si>
    <t>$D$23</t>
  </si>
  <si>
    <t>$E$23</t>
  </si>
  <si>
    <t>$F$23</t>
  </si>
  <si>
    <t>$G$23</t>
  </si>
  <si>
    <t>$H$21</t>
  </si>
  <si>
    <t>$H$22</t>
  </si>
  <si>
    <t>origin 7</t>
  </si>
  <si>
    <t>origin 2</t>
  </si>
  <si>
    <t>7 to 1</t>
  </si>
  <si>
    <t>7 to 3</t>
  </si>
  <si>
    <t>7 to 4</t>
  </si>
  <si>
    <t>7 to 5</t>
  </si>
  <si>
    <t>7 to 6</t>
  </si>
  <si>
    <t>2 to 1</t>
  </si>
  <si>
    <t>2 to 3</t>
  </si>
  <si>
    <t>2 to 4</t>
  </si>
  <si>
    <t>2 to 5</t>
  </si>
  <si>
    <t>2 to 6</t>
  </si>
  <si>
    <t xml:space="preserve"> 3's Demand</t>
  </si>
  <si>
    <t xml:space="preserve"> 1's Demand</t>
  </si>
  <si>
    <t xml:space="preserve"> 4's Demand</t>
  </si>
  <si>
    <t xml:space="preserve"> 5's Demand</t>
  </si>
  <si>
    <t xml:space="preserve"> 6's Demand</t>
  </si>
  <si>
    <t>Total Demand</t>
  </si>
  <si>
    <t>2's Shipping Constraint</t>
  </si>
  <si>
    <t xml:space="preserve">Objective Function </t>
  </si>
  <si>
    <t>SUMPRODUCT(Total Shipments; Total Cost Shipments by location)+(Discount costs for new warehouse * Shipments to new warehouse)+SUM(Handling costs for new warehouse)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</si>
</sst>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€-2]\ * #,##0.00_);_([$€-2]\ * \(#,##0.00\);_([$€-2]\ * &quot;-&quot;??_);_(@_)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scheme val="minor"/>
    </font>
    <font>
      <b/>
      <sz val="11"/>
      <color theme="1"/>
      <name val="Aptos Narrow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b/>
      <sz val="11"/>
      <color indexed="1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182C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6" fillId="2" borderId="0" xfId="0" applyFont="1" applyFill="1"/>
    <xf numFmtId="0" fontId="7" fillId="0" borderId="0" xfId="0" applyFont="1" applyAlignment="1">
      <alignment horizontal="center"/>
    </xf>
    <xf numFmtId="0" fontId="7" fillId="0" borderId="0" xfId="0" applyFont="1"/>
    <xf numFmtId="0" fontId="0" fillId="5" borderId="0" xfId="0" applyFill="1"/>
    <xf numFmtId="0" fontId="4" fillId="5" borderId="0" xfId="0" applyFont="1" applyFill="1"/>
    <xf numFmtId="0" fontId="6" fillId="5" borderId="0" xfId="0" applyFont="1" applyFill="1"/>
    <xf numFmtId="0" fontId="5" fillId="5" borderId="0" xfId="0" applyFont="1" applyFill="1"/>
    <xf numFmtId="0" fontId="0" fillId="0" borderId="13" xfId="0" applyBorder="1"/>
    <xf numFmtId="0" fontId="0" fillId="0" borderId="14" xfId="0" applyBorder="1"/>
    <xf numFmtId="0" fontId="0" fillId="3" borderId="15" xfId="0" applyFill="1" applyBorder="1"/>
    <xf numFmtId="0" fontId="8" fillId="0" borderId="0" xfId="0" applyFont="1"/>
    <xf numFmtId="0" fontId="9" fillId="0" borderId="0" xfId="0" applyFont="1"/>
    <xf numFmtId="0" fontId="8" fillId="5" borderId="0" xfId="0" applyFont="1" applyFill="1"/>
    <xf numFmtId="0" fontId="10" fillId="0" borderId="0" xfId="0" applyFont="1"/>
    <xf numFmtId="0" fontId="10" fillId="0" borderId="0" xfId="0" applyFont="1" applyAlignment="1">
      <alignment horizontal="centerContinuous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3" borderId="1" xfId="0" applyFont="1" applyFill="1" applyBorder="1"/>
    <xf numFmtId="0" fontId="8" fillId="3" borderId="2" xfId="0" applyFont="1" applyFill="1" applyBorder="1"/>
    <xf numFmtId="0" fontId="8" fillId="0" borderId="3" xfId="0" applyFont="1" applyBorder="1"/>
    <xf numFmtId="0" fontId="8" fillId="6" borderId="4" xfId="0" applyFont="1" applyFill="1" applyBorder="1"/>
    <xf numFmtId="0" fontId="8" fillId="4" borderId="5" xfId="0" applyFont="1" applyFill="1" applyBorder="1"/>
    <xf numFmtId="0" fontId="8" fillId="7" borderId="0" xfId="0" applyFont="1" applyFill="1"/>
    <xf numFmtId="0" fontId="8" fillId="0" borderId="6" xfId="0" applyFont="1" applyBorder="1"/>
    <xf numFmtId="0" fontId="8" fillId="6" borderId="7" xfId="0" applyFont="1" applyFill="1" applyBorder="1"/>
    <xf numFmtId="0" fontId="8" fillId="4" borderId="8" xfId="0" applyFont="1" applyFill="1" applyBorder="1"/>
    <xf numFmtId="0" fontId="8" fillId="4" borderId="4" xfId="0" applyFont="1" applyFill="1" applyBorder="1"/>
    <xf numFmtId="0" fontId="8" fillId="6" borderId="5" xfId="0" applyFont="1" applyFill="1" applyBorder="1"/>
    <xf numFmtId="0" fontId="8" fillId="0" borderId="9" xfId="0" applyFont="1" applyBorder="1"/>
    <xf numFmtId="0" fontId="8" fillId="6" borderId="10" xfId="0" applyFont="1" applyFill="1" applyBorder="1"/>
    <xf numFmtId="0" fontId="8" fillId="3" borderId="11" xfId="0" applyFont="1" applyFill="1" applyBorder="1"/>
    <xf numFmtId="0" fontId="10" fillId="0" borderId="0" xfId="0" applyFont="1" applyAlignment="1">
      <alignment horizontal="right"/>
    </xf>
    <xf numFmtId="0" fontId="12" fillId="5" borderId="0" xfId="0" applyFont="1" applyFill="1"/>
    <xf numFmtId="0" fontId="8" fillId="4" borderId="7" xfId="0" applyFont="1" applyFill="1" applyBorder="1"/>
    <xf numFmtId="0" fontId="8" fillId="4" borderId="0" xfId="0" applyFont="1" applyFill="1"/>
    <xf numFmtId="0" fontId="8" fillId="6" borderId="8" xfId="0" applyFont="1" applyFill="1" applyBorder="1"/>
    <xf numFmtId="0" fontId="10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6" xfId="0" applyFont="1" applyBorder="1" applyAlignment="1">
      <alignment horizontal="centerContinuous"/>
    </xf>
    <xf numFmtId="0" fontId="13" fillId="5" borderId="0" xfId="0" applyFont="1" applyFill="1"/>
    <xf numFmtId="0" fontId="8" fillId="3" borderId="5" xfId="0" applyFont="1" applyFill="1" applyBorder="1"/>
    <xf numFmtId="0" fontId="8" fillId="3" borderId="8" xfId="0" applyFont="1" applyFill="1" applyBorder="1"/>
    <xf numFmtId="0" fontId="8" fillId="3" borderId="10" xfId="0" applyFont="1" applyFill="1" applyBorder="1"/>
    <xf numFmtId="0" fontId="8" fillId="4" borderId="10" xfId="0" applyFont="1" applyFill="1" applyBorder="1"/>
    <xf numFmtId="0" fontId="8" fillId="0" borderId="2" xfId="0" applyFont="1" applyBorder="1"/>
    <xf numFmtId="0" fontId="8" fillId="0" borderId="11" xfId="0" applyFont="1" applyBorder="1"/>
    <xf numFmtId="0" fontId="10" fillId="3" borderId="0" xfId="0" applyFont="1" applyFill="1"/>
    <xf numFmtId="0" fontId="8" fillId="3" borderId="0" xfId="0" applyFont="1" applyFill="1"/>
    <xf numFmtId="0" fontId="0" fillId="3" borderId="12" xfId="0" applyFill="1" applyBorder="1"/>
    <xf numFmtId="0" fontId="0" fillId="0" borderId="19" xfId="0" applyBorder="1"/>
    <xf numFmtId="0" fontId="0" fillId="0" borderId="20" xfId="0" applyBorder="1"/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5" fontId="11" fillId="3" borderId="0" xfId="1" applyNumberFormat="1" applyFont="1" applyFill="1"/>
    <xf numFmtId="165" fontId="0" fillId="3" borderId="0" xfId="1" applyNumberFormat="1" applyFont="1" applyFill="1"/>
    <xf numFmtId="0" fontId="1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182C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</xdr:colOff>
      <xdr:row>2</xdr:row>
      <xdr:rowOff>85324</xdr:rowOff>
    </xdr:from>
    <xdr:to>
      <xdr:col>11</xdr:col>
      <xdr:colOff>0</xdr:colOff>
      <xdr:row>4</xdr:row>
      <xdr:rowOff>157257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7835CFF5-A6C7-58F9-9250-CF566E66A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59500" y="466324"/>
          <a:ext cx="1143000" cy="45293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241300</xdr:colOff>
      <xdr:row>2</xdr:row>
      <xdr:rowOff>92192</xdr:rowOff>
    </xdr:from>
    <xdr:to>
      <xdr:col>19</xdr:col>
      <xdr:colOff>91837</xdr:colOff>
      <xdr:row>23</xdr:row>
      <xdr:rowOff>48694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F87BBD-91F4-8F48-A86E-DD2B3D5DF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8700" y="498592"/>
          <a:ext cx="3343037" cy="4325302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22</xdr:row>
      <xdr:rowOff>25400</xdr:rowOff>
    </xdr:from>
    <xdr:to>
      <xdr:col>4</xdr:col>
      <xdr:colOff>79237</xdr:colOff>
      <xdr:row>44</xdr:row>
      <xdr:rowOff>25778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D5631C-9EC9-8B4D-B70C-87C0252F7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300" y="4597400"/>
          <a:ext cx="5451337" cy="4470778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22</xdr:row>
      <xdr:rowOff>76200</xdr:rowOff>
    </xdr:from>
    <xdr:to>
      <xdr:col>19</xdr:col>
      <xdr:colOff>79237</xdr:colOff>
      <xdr:row>32</xdr:row>
      <xdr:rowOff>12865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1DCC95-585B-6645-8676-231951DD0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93960" y="4660900"/>
          <a:ext cx="6393677" cy="1955965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0</xdr:row>
      <xdr:rowOff>101600</xdr:rowOff>
    </xdr:from>
    <xdr:to>
      <xdr:col>13</xdr:col>
      <xdr:colOff>520700</xdr:colOff>
      <xdr:row>2</xdr:row>
      <xdr:rowOff>148133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6B7F90DD-AFDB-0346-B10E-D9A08C27B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0896600" y="101600"/>
          <a:ext cx="1143000" cy="45293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381000</xdr:colOff>
      <xdr:row>3</xdr:row>
      <xdr:rowOff>53341</xdr:rowOff>
    </xdr:from>
    <xdr:to>
      <xdr:col>18</xdr:col>
      <xdr:colOff>118</xdr:colOff>
      <xdr:row>24</xdr:row>
      <xdr:rowOff>1241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41EEDF-41B0-C84B-8325-9A77E7A1B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3900" y="688341"/>
          <a:ext cx="4508619" cy="3971942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21</xdr:row>
      <xdr:rowOff>127000</xdr:rowOff>
    </xdr:from>
    <xdr:to>
      <xdr:col>4</xdr:col>
      <xdr:colOff>8116</xdr:colOff>
      <xdr:row>43</xdr:row>
      <xdr:rowOff>165481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C3C448-5C85-724C-80F0-C6FA6DB31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" y="4495800"/>
          <a:ext cx="5443716" cy="4508881"/>
        </a:xfrm>
        <a:prstGeom prst="rect">
          <a:avLst/>
        </a:prstGeom>
      </xdr:spPr>
    </xdr:pic>
    <xdr:clientData/>
  </xdr:twoCellAnchor>
  <xdr:twoCellAnchor editAs="oneCell">
    <xdr:from>
      <xdr:col>12</xdr:col>
      <xdr:colOff>432234</xdr:colOff>
      <xdr:row>24</xdr:row>
      <xdr:rowOff>172657</xdr:rowOff>
    </xdr:from>
    <xdr:to>
      <xdr:col>20</xdr:col>
      <xdr:colOff>348911</xdr:colOff>
      <xdr:row>34</xdr:row>
      <xdr:rowOff>93402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B66F97-A2F5-9E45-A91A-B59C3C056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42722" y="5128755"/>
          <a:ext cx="5492287" cy="1934159"/>
        </a:xfrm>
        <a:prstGeom prst="rect">
          <a:avLst/>
        </a:prstGeom>
      </xdr:spPr>
    </xdr:pic>
    <xdr:clientData/>
  </xdr:twoCellAnchor>
  <xdr:twoCellAnchor editAs="oneCell">
    <xdr:from>
      <xdr:col>12</xdr:col>
      <xdr:colOff>119689</xdr:colOff>
      <xdr:row>0</xdr:row>
      <xdr:rowOff>136726</xdr:rowOff>
    </xdr:from>
    <xdr:to>
      <xdr:col>13</xdr:col>
      <xdr:colOff>565737</xdr:colOff>
      <xdr:row>2</xdr:row>
      <xdr:rowOff>186976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6E868DDE-9558-9149-9BC7-2A1781A17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0930177" y="136726"/>
          <a:ext cx="1143000" cy="45293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17780</xdr:colOff>
      <xdr:row>2</xdr:row>
      <xdr:rowOff>91440</xdr:rowOff>
    </xdr:from>
    <xdr:to>
      <xdr:col>19</xdr:col>
      <xdr:colOff>382502</xdr:colOff>
      <xdr:row>22</xdr:row>
      <xdr:rowOff>190906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7263C1-D98B-1046-8F6E-B735FD10D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8980" y="497840"/>
          <a:ext cx="3857222" cy="4265066"/>
        </a:xfrm>
        <a:prstGeom prst="rect">
          <a:avLst/>
        </a:prstGeom>
      </xdr:spPr>
    </xdr:pic>
    <xdr:clientData/>
  </xdr:twoCellAnchor>
  <xdr:twoCellAnchor editAs="oneCell">
    <xdr:from>
      <xdr:col>0</xdr:col>
      <xdr:colOff>215900</xdr:colOff>
      <xdr:row>21</xdr:row>
      <xdr:rowOff>177800</xdr:rowOff>
    </xdr:from>
    <xdr:to>
      <xdr:col>4</xdr:col>
      <xdr:colOff>142750</xdr:colOff>
      <xdr:row>49</xdr:row>
      <xdr:rowOff>165580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F32C4F-33D2-7849-8101-B61D9E74B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5900" y="4546600"/>
          <a:ext cx="5591050" cy="5677380"/>
        </a:xfrm>
        <a:prstGeom prst="rect">
          <a:avLst/>
        </a:prstGeom>
      </xdr:spPr>
    </xdr:pic>
    <xdr:clientData/>
  </xdr:twoCellAnchor>
  <xdr:twoCellAnchor editAs="oneCell">
    <xdr:from>
      <xdr:col>13</xdr:col>
      <xdr:colOff>175708</xdr:colOff>
      <xdr:row>23</xdr:row>
      <xdr:rowOff>75005</xdr:rowOff>
    </xdr:from>
    <xdr:to>
      <xdr:col>21</xdr:col>
      <xdr:colOff>39044</xdr:colOff>
      <xdr:row>33</xdr:row>
      <xdr:rowOff>13313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F76FE2-27D1-CF4B-9C1B-4EE15F95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35590" y="4901005"/>
          <a:ext cx="5481220" cy="2030073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0</xdr:row>
      <xdr:rowOff>114300</xdr:rowOff>
    </xdr:from>
    <xdr:to>
      <xdr:col>13</xdr:col>
      <xdr:colOff>522249</xdr:colOff>
      <xdr:row>2</xdr:row>
      <xdr:rowOff>181483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68F66D4E-6603-CA4D-A8C3-C7FB64AB4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0820400" y="114300"/>
          <a:ext cx="1144549" cy="4735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289030</xdr:colOff>
      <xdr:row>2</xdr:row>
      <xdr:rowOff>103467</xdr:rowOff>
    </xdr:from>
    <xdr:to>
      <xdr:col>10</xdr:col>
      <xdr:colOff>574291</xdr:colOff>
      <xdr:row>4</xdr:row>
      <xdr:rowOff>175400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5D31E023-1276-BD40-A71C-7C864CC53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652986" y="494236"/>
          <a:ext cx="1136580" cy="4627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</xdr:colOff>
      <xdr:row>2</xdr:row>
      <xdr:rowOff>110724</xdr:rowOff>
    </xdr:from>
    <xdr:to>
      <xdr:col>11</xdr:col>
      <xdr:colOff>0</xdr:colOff>
      <xdr:row>4</xdr:row>
      <xdr:rowOff>182657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7C362447-5303-4444-9501-10782C8A9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870700" y="491724"/>
          <a:ext cx="1143000" cy="4529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368300</xdr:colOff>
      <xdr:row>2</xdr:row>
      <xdr:rowOff>72624</xdr:rowOff>
    </xdr:from>
    <xdr:to>
      <xdr:col>10</xdr:col>
      <xdr:colOff>599440</xdr:colOff>
      <xdr:row>4</xdr:row>
      <xdr:rowOff>144557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C7463832-7376-E546-BD35-D9732587E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64300" y="453624"/>
          <a:ext cx="1143000" cy="4529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2</xdr:row>
      <xdr:rowOff>72624</xdr:rowOff>
    </xdr:from>
    <xdr:to>
      <xdr:col>11</xdr:col>
      <xdr:colOff>2540</xdr:colOff>
      <xdr:row>4</xdr:row>
      <xdr:rowOff>144557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F87C320-B81D-714A-BEFE-07E4CE74E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388100" y="453624"/>
          <a:ext cx="1143000" cy="4529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</xdr:colOff>
      <xdr:row>2</xdr:row>
      <xdr:rowOff>98024</xdr:rowOff>
    </xdr:from>
    <xdr:to>
      <xdr:col>11</xdr:col>
      <xdr:colOff>0</xdr:colOff>
      <xdr:row>4</xdr:row>
      <xdr:rowOff>169957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EA51B841-02D4-654E-8C32-A16F80BCB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375400" y="479024"/>
          <a:ext cx="1143000" cy="4529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645160</xdr:colOff>
      <xdr:row>2</xdr:row>
      <xdr:rowOff>106680</xdr:rowOff>
    </xdr:from>
    <xdr:to>
      <xdr:col>19</xdr:col>
      <xdr:colOff>124905</xdr:colOff>
      <xdr:row>17</xdr:row>
      <xdr:rowOff>132405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BC6E1A-B699-B849-9590-1500F071E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11660" y="538480"/>
          <a:ext cx="3670746" cy="3175325"/>
        </a:xfrm>
        <a:prstGeom prst="rect">
          <a:avLst/>
        </a:prstGeom>
      </xdr:spPr>
    </xdr:pic>
    <xdr:clientData/>
  </xdr:twoCellAnchor>
  <xdr:twoCellAnchor editAs="oneCell">
    <xdr:from>
      <xdr:col>1</xdr:col>
      <xdr:colOff>203200</xdr:colOff>
      <xdr:row>24</xdr:row>
      <xdr:rowOff>12700</xdr:rowOff>
    </xdr:from>
    <xdr:to>
      <xdr:col>5</xdr:col>
      <xdr:colOff>25905</xdr:colOff>
      <xdr:row>51</xdr:row>
      <xdr:rowOff>463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C2C71-CBAF-3347-B383-4B7F043AC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200" y="5003800"/>
          <a:ext cx="5550405" cy="5474163"/>
        </a:xfrm>
        <a:prstGeom prst="rect">
          <a:avLst/>
        </a:prstGeom>
      </xdr:spPr>
    </xdr:pic>
    <xdr:clientData/>
  </xdr:twoCellAnchor>
  <xdr:twoCellAnchor editAs="oneCell">
    <xdr:from>
      <xdr:col>12</xdr:col>
      <xdr:colOff>464820</xdr:colOff>
      <xdr:row>17</xdr:row>
      <xdr:rowOff>144780</xdr:rowOff>
    </xdr:from>
    <xdr:to>
      <xdr:col>20</xdr:col>
      <xdr:colOff>254497</xdr:colOff>
      <xdr:row>27</xdr:row>
      <xdr:rowOff>144945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1F294B-A7D3-1C46-AFB8-B4DC138E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02620" y="3713480"/>
          <a:ext cx="6393677" cy="1955965"/>
        </a:xfrm>
        <a:prstGeom prst="rect">
          <a:avLst/>
        </a:prstGeom>
      </xdr:spPr>
    </xdr:pic>
    <xdr:clientData/>
  </xdr:twoCellAnchor>
  <xdr:twoCellAnchor editAs="oneCell">
    <xdr:from>
      <xdr:col>12</xdr:col>
      <xdr:colOff>83867</xdr:colOff>
      <xdr:row>0</xdr:row>
      <xdr:rowOff>131793</xdr:rowOff>
    </xdr:from>
    <xdr:to>
      <xdr:col>13</xdr:col>
      <xdr:colOff>531962</xdr:colOff>
      <xdr:row>2</xdr:row>
      <xdr:rowOff>153405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E29299C8-9521-C643-8EFF-99E2DF0F3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0794999" y="131793"/>
          <a:ext cx="1143000" cy="4529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516748</xdr:colOff>
      <xdr:row>2</xdr:row>
      <xdr:rowOff>79022</xdr:rowOff>
    </xdr:from>
    <xdr:to>
      <xdr:col>19</xdr:col>
      <xdr:colOff>63045</xdr:colOff>
      <xdr:row>23</xdr:row>
      <xdr:rowOff>94053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E2FFB1-27FA-A747-B207-2CBD2F9F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70174" y="502355"/>
          <a:ext cx="3709076" cy="4307161"/>
        </a:xfrm>
        <a:prstGeom prst="rect">
          <a:avLst/>
        </a:prstGeom>
      </xdr:spPr>
    </xdr:pic>
    <xdr:clientData/>
  </xdr:twoCellAnchor>
  <xdr:twoCellAnchor editAs="oneCell">
    <xdr:from>
      <xdr:col>1</xdr:col>
      <xdr:colOff>79022</xdr:colOff>
      <xdr:row>22</xdr:row>
      <xdr:rowOff>93134</xdr:rowOff>
    </xdr:from>
    <xdr:to>
      <xdr:col>5</xdr:col>
      <xdr:colOff>87174</xdr:colOff>
      <xdr:row>49</xdr:row>
      <xdr:rowOff>116460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71F9F8-AED0-1B4B-AD06-0EC1D696F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1800" y="4580467"/>
          <a:ext cx="5751374" cy="5357326"/>
        </a:xfrm>
        <a:prstGeom prst="rect">
          <a:avLst/>
        </a:prstGeom>
      </xdr:spPr>
    </xdr:pic>
    <xdr:clientData/>
  </xdr:twoCellAnchor>
  <xdr:twoCellAnchor editAs="oneCell">
    <xdr:from>
      <xdr:col>11</xdr:col>
      <xdr:colOff>320040</xdr:colOff>
      <xdr:row>23</xdr:row>
      <xdr:rowOff>106680</xdr:rowOff>
    </xdr:from>
    <xdr:to>
      <xdr:col>19</xdr:col>
      <xdr:colOff>109716</xdr:colOff>
      <xdr:row>33</xdr:row>
      <xdr:rowOff>30645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99C2E9-1BD6-3642-8ED3-467867EF7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24440" y="4894580"/>
          <a:ext cx="6393677" cy="1955965"/>
        </a:xfrm>
        <a:prstGeom prst="rect">
          <a:avLst/>
        </a:prstGeom>
      </xdr:spPr>
    </xdr:pic>
    <xdr:clientData/>
  </xdr:twoCellAnchor>
  <xdr:twoCellAnchor editAs="oneCell">
    <xdr:from>
      <xdr:col>12</xdr:col>
      <xdr:colOff>82314</xdr:colOff>
      <xdr:row>0</xdr:row>
      <xdr:rowOff>141111</xdr:rowOff>
    </xdr:from>
    <xdr:to>
      <xdr:col>13</xdr:col>
      <xdr:colOff>531519</xdr:colOff>
      <xdr:row>2</xdr:row>
      <xdr:rowOff>170711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8ACEB12E-8C6A-474F-AD66-ACE1E181C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041944" y="141111"/>
          <a:ext cx="1143000" cy="4529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489110</xdr:colOff>
      <xdr:row>2</xdr:row>
      <xdr:rowOff>91441</xdr:rowOff>
    </xdr:from>
    <xdr:to>
      <xdr:col>20</xdr:col>
      <xdr:colOff>139700</xdr:colOff>
      <xdr:row>22</xdr:row>
      <xdr:rowOff>162077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1DCD78-EE32-064D-AA8A-34861E449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4810" y="497841"/>
          <a:ext cx="4540090" cy="4236236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22</xdr:row>
      <xdr:rowOff>5080</xdr:rowOff>
    </xdr:from>
    <xdr:to>
      <xdr:col>4</xdr:col>
      <xdr:colOff>175767</xdr:colOff>
      <xdr:row>50</xdr:row>
      <xdr:rowOff>5561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D33236-866F-9F4F-9253-B77798D7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4577080"/>
          <a:ext cx="5573267" cy="5690081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23</xdr:row>
      <xdr:rowOff>78740</xdr:rowOff>
    </xdr:from>
    <xdr:to>
      <xdr:col>20</xdr:col>
      <xdr:colOff>183377</xdr:colOff>
      <xdr:row>33</xdr:row>
      <xdr:rowOff>2705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0C45EF-3D06-9D42-A0A2-85B3C4113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04500" y="4866640"/>
          <a:ext cx="5504677" cy="1955965"/>
        </a:xfrm>
        <a:prstGeom prst="rect">
          <a:avLst/>
        </a:prstGeom>
      </xdr:spPr>
    </xdr:pic>
    <xdr:clientData/>
  </xdr:twoCellAnchor>
  <xdr:twoCellAnchor editAs="oneCell">
    <xdr:from>
      <xdr:col>12</xdr:col>
      <xdr:colOff>88900</xdr:colOff>
      <xdr:row>0</xdr:row>
      <xdr:rowOff>127000</xdr:rowOff>
    </xdr:from>
    <xdr:to>
      <xdr:col>13</xdr:col>
      <xdr:colOff>533400</xdr:colOff>
      <xdr:row>2</xdr:row>
      <xdr:rowOff>173533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95CA026-8A7A-9441-B36C-FA3459442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0706100" y="127000"/>
          <a:ext cx="1143000" cy="4529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chael holmes" id="{8F47AE54-D3A2-46F9-81CA-D9C9B9FF9E3D}" userId="649c8c4c4eae16e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8" dT="2025-02-02T21:31:31.53" personId="{8F47AE54-D3A2-46F9-81CA-D9C9B9FF9E3D}" id="{1FF9965E-C540-47FF-AFDD-03308A89D938}">
    <text>This number is larger than the initial 17600. Because some units are shipped twice. Once to location 1 then again to the customers location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8" dT="2025-02-02T21:31:45.51" personId="{8F47AE54-D3A2-46F9-81CA-D9C9B9FF9E3D}" id="{D065EE0A-401A-4BE2-BE78-1F699EB97036}">
    <text>This number is larger than the initial 17600. Because some units are shipped twice. Once to location 2 then again to the customers location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8" dT="2025-02-02T21:30:24.46" personId="{8F47AE54-D3A2-46F9-81CA-D9C9B9FF9E3D}" id="{4F19F5D8-4083-4CC0-8A4C-2DB3FC2FE677}">
    <text>This number is larger than the initial 17600. Because some units are shipped twice. Once to location 3 then again to the customers location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8" dT="2025-02-02T21:29:55.10" personId="{8F47AE54-D3A2-46F9-81CA-D9C9B9FF9E3D}" id="{5FBE0A00-F6DB-4BC9-BF64-06CF570BA44F}">
    <text>This number is larger than the initial 17600. Because some units are shipped twice. Once to location 4 then again to the customers location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8" dT="2025-02-02T21:27:19.00" personId="{8F47AE54-D3A2-46F9-81CA-D9C9B9FF9E3D}" id="{25CFC762-0D43-43AC-BE91-B5DEE70C71FC}">
    <text>This number is larger than the initial 17600. Because some units are shipped twice. Once to location 5 then again to the customers location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8" dT="2025-02-02T21:27:36.67" personId="{8F47AE54-D3A2-46F9-81CA-D9C9B9FF9E3D}" id="{4AC4D7D5-BAAA-4571-AB5F-F51495A874A9}">
    <text>This number is larger than the initial 17600. Because some units are shipped twice. Once to location 6 then again to the customers location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F404-928B-4BB4-A6DC-4FFD731DB01C}">
  <dimension ref="B2:N37"/>
  <sheetViews>
    <sheetView showGridLines="0" tabSelected="1" workbookViewId="0">
      <selection activeCell="R10" sqref="R10"/>
    </sheetView>
  </sheetViews>
  <sheetFormatPr baseColWidth="10" defaultColWidth="8.83203125" defaultRowHeight="15" x14ac:dyDescent="0.2"/>
  <cols>
    <col min="1" max="1" width="3.33203125" customWidth="1"/>
    <col min="3" max="3" width="14.83203125" bestFit="1" customWidth="1"/>
    <col min="4" max="4" width="8.83203125" customWidth="1"/>
    <col min="9" max="9" width="4.33203125" customWidth="1"/>
    <col min="10" max="10" width="11.1640625" bestFit="1" customWidth="1"/>
  </cols>
  <sheetData>
    <row r="2" spans="2:11" x14ac:dyDescent="0.2">
      <c r="B2" s="12" t="s">
        <v>6</v>
      </c>
      <c r="C2" s="11"/>
      <c r="D2" s="11"/>
      <c r="E2" s="11"/>
      <c r="F2" s="11"/>
      <c r="G2" s="11"/>
      <c r="H2" s="11"/>
      <c r="I2" s="11"/>
      <c r="J2" s="11"/>
      <c r="K2" s="11"/>
    </row>
    <row r="4" spans="2:11" x14ac:dyDescent="0.2">
      <c r="E4" s="1" t="s">
        <v>1</v>
      </c>
    </row>
    <row r="5" spans="2:11" x14ac:dyDescent="0.2">
      <c r="B5" s="1" t="s">
        <v>0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t="s">
        <v>3</v>
      </c>
    </row>
    <row r="6" spans="2:11" x14ac:dyDescent="0.2">
      <c r="B6" s="3">
        <v>7</v>
      </c>
      <c r="C6" s="3">
        <v>463</v>
      </c>
      <c r="D6" s="3">
        <v>814</v>
      </c>
      <c r="E6" s="3">
        <v>705</v>
      </c>
      <c r="F6" s="3">
        <v>460</v>
      </c>
      <c r="G6" s="3">
        <v>215</v>
      </c>
      <c r="H6" s="6">
        <f>H21</f>
        <v>17600</v>
      </c>
    </row>
    <row r="7" spans="2:11" x14ac:dyDescent="0.2">
      <c r="B7" s="3">
        <v>1</v>
      </c>
      <c r="C7" s="3">
        <v>362</v>
      </c>
      <c r="D7" s="3">
        <v>594</v>
      </c>
      <c r="E7" s="3">
        <v>663</v>
      </c>
      <c r="F7" s="3">
        <v>601</v>
      </c>
      <c r="G7" s="3">
        <v>391</v>
      </c>
      <c r="H7" s="6">
        <f>H22</f>
        <v>1500</v>
      </c>
    </row>
    <row r="8" spans="2:11" x14ac:dyDescent="0.2">
      <c r="B8" s="1" t="s">
        <v>2</v>
      </c>
      <c r="C8" s="9">
        <v>1500</v>
      </c>
      <c r="D8" s="9">
        <v>3000</v>
      </c>
      <c r="E8" s="9">
        <v>5500</v>
      </c>
      <c r="F8" s="9">
        <v>3000</v>
      </c>
      <c r="G8" s="9">
        <v>2300</v>
      </c>
      <c r="H8">
        <f>H6+H7</f>
        <v>19100</v>
      </c>
      <c r="I8" s="1" t="s">
        <v>4</v>
      </c>
    </row>
    <row r="9" spans="2:11" x14ac:dyDescent="0.2">
      <c r="F9" t="s">
        <v>16</v>
      </c>
      <c r="H9" t="s">
        <v>17</v>
      </c>
    </row>
    <row r="10" spans="2:11" x14ac:dyDescent="0.2">
      <c r="B10" t="s">
        <v>15</v>
      </c>
      <c r="F10">
        <v>7</v>
      </c>
      <c r="G10">
        <f>0.6*349</f>
        <v>209.4</v>
      </c>
      <c r="H10">
        <v>1</v>
      </c>
    </row>
    <row r="12" spans="2:11" x14ac:dyDescent="0.2">
      <c r="B12" s="12" t="s">
        <v>5</v>
      </c>
      <c r="C12" s="11"/>
      <c r="D12" s="11"/>
      <c r="E12" s="11"/>
      <c r="F12" s="11"/>
      <c r="G12" s="11"/>
      <c r="H12" s="11"/>
      <c r="I12" s="11"/>
      <c r="J12" s="11"/>
      <c r="K12" s="11"/>
    </row>
    <row r="14" spans="2:11" x14ac:dyDescent="0.2">
      <c r="B14" t="s">
        <v>7</v>
      </c>
      <c r="E14" t="s">
        <v>134</v>
      </c>
    </row>
    <row r="15" spans="2:11" x14ac:dyDescent="0.2">
      <c r="C15" s="67">
        <f>SUMPRODUCT(C21:G22,C6:G7)+($G$10*$H$22)+SUM(D36:D37)</f>
        <v>9589800</v>
      </c>
      <c r="E15" t="s">
        <v>135</v>
      </c>
    </row>
    <row r="17" spans="2:14" x14ac:dyDescent="0.2">
      <c r="B17" s="12" t="s">
        <v>8</v>
      </c>
      <c r="C17" s="11"/>
      <c r="D17" s="11"/>
      <c r="E17" s="11"/>
      <c r="F17" s="11"/>
      <c r="G17" s="11"/>
      <c r="H17" s="11"/>
      <c r="I17" s="11"/>
      <c r="J17" s="11"/>
      <c r="K17" s="11"/>
    </row>
    <row r="19" spans="2:14" x14ac:dyDescent="0.2">
      <c r="E19" s="1" t="s">
        <v>10</v>
      </c>
      <c r="N19" s="3"/>
    </row>
    <row r="20" spans="2:14" x14ac:dyDescent="0.2">
      <c r="B20" s="1" t="s">
        <v>9</v>
      </c>
      <c r="C20">
        <v>2</v>
      </c>
      <c r="D20">
        <v>3</v>
      </c>
      <c r="E20">
        <v>4</v>
      </c>
      <c r="F20">
        <v>5</v>
      </c>
      <c r="G20">
        <v>6</v>
      </c>
      <c r="H20" t="s">
        <v>4</v>
      </c>
      <c r="N20" s="3"/>
    </row>
    <row r="21" spans="2:14" x14ac:dyDescent="0.2">
      <c r="B21">
        <v>7</v>
      </c>
      <c r="C21" s="6">
        <v>2300</v>
      </c>
      <c r="D21" s="6">
        <v>1500</v>
      </c>
      <c r="E21" s="6">
        <v>5500</v>
      </c>
      <c r="F21" s="6">
        <v>3000</v>
      </c>
      <c r="G21" s="6">
        <v>2300</v>
      </c>
      <c r="H21" s="7">
        <f>SUM(C21:G21)+H22+E31</f>
        <v>17600</v>
      </c>
      <c r="I21" t="s">
        <v>11</v>
      </c>
      <c r="J21">
        <v>17600</v>
      </c>
      <c r="N21" s="3"/>
    </row>
    <row r="22" spans="2:14" x14ac:dyDescent="0.2">
      <c r="B22">
        <v>1</v>
      </c>
      <c r="C22" s="6">
        <v>0</v>
      </c>
      <c r="D22" s="6">
        <v>1500</v>
      </c>
      <c r="E22" s="6">
        <v>0</v>
      </c>
      <c r="F22" s="6">
        <v>0</v>
      </c>
      <c r="G22" s="6">
        <v>0</v>
      </c>
      <c r="H22" s="7">
        <v>1500</v>
      </c>
      <c r="I22" t="s">
        <v>13</v>
      </c>
      <c r="J22">
        <v>1500</v>
      </c>
      <c r="N22" s="3"/>
    </row>
    <row r="23" spans="2:14" x14ac:dyDescent="0.2">
      <c r="B23" t="s">
        <v>12</v>
      </c>
      <c r="C23" s="7">
        <f>C21+C22</f>
        <v>2300</v>
      </c>
      <c r="D23" s="7">
        <f t="shared" ref="D23:F23" si="0">D21+D22</f>
        <v>3000</v>
      </c>
      <c r="E23" s="7">
        <f t="shared" si="0"/>
        <v>5500</v>
      </c>
      <c r="F23" s="7">
        <f t="shared" si="0"/>
        <v>3000</v>
      </c>
      <c r="G23" s="7">
        <f>G21+G22</f>
        <v>2300</v>
      </c>
      <c r="N23" s="3"/>
    </row>
    <row r="24" spans="2:14" x14ac:dyDescent="0.2"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/>
      <c r="N24" s="3"/>
    </row>
    <row r="25" spans="2:14" x14ac:dyDescent="0.2">
      <c r="B25" s="1" t="s">
        <v>2</v>
      </c>
      <c r="C25" s="3">
        <v>2300</v>
      </c>
      <c r="D25" s="3">
        <v>3000</v>
      </c>
      <c r="E25" s="3">
        <v>5500</v>
      </c>
      <c r="F25" s="3">
        <v>3000</v>
      </c>
      <c r="G25" s="3">
        <v>2300</v>
      </c>
      <c r="N25" s="3"/>
    </row>
    <row r="26" spans="2:14" x14ac:dyDescent="0.2">
      <c r="N26" s="3"/>
    </row>
    <row r="27" spans="2:14" x14ac:dyDescent="0.2">
      <c r="N27" s="3"/>
    </row>
    <row r="28" spans="2:14" x14ac:dyDescent="0.2">
      <c r="B28" t="s">
        <v>15</v>
      </c>
      <c r="E28" t="s">
        <v>16</v>
      </c>
      <c r="G28" t="s">
        <v>17</v>
      </c>
      <c r="N28" s="3"/>
    </row>
    <row r="29" spans="2:14" x14ac:dyDescent="0.2">
      <c r="E29">
        <v>7</v>
      </c>
      <c r="F29">
        <f>H22+E31</f>
        <v>3000</v>
      </c>
      <c r="G29">
        <v>1</v>
      </c>
      <c r="N29" s="3"/>
    </row>
    <row r="31" spans="2:14" x14ac:dyDescent="0.2">
      <c r="B31" s="15" t="s">
        <v>26</v>
      </c>
      <c r="C31" s="16"/>
      <c r="D31" s="16"/>
      <c r="E31" s="59">
        <v>1500</v>
      </c>
    </row>
    <row r="33" spans="2:11" x14ac:dyDescent="0.2">
      <c r="B33" s="8" t="s">
        <v>25</v>
      </c>
      <c r="C33" s="5"/>
      <c r="D33" s="5"/>
      <c r="E33" s="5"/>
      <c r="F33" s="5"/>
      <c r="G33" s="5"/>
      <c r="H33" s="5"/>
      <c r="I33" s="5"/>
      <c r="J33" s="5"/>
      <c r="K33" s="5"/>
    </row>
    <row r="35" spans="2:11" x14ac:dyDescent="0.2">
      <c r="B35" t="s">
        <v>20</v>
      </c>
      <c r="C35" t="s">
        <v>21</v>
      </c>
      <c r="D35" t="s">
        <v>22</v>
      </c>
      <c r="F35" t="s">
        <v>23</v>
      </c>
    </row>
    <row r="36" spans="2:11" x14ac:dyDescent="0.2">
      <c r="B36">
        <v>1</v>
      </c>
      <c r="C36">
        <v>20</v>
      </c>
      <c r="D36" s="7">
        <f>C36*H7</f>
        <v>30000</v>
      </c>
    </row>
    <row r="37" spans="2:11" x14ac:dyDescent="0.2">
      <c r="B37">
        <v>7</v>
      </c>
      <c r="C37">
        <v>18</v>
      </c>
      <c r="D37" s="7">
        <f>C37*(H6)</f>
        <v>316800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E74D-BD5B-3D4F-9195-190F3A4C92AB}">
  <dimension ref="B1:O21"/>
  <sheetViews>
    <sheetView showGridLines="0" workbookViewId="0">
      <selection activeCell="J15" sqref="J15"/>
    </sheetView>
  </sheetViews>
  <sheetFormatPr baseColWidth="10" defaultColWidth="9.1640625" defaultRowHeight="16" x14ac:dyDescent="0.2"/>
  <cols>
    <col min="1" max="1" width="3.6640625" style="18" customWidth="1"/>
    <col min="2" max="2" width="52.5" style="18" customWidth="1"/>
    <col min="3" max="3" width="10.5" style="18" customWidth="1"/>
    <col min="4" max="4" width="8.1640625" style="18" customWidth="1"/>
    <col min="5" max="5" width="4" style="18" customWidth="1"/>
    <col min="6" max="6" width="3.83203125" style="18" customWidth="1"/>
    <col min="7" max="7" width="12" style="18" customWidth="1"/>
    <col min="8" max="8" width="7.1640625" style="18" customWidth="1"/>
    <col min="9" max="9" width="6.33203125" style="18" customWidth="1"/>
    <col min="10" max="10" width="19.1640625" style="18" bestFit="1" customWidth="1"/>
    <col min="11" max="11" width="11.33203125" style="18" customWidth="1"/>
    <col min="12" max="16384" width="9.1640625" style="18"/>
  </cols>
  <sheetData>
    <row r="1" spans="2:15" x14ac:dyDescent="0.2">
      <c r="B1"/>
      <c r="C1"/>
      <c r="D1"/>
    </row>
    <row r="2" spans="2:15" x14ac:dyDescent="0.2">
      <c r="B2" s="12" t="s">
        <v>6</v>
      </c>
      <c r="C2" s="11"/>
      <c r="D2" s="11"/>
      <c r="E2" s="11"/>
      <c r="F2" s="11"/>
      <c r="G2" s="11"/>
      <c r="H2" s="11"/>
      <c r="I2" s="11"/>
      <c r="J2" s="11"/>
      <c r="K2" s="11"/>
      <c r="L2" s="20"/>
      <c r="O2" s="21" t="s">
        <v>27</v>
      </c>
    </row>
    <row r="3" spans="2:15" ht="17" thickBot="1" x14ac:dyDescent="0.25">
      <c r="D3" s="22"/>
      <c r="E3" s="22"/>
      <c r="F3" s="23"/>
    </row>
    <row r="4" spans="2:15" ht="17" thickBot="1" x14ac:dyDescent="0.25">
      <c r="B4" s="49" t="s">
        <v>28</v>
      </c>
      <c r="C4" s="48" t="s">
        <v>24</v>
      </c>
      <c r="D4" s="48" t="s">
        <v>29</v>
      </c>
      <c r="E4" s="23"/>
      <c r="G4" s="40" t="s">
        <v>30</v>
      </c>
      <c r="H4" s="50"/>
      <c r="I4" s="50"/>
      <c r="J4" s="50"/>
      <c r="K4" s="50"/>
      <c r="L4" s="50"/>
    </row>
    <row r="5" spans="2:15" x14ac:dyDescent="0.2">
      <c r="B5" s="36" t="s">
        <v>31</v>
      </c>
      <c r="C5" s="46">
        <v>594</v>
      </c>
      <c r="D5" s="51">
        <v>1500</v>
      </c>
      <c r="G5" s="21"/>
      <c r="H5" s="22" t="s">
        <v>32</v>
      </c>
      <c r="I5" s="22"/>
      <c r="J5" s="23" t="s">
        <v>33</v>
      </c>
      <c r="L5" s="23"/>
    </row>
    <row r="6" spans="2:15" ht="17" thickBot="1" x14ac:dyDescent="0.25">
      <c r="B6" s="36" t="s">
        <v>34</v>
      </c>
      <c r="C6" s="46">
        <v>367</v>
      </c>
      <c r="D6" s="53">
        <v>2300.0000009999999</v>
      </c>
      <c r="G6" s="23" t="s">
        <v>35</v>
      </c>
      <c r="H6" s="24" t="s">
        <v>36</v>
      </c>
      <c r="I6" s="24" t="s">
        <v>37</v>
      </c>
      <c r="J6" s="23" t="s">
        <v>38</v>
      </c>
      <c r="L6" s="23" t="s">
        <v>3</v>
      </c>
    </row>
    <row r="7" spans="2:15" x14ac:dyDescent="0.2">
      <c r="B7" s="36" t="s">
        <v>39</v>
      </c>
      <c r="C7" s="46">
        <v>0</v>
      </c>
      <c r="D7" s="53">
        <v>2999.9999999999986</v>
      </c>
      <c r="G7" s="27" t="s">
        <v>40</v>
      </c>
      <c r="H7" s="28"/>
      <c r="I7" s="29">
        <f>SUM(D5:D10)</f>
        <v>17600.000001</v>
      </c>
      <c r="J7" s="30">
        <f t="shared" ref="J7:J13" si="0">I7-H7</f>
        <v>17600.000001</v>
      </c>
      <c r="K7" s="23" t="s">
        <v>14</v>
      </c>
      <c r="L7" s="30">
        <v>17600</v>
      </c>
    </row>
    <row r="8" spans="2:15" ht="17" thickBot="1" x14ac:dyDescent="0.25">
      <c r="B8" s="36" t="s">
        <v>41</v>
      </c>
      <c r="C8" s="46">
        <v>383</v>
      </c>
      <c r="D8" s="53">
        <v>5500</v>
      </c>
      <c r="G8" s="31" t="s">
        <v>42</v>
      </c>
      <c r="H8" s="32">
        <f t="shared" ref="H8:H13" si="1">D5</f>
        <v>1500</v>
      </c>
      <c r="I8" s="33"/>
      <c r="J8" s="30">
        <f t="shared" si="0"/>
        <v>-1500</v>
      </c>
      <c r="K8" s="23" t="s">
        <v>11</v>
      </c>
      <c r="L8" s="30">
        <v>-1500</v>
      </c>
    </row>
    <row r="9" spans="2:15" x14ac:dyDescent="0.2">
      <c r="B9" s="36" t="s">
        <v>43</v>
      </c>
      <c r="C9" s="46">
        <v>663</v>
      </c>
      <c r="D9" s="53">
        <v>3000</v>
      </c>
      <c r="G9" s="36" t="s">
        <v>44</v>
      </c>
      <c r="H9" s="42">
        <f>D6</f>
        <v>2300.0000009999999</v>
      </c>
      <c r="I9" s="54"/>
      <c r="J9" s="30">
        <f t="shared" si="0"/>
        <v>-2300.0000009999999</v>
      </c>
      <c r="K9" s="23" t="s">
        <v>11</v>
      </c>
      <c r="L9" s="30">
        <v>-2300</v>
      </c>
    </row>
    <row r="10" spans="2:15" ht="17" thickBot="1" x14ac:dyDescent="0.25">
      <c r="B10" s="36" t="s">
        <v>45</v>
      </c>
      <c r="C10" s="46">
        <v>674</v>
      </c>
      <c r="D10" s="53">
        <v>2300</v>
      </c>
      <c r="G10" s="36" t="s">
        <v>46</v>
      </c>
      <c r="H10" s="42">
        <f t="shared" si="1"/>
        <v>2999.9999999999986</v>
      </c>
      <c r="I10" s="54">
        <v>14600</v>
      </c>
      <c r="J10" s="30">
        <f t="shared" si="0"/>
        <v>11600.000000000002</v>
      </c>
      <c r="K10" s="23" t="s">
        <v>14</v>
      </c>
      <c r="L10" s="30">
        <v>11600</v>
      </c>
    </row>
    <row r="11" spans="2:15" x14ac:dyDescent="0.2">
      <c r="B11" s="36" t="s">
        <v>47</v>
      </c>
      <c r="C11" s="46">
        <v>18</v>
      </c>
      <c r="D11" s="53"/>
      <c r="G11" s="27" t="s">
        <v>48</v>
      </c>
      <c r="H11" s="34">
        <f t="shared" si="1"/>
        <v>5500</v>
      </c>
      <c r="I11" s="35"/>
      <c r="J11" s="30">
        <f t="shared" si="0"/>
        <v>-5500</v>
      </c>
      <c r="K11" s="23" t="s">
        <v>11</v>
      </c>
      <c r="L11" s="30">
        <v>-5500</v>
      </c>
    </row>
    <row r="12" spans="2:15" x14ac:dyDescent="0.2">
      <c r="B12" s="36" t="s">
        <v>49</v>
      </c>
      <c r="C12" s="46">
        <v>15</v>
      </c>
      <c r="D12" s="53"/>
      <c r="G12" s="36" t="s">
        <v>50</v>
      </c>
      <c r="H12" s="42">
        <f t="shared" si="1"/>
        <v>3000</v>
      </c>
      <c r="I12" s="37"/>
      <c r="J12" s="30">
        <f t="shared" si="0"/>
        <v>-3000</v>
      </c>
      <c r="K12" s="23" t="s">
        <v>11</v>
      </c>
      <c r="L12" s="30">
        <v>-3000</v>
      </c>
    </row>
    <row r="13" spans="2:15" ht="17" thickBot="1" x14ac:dyDescent="0.25">
      <c r="B13" s="31" t="s">
        <v>51</v>
      </c>
      <c r="C13" s="47">
        <v>488.4</v>
      </c>
      <c r="D13" s="52"/>
      <c r="G13" s="31" t="s">
        <v>52</v>
      </c>
      <c r="H13" s="41">
        <f t="shared" si="1"/>
        <v>2300</v>
      </c>
      <c r="I13" s="43"/>
      <c r="J13" s="30">
        <f t="shared" si="0"/>
        <v>-2300</v>
      </c>
      <c r="K13" s="23" t="s">
        <v>11</v>
      </c>
      <c r="L13" s="30">
        <v>-2300</v>
      </c>
    </row>
    <row r="14" spans="2:15" x14ac:dyDescent="0.2">
      <c r="C14" s="24"/>
      <c r="D14"/>
    </row>
    <row r="15" spans="2:15" ht="18" x14ac:dyDescent="0.2">
      <c r="C15" s="24"/>
      <c r="D15"/>
      <c r="I15" s="39" t="s">
        <v>53</v>
      </c>
      <c r="J15" s="66">
        <f>SUMPRODUCT(C5:C10,D5:D10)+C11*(SUM(D5:D10))+C12*(SUM(D5:D10))+C13*(SUM(D5:D10))</f>
        <v>16557440.0008884</v>
      </c>
    </row>
    <row r="17" spans="2:5" x14ac:dyDescent="0.2">
      <c r="B17" s="18" t="s">
        <v>54</v>
      </c>
    </row>
    <row r="18" spans="2:5" x14ac:dyDescent="0.2">
      <c r="B18" s="21" t="s">
        <v>55</v>
      </c>
      <c r="C18" s="21"/>
      <c r="D18" s="21"/>
      <c r="E18" s="21"/>
    </row>
    <row r="19" spans="2:5" x14ac:dyDescent="0.2">
      <c r="B19" s="18" t="s">
        <v>56</v>
      </c>
    </row>
    <row r="20" spans="2:5" x14ac:dyDescent="0.2">
      <c r="B20" s="18" t="s">
        <v>57</v>
      </c>
    </row>
    <row r="21" spans="2:5" x14ac:dyDescent="0.2">
      <c r="B21" s="18" t="s">
        <v>58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DD15-F60C-9B43-9DC8-AC66CB2EC21C}">
  <dimension ref="B1:O21"/>
  <sheetViews>
    <sheetView showGridLines="0" workbookViewId="0">
      <selection activeCell="J15" sqref="J15"/>
    </sheetView>
  </sheetViews>
  <sheetFormatPr baseColWidth="10" defaultColWidth="9.1640625" defaultRowHeight="16" x14ac:dyDescent="0.2"/>
  <cols>
    <col min="1" max="1" width="4.1640625" style="18" customWidth="1"/>
    <col min="2" max="2" width="52.5" style="18" customWidth="1"/>
    <col min="3" max="3" width="10.5" style="18" customWidth="1"/>
    <col min="4" max="4" width="8.1640625" style="18" customWidth="1"/>
    <col min="5" max="5" width="4" style="18" customWidth="1"/>
    <col min="6" max="6" width="3.83203125" style="18" customWidth="1"/>
    <col min="7" max="7" width="12" style="18" customWidth="1"/>
    <col min="8" max="8" width="7.1640625" style="18" customWidth="1"/>
    <col min="9" max="9" width="6.33203125" style="18" customWidth="1"/>
    <col min="10" max="10" width="19.1640625" style="18" bestFit="1" customWidth="1"/>
    <col min="11" max="11" width="11.33203125" style="18" customWidth="1"/>
    <col min="12" max="16384" width="9.1640625" style="18"/>
  </cols>
  <sheetData>
    <row r="1" spans="2:15" x14ac:dyDescent="0.2">
      <c r="B1"/>
      <c r="C1"/>
      <c r="D1"/>
    </row>
    <row r="2" spans="2:15" x14ac:dyDescent="0.2">
      <c r="B2" s="12" t="s">
        <v>6</v>
      </c>
      <c r="C2" s="11"/>
      <c r="D2" s="11"/>
      <c r="E2" s="11"/>
      <c r="F2" s="11"/>
      <c r="G2" s="11"/>
      <c r="H2" s="11"/>
      <c r="I2" s="11"/>
      <c r="J2" s="11"/>
      <c r="K2" s="11"/>
      <c r="L2" s="20"/>
      <c r="O2" s="21" t="s">
        <v>27</v>
      </c>
    </row>
    <row r="3" spans="2:15" ht="17" thickBot="1" x14ac:dyDescent="0.25">
      <c r="D3" s="22"/>
      <c r="E3" s="22"/>
      <c r="F3" s="23"/>
    </row>
    <row r="4" spans="2:15" ht="17" thickBot="1" x14ac:dyDescent="0.25">
      <c r="B4" s="49" t="s">
        <v>28</v>
      </c>
      <c r="C4" s="48" t="s">
        <v>24</v>
      </c>
      <c r="D4" s="44" t="s">
        <v>29</v>
      </c>
      <c r="E4" s="23"/>
      <c r="G4" s="40" t="s">
        <v>30</v>
      </c>
      <c r="H4" s="50"/>
      <c r="I4" s="50"/>
      <c r="J4" s="50"/>
      <c r="K4" s="50"/>
      <c r="L4" s="50"/>
    </row>
    <row r="5" spans="2:15" x14ac:dyDescent="0.2">
      <c r="B5" s="55" t="s">
        <v>31</v>
      </c>
      <c r="C5" s="46">
        <v>663</v>
      </c>
      <c r="D5" s="51">
        <v>1500</v>
      </c>
      <c r="G5" s="21"/>
      <c r="H5" s="22" t="s">
        <v>32</v>
      </c>
      <c r="I5" s="22"/>
      <c r="J5" s="23" t="s">
        <v>33</v>
      </c>
      <c r="L5" s="23"/>
    </row>
    <row r="6" spans="2:15" ht="17" thickBot="1" x14ac:dyDescent="0.25">
      <c r="B6" s="55" t="s">
        <v>34</v>
      </c>
      <c r="C6" s="46">
        <v>301</v>
      </c>
      <c r="D6" s="53">
        <v>2300</v>
      </c>
      <c r="G6" s="23" t="s">
        <v>35</v>
      </c>
      <c r="H6" s="24" t="s">
        <v>36</v>
      </c>
      <c r="I6" s="24" t="s">
        <v>37</v>
      </c>
      <c r="J6" s="23" t="s">
        <v>38</v>
      </c>
      <c r="L6" s="23" t="s">
        <v>3</v>
      </c>
    </row>
    <row r="7" spans="2:15" x14ac:dyDescent="0.2">
      <c r="B7" s="55" t="s">
        <v>39</v>
      </c>
      <c r="C7" s="46">
        <v>383</v>
      </c>
      <c r="D7" s="53">
        <v>3000</v>
      </c>
      <c r="G7" s="27" t="s">
        <v>40</v>
      </c>
      <c r="H7" s="28"/>
      <c r="I7" s="29">
        <v>17600</v>
      </c>
      <c r="J7" s="30">
        <f t="shared" ref="J7:J13" si="0">I7-H7</f>
        <v>17600</v>
      </c>
      <c r="K7" s="23" t="s">
        <v>14</v>
      </c>
      <c r="L7" s="30">
        <v>17600</v>
      </c>
    </row>
    <row r="8" spans="2:15" ht="17" thickBot="1" x14ac:dyDescent="0.25">
      <c r="B8" s="55" t="s">
        <v>41</v>
      </c>
      <c r="C8" s="46">
        <v>0</v>
      </c>
      <c r="D8" s="53">
        <v>5500</v>
      </c>
      <c r="G8" s="31" t="s">
        <v>42</v>
      </c>
      <c r="H8" s="32">
        <f t="shared" ref="H8:H13" si="1">D5</f>
        <v>1500</v>
      </c>
      <c r="I8" s="33"/>
      <c r="J8" s="30">
        <f t="shared" si="0"/>
        <v>-1500</v>
      </c>
      <c r="K8" s="23" t="s">
        <v>11</v>
      </c>
      <c r="L8" s="30">
        <v>-1500</v>
      </c>
    </row>
    <row r="9" spans="2:15" x14ac:dyDescent="0.2">
      <c r="B9" s="55" t="s">
        <v>43</v>
      </c>
      <c r="C9" s="46">
        <v>357</v>
      </c>
      <c r="D9" s="53">
        <v>3000</v>
      </c>
      <c r="G9" s="36" t="s">
        <v>44</v>
      </c>
      <c r="H9" s="42">
        <f>D6</f>
        <v>2300</v>
      </c>
      <c r="I9" s="54"/>
      <c r="J9" s="30">
        <f t="shared" si="0"/>
        <v>-2300</v>
      </c>
      <c r="K9" s="23" t="s">
        <v>11</v>
      </c>
      <c r="L9" s="30">
        <v>-2300</v>
      </c>
    </row>
    <row r="10" spans="2:15" ht="17" thickBot="1" x14ac:dyDescent="0.25">
      <c r="B10" s="55" t="s">
        <v>45</v>
      </c>
      <c r="C10" s="46">
        <v>500</v>
      </c>
      <c r="D10" s="53">
        <v>2300</v>
      </c>
      <c r="G10" s="36" t="s">
        <v>46</v>
      </c>
      <c r="H10" s="42">
        <f t="shared" si="1"/>
        <v>3000</v>
      </c>
      <c r="I10" s="54"/>
      <c r="J10" s="30">
        <f t="shared" si="0"/>
        <v>-3000</v>
      </c>
      <c r="K10" s="23" t="s">
        <v>11</v>
      </c>
      <c r="L10" s="30">
        <v>-3000</v>
      </c>
    </row>
    <row r="11" spans="2:15" x14ac:dyDescent="0.2">
      <c r="B11" s="55" t="s">
        <v>47</v>
      </c>
      <c r="C11" s="46">
        <v>18</v>
      </c>
      <c r="D11" s="53"/>
      <c r="G11" s="27" t="s">
        <v>48</v>
      </c>
      <c r="H11" s="34">
        <f t="shared" si="1"/>
        <v>5500</v>
      </c>
      <c r="I11" s="29">
        <v>12100</v>
      </c>
      <c r="J11" s="30">
        <f t="shared" si="0"/>
        <v>6600</v>
      </c>
      <c r="K11" s="23" t="s">
        <v>14</v>
      </c>
      <c r="L11" s="30">
        <v>6600</v>
      </c>
    </row>
    <row r="12" spans="2:15" x14ac:dyDescent="0.2">
      <c r="B12" s="55" t="s">
        <v>49</v>
      </c>
      <c r="C12" s="46">
        <v>20</v>
      </c>
      <c r="D12" s="53"/>
      <c r="G12" s="36" t="s">
        <v>50</v>
      </c>
      <c r="H12" s="42">
        <f t="shared" si="1"/>
        <v>3000</v>
      </c>
      <c r="I12" s="54"/>
      <c r="J12" s="30">
        <f t="shared" si="0"/>
        <v>-3000</v>
      </c>
      <c r="K12" s="23" t="s">
        <v>11</v>
      </c>
      <c r="L12" s="30">
        <v>-3000</v>
      </c>
    </row>
    <row r="13" spans="2:15" ht="17" thickBot="1" x14ac:dyDescent="0.25">
      <c r="B13" s="56" t="s">
        <v>73</v>
      </c>
      <c r="C13" s="47">
        <v>423</v>
      </c>
      <c r="D13" s="52"/>
      <c r="G13" s="31" t="s">
        <v>52</v>
      </c>
      <c r="H13" s="41">
        <f t="shared" si="1"/>
        <v>2300</v>
      </c>
      <c r="I13" s="43"/>
      <c r="J13" s="30">
        <f t="shared" si="0"/>
        <v>-2300</v>
      </c>
      <c r="K13" s="23" t="s">
        <v>11</v>
      </c>
      <c r="L13" s="30">
        <v>-2300</v>
      </c>
    </row>
    <row r="14" spans="2:15" x14ac:dyDescent="0.2">
      <c r="C14" s="24"/>
      <c r="D14"/>
    </row>
    <row r="15" spans="2:15" ht="18" x14ac:dyDescent="0.2">
      <c r="C15" s="24"/>
      <c r="D15"/>
      <c r="I15" s="39" t="s">
        <v>53</v>
      </c>
      <c r="J15" s="66">
        <f>SUMPRODUCT(C5:C10,D5:D10)+C11*(SUM(D5:D10))+C12*(SUM(D5:D10))+C13*(SUM(D5:D10))</f>
        <v>13170400</v>
      </c>
    </row>
    <row r="17" spans="2:5" x14ac:dyDescent="0.2">
      <c r="B17" s="18" t="s">
        <v>54</v>
      </c>
    </row>
    <row r="18" spans="2:5" x14ac:dyDescent="0.2">
      <c r="B18" s="21" t="s">
        <v>55</v>
      </c>
      <c r="C18" s="21"/>
      <c r="D18" s="21"/>
      <c r="E18" s="21"/>
    </row>
    <row r="19" spans="2:5" x14ac:dyDescent="0.2">
      <c r="B19" s="18" t="s">
        <v>74</v>
      </c>
    </row>
    <row r="20" spans="2:5" x14ac:dyDescent="0.2">
      <c r="B20" s="18" t="s">
        <v>57</v>
      </c>
    </row>
    <row r="21" spans="2:5" x14ac:dyDescent="0.2">
      <c r="B21" s="18" t="s">
        <v>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82E8-E500-584B-973D-08CA6BEF3FC8}">
  <dimension ref="B1:O21"/>
  <sheetViews>
    <sheetView showGridLines="0" zoomScale="82" zoomScaleNormal="82" workbookViewId="0">
      <selection activeCell="J15" sqref="J15"/>
    </sheetView>
  </sheetViews>
  <sheetFormatPr baseColWidth="10" defaultColWidth="9.1640625" defaultRowHeight="16" x14ac:dyDescent="0.2"/>
  <cols>
    <col min="1" max="1" width="4" style="18" customWidth="1"/>
    <col min="2" max="2" width="52.5" style="18" customWidth="1"/>
    <col min="3" max="3" width="10.5" style="18" customWidth="1"/>
    <col min="4" max="4" width="8.1640625" style="18" customWidth="1"/>
    <col min="5" max="5" width="4" style="18" customWidth="1"/>
    <col min="6" max="6" width="3.83203125" style="18" customWidth="1"/>
    <col min="7" max="7" width="12" style="18" customWidth="1"/>
    <col min="8" max="8" width="7.1640625" style="18" customWidth="1"/>
    <col min="9" max="9" width="6.33203125" style="18" customWidth="1"/>
    <col min="10" max="10" width="19.1640625" style="18" bestFit="1" customWidth="1"/>
    <col min="11" max="11" width="11.33203125" style="18" customWidth="1"/>
    <col min="12" max="16384" width="9.1640625" style="18"/>
  </cols>
  <sheetData>
    <row r="1" spans="2:15" x14ac:dyDescent="0.2">
      <c r="B1"/>
      <c r="C1"/>
      <c r="D1"/>
      <c r="E1"/>
    </row>
    <row r="2" spans="2:15" x14ac:dyDescent="0.2">
      <c r="B2" s="12" t="s">
        <v>6</v>
      </c>
      <c r="C2" s="11"/>
      <c r="D2" s="11"/>
      <c r="E2" s="11"/>
      <c r="F2" s="11"/>
      <c r="G2" s="11"/>
      <c r="H2" s="11"/>
      <c r="I2" s="11"/>
      <c r="J2" s="11"/>
      <c r="K2" s="11"/>
      <c r="L2" s="20"/>
      <c r="O2" s="21" t="s">
        <v>27</v>
      </c>
    </row>
    <row r="3" spans="2:15" ht="17" thickBot="1" x14ac:dyDescent="0.25">
      <c r="D3" s="22"/>
      <c r="E3" s="22"/>
      <c r="F3" s="23"/>
    </row>
    <row r="4" spans="2:15" ht="17" thickBot="1" x14ac:dyDescent="0.25">
      <c r="B4" s="49" t="s">
        <v>28</v>
      </c>
      <c r="C4" s="48" t="s">
        <v>24</v>
      </c>
      <c r="D4" s="44" t="s">
        <v>29</v>
      </c>
      <c r="E4" s="23"/>
      <c r="G4" s="40" t="s">
        <v>30</v>
      </c>
      <c r="H4" s="50"/>
      <c r="I4" s="50"/>
      <c r="J4" s="50"/>
      <c r="K4" s="50"/>
      <c r="L4" s="50"/>
    </row>
    <row r="5" spans="2:15" x14ac:dyDescent="0.2">
      <c r="B5" s="36" t="s">
        <v>31</v>
      </c>
      <c r="C5" s="45">
        <v>601</v>
      </c>
      <c r="D5" s="25">
        <v>1500</v>
      </c>
      <c r="G5" s="21"/>
      <c r="H5" s="22" t="s">
        <v>32</v>
      </c>
      <c r="I5" s="22"/>
      <c r="J5" s="23" t="s">
        <v>33</v>
      </c>
      <c r="L5" s="23"/>
    </row>
    <row r="6" spans="2:15" ht="17" thickBot="1" x14ac:dyDescent="0.25">
      <c r="B6" s="36" t="s">
        <v>34</v>
      </c>
      <c r="C6" s="46">
        <v>350</v>
      </c>
      <c r="D6" s="26">
        <v>2300</v>
      </c>
      <c r="G6" s="23" t="s">
        <v>35</v>
      </c>
      <c r="H6" s="24" t="s">
        <v>36</v>
      </c>
      <c r="I6" s="24" t="s">
        <v>37</v>
      </c>
      <c r="J6" s="23" t="s">
        <v>38</v>
      </c>
      <c r="L6" s="23" t="s">
        <v>3</v>
      </c>
    </row>
    <row r="7" spans="2:15" x14ac:dyDescent="0.2">
      <c r="B7" s="36" t="s">
        <v>39</v>
      </c>
      <c r="C7" s="46">
        <v>663</v>
      </c>
      <c r="D7" s="26">
        <v>3000</v>
      </c>
      <c r="G7" s="27" t="s">
        <v>40</v>
      </c>
      <c r="H7" s="34"/>
      <c r="I7" s="29">
        <v>17600</v>
      </c>
      <c r="J7" s="30">
        <f t="shared" ref="J7:J13" si="0">I7-H7</f>
        <v>17600</v>
      </c>
      <c r="K7" s="23" t="s">
        <v>14</v>
      </c>
      <c r="L7" s="30">
        <v>17600</v>
      </c>
    </row>
    <row r="8" spans="2:15" ht="17" thickBot="1" x14ac:dyDescent="0.25">
      <c r="B8" s="36" t="s">
        <v>41</v>
      </c>
      <c r="C8" s="46">
        <v>357</v>
      </c>
      <c r="D8" s="26">
        <v>5500</v>
      </c>
      <c r="G8" s="31" t="s">
        <v>42</v>
      </c>
      <c r="H8" s="41">
        <f t="shared" ref="H8:H13" si="1">D5</f>
        <v>1500</v>
      </c>
      <c r="I8" s="33"/>
      <c r="J8" s="30">
        <f t="shared" si="0"/>
        <v>-1500</v>
      </c>
      <c r="K8" s="23" t="s">
        <v>11</v>
      </c>
      <c r="L8" s="30">
        <v>-1500</v>
      </c>
    </row>
    <row r="9" spans="2:15" x14ac:dyDescent="0.2">
      <c r="B9" s="36" t="s">
        <v>43</v>
      </c>
      <c r="C9" s="46">
        <v>0</v>
      </c>
      <c r="D9" s="26">
        <v>3000</v>
      </c>
      <c r="G9" s="36" t="s">
        <v>44</v>
      </c>
      <c r="H9" s="42">
        <f>D6</f>
        <v>2300</v>
      </c>
      <c r="I9" s="54"/>
      <c r="J9" s="30">
        <f t="shared" si="0"/>
        <v>-2300</v>
      </c>
      <c r="K9" s="23" t="s">
        <v>11</v>
      </c>
      <c r="L9" s="30">
        <v>-2300</v>
      </c>
    </row>
    <row r="10" spans="2:15" ht="17" thickBot="1" x14ac:dyDescent="0.25">
      <c r="B10" s="36" t="s">
        <v>45</v>
      </c>
      <c r="C10" s="46">
        <v>251</v>
      </c>
      <c r="D10" s="26">
        <v>2300</v>
      </c>
      <c r="G10" s="36" t="s">
        <v>46</v>
      </c>
      <c r="H10" s="42">
        <f t="shared" si="1"/>
        <v>3000</v>
      </c>
      <c r="I10" s="54"/>
      <c r="J10" s="30">
        <f t="shared" si="0"/>
        <v>-3000</v>
      </c>
      <c r="K10" s="23" t="s">
        <v>11</v>
      </c>
      <c r="L10" s="30">
        <v>-3000</v>
      </c>
    </row>
    <row r="11" spans="2:15" x14ac:dyDescent="0.2">
      <c r="B11" s="36" t="s">
        <v>47</v>
      </c>
      <c r="C11" s="46">
        <v>18</v>
      </c>
      <c r="D11" s="26"/>
      <c r="G11" s="27" t="s">
        <v>48</v>
      </c>
      <c r="H11" s="34">
        <f t="shared" si="1"/>
        <v>5500</v>
      </c>
      <c r="I11" s="29"/>
      <c r="J11" s="30">
        <f t="shared" si="0"/>
        <v>-5500</v>
      </c>
      <c r="K11" s="23" t="s">
        <v>11</v>
      </c>
      <c r="L11" s="30">
        <v>-5500</v>
      </c>
    </row>
    <row r="12" spans="2:15" x14ac:dyDescent="0.2">
      <c r="B12" s="36" t="s">
        <v>49</v>
      </c>
      <c r="C12" s="46">
        <v>22</v>
      </c>
      <c r="D12" s="26"/>
      <c r="G12" s="36" t="s">
        <v>50</v>
      </c>
      <c r="H12" s="42">
        <f t="shared" si="1"/>
        <v>3000</v>
      </c>
      <c r="I12" s="54">
        <v>14600</v>
      </c>
      <c r="J12" s="30">
        <f t="shared" si="0"/>
        <v>11600</v>
      </c>
      <c r="K12" s="23" t="s">
        <v>14</v>
      </c>
      <c r="L12" s="30">
        <v>11600</v>
      </c>
    </row>
    <row r="13" spans="2:15" ht="17" thickBot="1" x14ac:dyDescent="0.25">
      <c r="B13" s="31" t="s">
        <v>65</v>
      </c>
      <c r="C13" s="47">
        <v>276</v>
      </c>
      <c r="D13" s="38"/>
      <c r="G13" s="31" t="s">
        <v>52</v>
      </c>
      <c r="H13" s="41">
        <f t="shared" si="1"/>
        <v>2300</v>
      </c>
      <c r="I13" s="33"/>
      <c r="J13" s="30">
        <f t="shared" si="0"/>
        <v>-2300</v>
      </c>
      <c r="K13" s="23" t="s">
        <v>11</v>
      </c>
      <c r="L13" s="30">
        <v>-2300</v>
      </c>
    </row>
    <row r="14" spans="2:15" x14ac:dyDescent="0.2">
      <c r="C14" s="24"/>
      <c r="D14"/>
    </row>
    <row r="15" spans="2:15" ht="18" x14ac:dyDescent="0.2">
      <c r="C15" s="24"/>
      <c r="D15"/>
      <c r="I15" s="39" t="s">
        <v>53</v>
      </c>
      <c r="J15" s="66">
        <f>SUMPRODUCT(C5:C10,D5:D10)+C11*(SUM(D5:D10))+C12*(SUM(D5:D10))+C13*(SUM(D5:D10))</f>
        <v>11797900</v>
      </c>
    </row>
    <row r="17" spans="2:5" x14ac:dyDescent="0.2">
      <c r="B17" s="18" t="s">
        <v>54</v>
      </c>
    </row>
    <row r="18" spans="2:5" x14ac:dyDescent="0.2">
      <c r="B18" s="21" t="s">
        <v>66</v>
      </c>
      <c r="C18" s="21"/>
      <c r="D18" s="21"/>
      <c r="E18" s="21"/>
    </row>
    <row r="19" spans="2:5" x14ac:dyDescent="0.2">
      <c r="B19" s="18" t="s">
        <v>67</v>
      </c>
    </row>
    <row r="20" spans="2:5" x14ac:dyDescent="0.2">
      <c r="B20" s="18" t="s">
        <v>57</v>
      </c>
    </row>
    <row r="21" spans="2:5" x14ac:dyDescent="0.2">
      <c r="B21" s="18" t="s">
        <v>68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ECE8-0BED-A440-AD9C-BFA15C6BC5EF}">
  <dimension ref="B1:O54"/>
  <sheetViews>
    <sheetView showGridLines="0" zoomScale="85" workbookViewId="0">
      <selection activeCell="J16" sqref="J16"/>
    </sheetView>
  </sheetViews>
  <sheetFormatPr baseColWidth="10" defaultColWidth="9.1640625" defaultRowHeight="16" x14ac:dyDescent="0.2"/>
  <cols>
    <col min="1" max="1" width="3.1640625" style="18" customWidth="1"/>
    <col min="2" max="2" width="52.5" style="18" customWidth="1"/>
    <col min="3" max="3" width="10.5" style="18" customWidth="1"/>
    <col min="4" max="4" width="8.1640625" style="18" customWidth="1"/>
    <col min="5" max="5" width="4" style="18" customWidth="1"/>
    <col min="6" max="6" width="3.83203125" style="18" customWidth="1"/>
    <col min="7" max="7" width="12" style="18" customWidth="1"/>
    <col min="8" max="8" width="7.1640625" style="18" customWidth="1"/>
    <col min="9" max="9" width="8.33203125" style="18" customWidth="1"/>
    <col min="10" max="10" width="18.83203125" style="18" bestFit="1" customWidth="1"/>
    <col min="11" max="11" width="11.33203125" style="18" customWidth="1"/>
    <col min="12" max="16384" width="9.1640625" style="18"/>
  </cols>
  <sheetData>
    <row r="1" spans="2:15" x14ac:dyDescent="0.2">
      <c r="B1"/>
      <c r="C1"/>
      <c r="D1"/>
      <c r="E1"/>
    </row>
    <row r="2" spans="2:15" x14ac:dyDescent="0.2">
      <c r="B2" s="12" t="s">
        <v>6</v>
      </c>
      <c r="C2" s="11"/>
      <c r="D2" s="11"/>
      <c r="E2" s="11"/>
      <c r="F2" s="11"/>
      <c r="G2" s="11"/>
      <c r="H2" s="11"/>
      <c r="I2" s="11"/>
      <c r="J2" s="11"/>
      <c r="K2" s="11"/>
      <c r="L2" s="20"/>
      <c r="O2" s="21" t="s">
        <v>27</v>
      </c>
    </row>
    <row r="3" spans="2:15" ht="17" thickBot="1" x14ac:dyDescent="0.25">
      <c r="D3" s="22"/>
      <c r="E3" s="22"/>
      <c r="F3" s="23"/>
    </row>
    <row r="4" spans="2:15" ht="17" thickBot="1" x14ac:dyDescent="0.25">
      <c r="B4" s="49" t="s">
        <v>28</v>
      </c>
      <c r="C4" s="48" t="s">
        <v>24</v>
      </c>
      <c r="D4" s="48" t="s">
        <v>29</v>
      </c>
      <c r="E4" s="23"/>
      <c r="G4" s="40" t="s">
        <v>30</v>
      </c>
      <c r="H4" s="20"/>
      <c r="I4" s="20"/>
      <c r="J4" s="20"/>
      <c r="K4" s="20"/>
      <c r="L4" s="20"/>
    </row>
    <row r="5" spans="2:15" x14ac:dyDescent="0.2">
      <c r="B5" s="36" t="s">
        <v>31</v>
      </c>
      <c r="C5" s="45">
        <v>391</v>
      </c>
      <c r="D5" s="25">
        <v>1500</v>
      </c>
      <c r="G5" s="21"/>
      <c r="H5" s="22" t="s">
        <v>32</v>
      </c>
      <c r="I5" s="22"/>
      <c r="J5" s="23" t="s">
        <v>33</v>
      </c>
      <c r="L5" s="23"/>
    </row>
    <row r="6" spans="2:15" ht="17" thickBot="1" x14ac:dyDescent="0.25">
      <c r="B6" s="36" t="s">
        <v>34</v>
      </c>
      <c r="C6" s="46">
        <v>307</v>
      </c>
      <c r="D6" s="26">
        <v>2300</v>
      </c>
      <c r="G6" s="23" t="s">
        <v>35</v>
      </c>
      <c r="H6" s="24" t="s">
        <v>36</v>
      </c>
      <c r="I6" s="24" t="s">
        <v>37</v>
      </c>
      <c r="J6" s="23" t="s">
        <v>38</v>
      </c>
      <c r="L6" s="23" t="s">
        <v>3</v>
      </c>
    </row>
    <row r="7" spans="2:15" x14ac:dyDescent="0.2">
      <c r="B7" s="36" t="s">
        <v>39</v>
      </c>
      <c r="C7" s="46">
        <v>674</v>
      </c>
      <c r="D7" s="26">
        <v>3000</v>
      </c>
      <c r="G7" s="27" t="s">
        <v>40</v>
      </c>
      <c r="H7" s="28"/>
      <c r="I7" s="29">
        <f>SUM(D5:D10)</f>
        <v>17600</v>
      </c>
      <c r="J7" s="30">
        <f t="shared" ref="J7:J13" si="0">I7-H7</f>
        <v>17600</v>
      </c>
      <c r="K7" s="23" t="s">
        <v>14</v>
      </c>
      <c r="L7" s="30">
        <v>17600</v>
      </c>
    </row>
    <row r="8" spans="2:15" ht="17" thickBot="1" x14ac:dyDescent="0.25">
      <c r="B8" s="36" t="s">
        <v>41</v>
      </c>
      <c r="C8" s="46">
        <v>500</v>
      </c>
      <c r="D8" s="26">
        <v>5500</v>
      </c>
      <c r="G8" s="31" t="s">
        <v>42</v>
      </c>
      <c r="H8" s="32">
        <f t="shared" ref="H8:H13" si="1">D5</f>
        <v>1500</v>
      </c>
      <c r="I8" s="33"/>
      <c r="J8" s="30">
        <f t="shared" si="0"/>
        <v>-1500</v>
      </c>
      <c r="K8" s="23" t="s">
        <v>11</v>
      </c>
      <c r="L8" s="30">
        <v>-1500</v>
      </c>
    </row>
    <row r="9" spans="2:15" x14ac:dyDescent="0.2">
      <c r="B9" s="36" t="s">
        <v>43</v>
      </c>
      <c r="C9" s="46">
        <v>251</v>
      </c>
      <c r="D9" s="26">
        <v>3000</v>
      </c>
      <c r="G9" s="36" t="s">
        <v>44</v>
      </c>
      <c r="H9" s="42">
        <f>D6</f>
        <v>2300</v>
      </c>
      <c r="I9" s="54"/>
      <c r="J9" s="30">
        <f t="shared" si="0"/>
        <v>-2300</v>
      </c>
      <c r="K9" s="23" t="s">
        <v>11</v>
      </c>
      <c r="L9" s="30">
        <v>-2300</v>
      </c>
    </row>
    <row r="10" spans="2:15" ht="17" thickBot="1" x14ac:dyDescent="0.25">
      <c r="B10" s="36" t="s">
        <v>45</v>
      </c>
      <c r="C10" s="46">
        <v>0</v>
      </c>
      <c r="D10" s="26">
        <v>2300</v>
      </c>
      <c r="G10" s="36" t="s">
        <v>46</v>
      </c>
      <c r="H10" s="42">
        <f t="shared" si="1"/>
        <v>3000</v>
      </c>
      <c r="I10" s="54"/>
      <c r="J10" s="30">
        <f t="shared" si="0"/>
        <v>-3000</v>
      </c>
      <c r="K10" s="23" t="s">
        <v>11</v>
      </c>
      <c r="L10" s="30">
        <v>-3000</v>
      </c>
    </row>
    <row r="11" spans="2:15" x14ac:dyDescent="0.2">
      <c r="B11" s="36" t="s">
        <v>47</v>
      </c>
      <c r="C11" s="46">
        <v>18</v>
      </c>
      <c r="D11" s="26"/>
      <c r="G11" s="27" t="s">
        <v>48</v>
      </c>
      <c r="H11" s="34">
        <f t="shared" si="1"/>
        <v>5500</v>
      </c>
      <c r="I11" s="35"/>
      <c r="J11" s="30">
        <f t="shared" si="0"/>
        <v>-5500</v>
      </c>
      <c r="K11" s="23" t="s">
        <v>11</v>
      </c>
      <c r="L11" s="30">
        <v>-5500</v>
      </c>
    </row>
    <row r="12" spans="2:15" x14ac:dyDescent="0.2">
      <c r="B12" s="36" t="s">
        <v>49</v>
      </c>
      <c r="C12" s="46">
        <v>20</v>
      </c>
      <c r="D12" s="26"/>
      <c r="G12" s="36" t="s">
        <v>50</v>
      </c>
      <c r="H12" s="42">
        <f t="shared" si="1"/>
        <v>3000</v>
      </c>
      <c r="I12" s="37"/>
      <c r="J12" s="30">
        <f t="shared" si="0"/>
        <v>-3000</v>
      </c>
      <c r="K12" s="23" t="s">
        <v>11</v>
      </c>
      <c r="L12" s="30">
        <v>-3000</v>
      </c>
    </row>
    <row r="13" spans="2:15" ht="17" thickBot="1" x14ac:dyDescent="0.25">
      <c r="B13" s="31" t="s">
        <v>69</v>
      </c>
      <c r="C13" s="47">
        <v>129</v>
      </c>
      <c r="D13" s="38"/>
      <c r="G13" s="31" t="s">
        <v>52</v>
      </c>
      <c r="H13" s="41">
        <f t="shared" si="1"/>
        <v>2300</v>
      </c>
      <c r="I13" s="43">
        <v>15300</v>
      </c>
      <c r="J13" s="30">
        <f t="shared" si="0"/>
        <v>13000</v>
      </c>
      <c r="K13" s="23" t="s">
        <v>14</v>
      </c>
      <c r="L13" s="30">
        <v>13000</v>
      </c>
    </row>
    <row r="14" spans="2:15" x14ac:dyDescent="0.2">
      <c r="C14" s="24"/>
      <c r="D14"/>
    </row>
    <row r="15" spans="2:15" x14ac:dyDescent="0.2">
      <c r="B15" s="57" t="s">
        <v>72</v>
      </c>
      <c r="C15" s="58"/>
      <c r="D15" s="58"/>
      <c r="E15" s="58"/>
      <c r="F15" s="58"/>
    </row>
    <row r="16" spans="2:15" ht="18" x14ac:dyDescent="0.2">
      <c r="I16" s="39" t="s">
        <v>53</v>
      </c>
      <c r="J16" s="66">
        <f>SUMPRODUCT(C5:C10,D5:D10)+C11*(SUM(D5:D10))+C12*(SUM(D5:D10))+C13*(SUM(D5:D10))</f>
        <v>9756800</v>
      </c>
    </row>
    <row r="18" spans="2:5" x14ac:dyDescent="0.2">
      <c r="B18" s="18" t="s">
        <v>54</v>
      </c>
      <c r="C18" s="21"/>
      <c r="D18" s="21"/>
      <c r="E18" s="21"/>
    </row>
    <row r="19" spans="2:5" x14ac:dyDescent="0.2">
      <c r="B19" s="21" t="s">
        <v>66</v>
      </c>
    </row>
    <row r="20" spans="2:5" x14ac:dyDescent="0.2">
      <c r="B20" s="18" t="s">
        <v>70</v>
      </c>
    </row>
    <row r="21" spans="2:5" x14ac:dyDescent="0.2">
      <c r="B21" s="18" t="s">
        <v>57</v>
      </c>
    </row>
    <row r="22" spans="2:5" x14ac:dyDescent="0.2">
      <c r="B22" s="18" t="s">
        <v>71</v>
      </c>
    </row>
    <row r="54" spans="2:2" x14ac:dyDescent="0.2">
      <c r="B54" s="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5335-FC8C-454B-BE76-693BE913BF40}">
  <dimension ref="B2:K37"/>
  <sheetViews>
    <sheetView showGridLines="0" zoomScaleNormal="85" workbookViewId="0">
      <selection activeCell="F35" sqref="F35"/>
    </sheetView>
  </sheetViews>
  <sheetFormatPr baseColWidth="10" defaultColWidth="8.83203125" defaultRowHeight="15" x14ac:dyDescent="0.2"/>
  <cols>
    <col min="1" max="1" width="3.6640625" customWidth="1"/>
    <col min="3" max="3" width="16" customWidth="1"/>
    <col min="9" max="10" width="11.1640625" bestFit="1" customWidth="1"/>
  </cols>
  <sheetData>
    <row r="2" spans="2:11" x14ac:dyDescent="0.2">
      <c r="B2" s="12" t="s">
        <v>6</v>
      </c>
      <c r="C2" s="11"/>
      <c r="D2" s="11"/>
      <c r="E2" s="11"/>
      <c r="F2" s="11"/>
      <c r="G2" s="11"/>
      <c r="H2" s="11"/>
      <c r="I2" s="11"/>
      <c r="J2" s="11"/>
      <c r="K2" s="11"/>
    </row>
    <row r="4" spans="2:11" x14ac:dyDescent="0.2">
      <c r="E4" s="1" t="s">
        <v>1</v>
      </c>
    </row>
    <row r="5" spans="2:11" x14ac:dyDescent="0.2">
      <c r="B5" s="1" t="s">
        <v>0</v>
      </c>
      <c r="C5" s="2">
        <v>1</v>
      </c>
      <c r="D5" s="2">
        <v>3</v>
      </c>
      <c r="E5" s="2">
        <v>4</v>
      </c>
      <c r="F5" s="2">
        <v>5</v>
      </c>
      <c r="G5" s="2">
        <v>6</v>
      </c>
      <c r="H5" t="s">
        <v>3</v>
      </c>
    </row>
    <row r="6" spans="2:11" x14ac:dyDescent="0.2">
      <c r="B6" s="3" t="s">
        <v>115</v>
      </c>
      <c r="C6" s="3">
        <v>349</v>
      </c>
      <c r="D6" s="3">
        <v>814</v>
      </c>
      <c r="E6" s="3">
        <v>705</v>
      </c>
      <c r="F6" s="3">
        <v>460</v>
      </c>
      <c r="G6" s="3">
        <v>215</v>
      </c>
      <c r="H6" s="6">
        <f>H21</f>
        <v>17600</v>
      </c>
    </row>
    <row r="7" spans="2:11" x14ac:dyDescent="0.2">
      <c r="B7" s="3" t="s">
        <v>116</v>
      </c>
      <c r="C7" s="3">
        <v>362</v>
      </c>
      <c r="D7" s="3">
        <v>367</v>
      </c>
      <c r="E7" s="3">
        <v>301</v>
      </c>
      <c r="F7" s="3">
        <v>350</v>
      </c>
      <c r="G7" s="3">
        <v>307</v>
      </c>
      <c r="H7" s="6">
        <f>H22</f>
        <v>8500</v>
      </c>
    </row>
    <row r="8" spans="2:11" x14ac:dyDescent="0.2">
      <c r="B8" s="10" t="s">
        <v>2</v>
      </c>
      <c r="C8" s="9">
        <v>1500</v>
      </c>
      <c r="D8" s="9">
        <v>3000</v>
      </c>
      <c r="E8" s="9">
        <v>5500</v>
      </c>
      <c r="F8" s="9">
        <v>3000</v>
      </c>
      <c r="G8" s="9">
        <v>2300</v>
      </c>
      <c r="H8" s="10">
        <f>H6+H7</f>
        <v>26100</v>
      </c>
      <c r="I8" s="10" t="s">
        <v>4</v>
      </c>
    </row>
    <row r="9" spans="2:11" x14ac:dyDescent="0.2">
      <c r="F9" t="s">
        <v>16</v>
      </c>
      <c r="H9" t="s">
        <v>17</v>
      </c>
    </row>
    <row r="10" spans="2:11" x14ac:dyDescent="0.2">
      <c r="B10" t="s">
        <v>15</v>
      </c>
      <c r="F10">
        <v>7</v>
      </c>
      <c r="G10">
        <f>0.6*463</f>
        <v>277.8</v>
      </c>
      <c r="H10">
        <v>2</v>
      </c>
    </row>
    <row r="12" spans="2:11" x14ac:dyDescent="0.2">
      <c r="B12" s="12" t="s">
        <v>5</v>
      </c>
      <c r="C12" s="11"/>
      <c r="D12" s="11"/>
      <c r="E12" s="11"/>
      <c r="F12" s="11"/>
      <c r="G12" s="11"/>
      <c r="H12" s="11"/>
      <c r="I12" s="11"/>
      <c r="J12" s="11"/>
      <c r="K12" s="11"/>
    </row>
    <row r="14" spans="2:11" x14ac:dyDescent="0.2">
      <c r="B14" t="s">
        <v>7</v>
      </c>
      <c r="E14" t="s">
        <v>134</v>
      </c>
    </row>
    <row r="15" spans="2:11" x14ac:dyDescent="0.2">
      <c r="C15" s="67">
        <f>SUMPRODUCT(C21:G22,C6:G7)+($G$10*$H$22)+SUM(D36:D42)</f>
        <v>8001500</v>
      </c>
      <c r="E15" t="s">
        <v>135</v>
      </c>
    </row>
    <row r="17" spans="2:11" x14ac:dyDescent="0.2">
      <c r="B17" s="12" t="s">
        <v>8</v>
      </c>
      <c r="C17" s="11"/>
      <c r="D17" s="11"/>
      <c r="E17" s="11"/>
      <c r="F17" s="11"/>
      <c r="G17" s="11"/>
      <c r="H17" s="11"/>
      <c r="I17" s="11"/>
      <c r="J17" s="11"/>
      <c r="K17" s="11"/>
    </row>
    <row r="19" spans="2:11" x14ac:dyDescent="0.2">
      <c r="E19" s="1" t="s">
        <v>10</v>
      </c>
    </row>
    <row r="20" spans="2:11" x14ac:dyDescent="0.2">
      <c r="B20" s="1" t="s">
        <v>9</v>
      </c>
      <c r="C20">
        <v>1</v>
      </c>
      <c r="D20">
        <v>3</v>
      </c>
      <c r="E20">
        <v>4</v>
      </c>
      <c r="F20">
        <v>5</v>
      </c>
      <c r="G20">
        <v>6</v>
      </c>
      <c r="H20" t="s">
        <v>4</v>
      </c>
    </row>
    <row r="21" spans="2:11" x14ac:dyDescent="0.2">
      <c r="B21">
        <v>7</v>
      </c>
      <c r="C21" s="6">
        <v>1500</v>
      </c>
      <c r="D21" s="6">
        <v>0</v>
      </c>
      <c r="E21" s="6">
        <v>0</v>
      </c>
      <c r="F21" s="6">
        <v>3000</v>
      </c>
      <c r="G21" s="6">
        <v>2300</v>
      </c>
      <c r="H21" s="7">
        <f>SUM(C21:G21)+H22+F31</f>
        <v>17600</v>
      </c>
      <c r="I21" t="s">
        <v>11</v>
      </c>
      <c r="J21">
        <v>17600</v>
      </c>
    </row>
    <row r="22" spans="2:11" x14ac:dyDescent="0.2">
      <c r="B22">
        <v>2</v>
      </c>
      <c r="C22" s="6">
        <v>0</v>
      </c>
      <c r="D22" s="6">
        <v>3000</v>
      </c>
      <c r="E22" s="6">
        <v>5500</v>
      </c>
      <c r="F22" s="6">
        <v>0</v>
      </c>
      <c r="G22" s="6">
        <v>0</v>
      </c>
      <c r="H22" s="7">
        <f>SUM(C22:G22)</f>
        <v>8500</v>
      </c>
      <c r="I22" t="s">
        <v>13</v>
      </c>
      <c r="J22">
        <v>2300</v>
      </c>
    </row>
    <row r="23" spans="2:11" x14ac:dyDescent="0.2">
      <c r="B23" t="s">
        <v>12</v>
      </c>
      <c r="C23" s="7">
        <f>SUM(C21:C22)</f>
        <v>1500</v>
      </c>
      <c r="D23" s="7">
        <f>SUM(D21:D22)</f>
        <v>3000</v>
      </c>
      <c r="E23" s="7">
        <f>SUM(E21:E22)</f>
        <v>5500</v>
      </c>
      <c r="F23" s="7">
        <f>SUM(F21:F22)</f>
        <v>3000</v>
      </c>
      <c r="G23" s="7">
        <f>SUM(G21:G22)</f>
        <v>2300</v>
      </c>
    </row>
    <row r="24" spans="2:11" x14ac:dyDescent="0.2"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/>
    </row>
    <row r="25" spans="2:11" x14ac:dyDescent="0.2">
      <c r="B25" s="1" t="s">
        <v>2</v>
      </c>
      <c r="C25" s="3">
        <v>1500</v>
      </c>
      <c r="D25" s="3">
        <v>3000</v>
      </c>
      <c r="E25" s="3">
        <v>5500</v>
      </c>
      <c r="F25" s="3">
        <v>3000</v>
      </c>
      <c r="G25" s="3">
        <v>2300</v>
      </c>
    </row>
    <row r="28" spans="2:11" x14ac:dyDescent="0.2">
      <c r="B28" t="s">
        <v>15</v>
      </c>
      <c r="E28" t="s">
        <v>16</v>
      </c>
      <c r="G28" t="s">
        <v>17</v>
      </c>
    </row>
    <row r="29" spans="2:11" x14ac:dyDescent="0.2">
      <c r="E29">
        <v>7</v>
      </c>
      <c r="F29">
        <f>H22+F31</f>
        <v>10800</v>
      </c>
      <c r="G29">
        <v>2</v>
      </c>
    </row>
    <row r="31" spans="2:11" x14ac:dyDescent="0.2">
      <c r="B31" s="15" t="s">
        <v>26</v>
      </c>
      <c r="C31" s="16"/>
      <c r="D31" s="16"/>
      <c r="E31" s="16"/>
      <c r="F31" s="59">
        <v>2300</v>
      </c>
    </row>
    <row r="33" spans="2:11" x14ac:dyDescent="0.2">
      <c r="B33" s="13" t="s">
        <v>25</v>
      </c>
      <c r="C33" s="11"/>
      <c r="D33" s="11"/>
      <c r="E33" s="11"/>
      <c r="F33" s="11"/>
      <c r="G33" s="11"/>
      <c r="H33" s="11"/>
      <c r="I33" s="11"/>
      <c r="J33" s="11"/>
      <c r="K33" s="11"/>
    </row>
    <row r="35" spans="2:11" x14ac:dyDescent="0.2">
      <c r="B35" t="s">
        <v>20</v>
      </c>
      <c r="C35" t="s">
        <v>21</v>
      </c>
      <c r="D35" t="s">
        <v>22</v>
      </c>
      <c r="F35" t="s">
        <v>23</v>
      </c>
    </row>
    <row r="36" spans="2:11" x14ac:dyDescent="0.2">
      <c r="B36">
        <v>2</v>
      </c>
      <c r="C36">
        <v>15</v>
      </c>
      <c r="D36" s="7">
        <f>C36*H7</f>
        <v>127500</v>
      </c>
    </row>
    <row r="37" spans="2:11" x14ac:dyDescent="0.2">
      <c r="B37">
        <v>7</v>
      </c>
      <c r="C37">
        <v>18</v>
      </c>
      <c r="D37" s="7">
        <f>C37*(H6+2300)</f>
        <v>358200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DC6B-9D01-437B-87CD-97389259BD53}">
  <dimension ref="A1:H29"/>
  <sheetViews>
    <sheetView showGridLines="0" topLeftCell="A4" workbookViewId="0">
      <selection activeCell="K19" sqref="K19"/>
    </sheetView>
  </sheetViews>
  <sheetFormatPr baseColWidth="10" defaultColWidth="8.83203125" defaultRowHeight="15" x14ac:dyDescent="0.2"/>
  <cols>
    <col min="1" max="1" width="2.33203125" customWidth="1"/>
    <col min="2" max="2" width="6.33203125" bestFit="1" customWidth="1"/>
    <col min="3" max="3" width="26.83203125" customWidth="1"/>
    <col min="4" max="4" width="6" bestFit="1" customWidth="1"/>
    <col min="5" max="5" width="8.33203125" bestFit="1" customWidth="1"/>
    <col min="6" max="6" width="10.1640625" bestFit="1" customWidth="1"/>
    <col min="7" max="8" width="9.1640625" bestFit="1" customWidth="1"/>
  </cols>
  <sheetData>
    <row r="1" spans="1:8" x14ac:dyDescent="0.2">
      <c r="A1" s="1" t="s">
        <v>79</v>
      </c>
    </row>
    <row r="2" spans="1:8" x14ac:dyDescent="0.2">
      <c r="A2" s="1" t="s">
        <v>80</v>
      </c>
    </row>
    <row r="3" spans="1:8" x14ac:dyDescent="0.2">
      <c r="A3" s="1" t="s">
        <v>81</v>
      </c>
    </row>
    <row r="6" spans="1:8" ht="16" thickBot="1" x14ac:dyDescent="0.25">
      <c r="A6" t="s">
        <v>82</v>
      </c>
    </row>
    <row r="7" spans="1:8" x14ac:dyDescent="0.2">
      <c r="B7" s="62"/>
      <c r="C7" s="62"/>
      <c r="D7" s="62" t="s">
        <v>85</v>
      </c>
      <c r="E7" s="62" t="s">
        <v>87</v>
      </c>
      <c r="F7" s="62" t="s">
        <v>88</v>
      </c>
      <c r="G7" s="62" t="s">
        <v>90</v>
      </c>
      <c r="H7" s="62" t="s">
        <v>90</v>
      </c>
    </row>
    <row r="8" spans="1:8" ht="16" thickBot="1" x14ac:dyDescent="0.25">
      <c r="B8" s="63" t="s">
        <v>83</v>
      </c>
      <c r="C8" s="63" t="s">
        <v>84</v>
      </c>
      <c r="D8" s="63" t="s">
        <v>86</v>
      </c>
      <c r="E8" s="63" t="s">
        <v>24</v>
      </c>
      <c r="F8" s="63" t="s">
        <v>89</v>
      </c>
      <c r="G8" s="63" t="s">
        <v>91</v>
      </c>
      <c r="H8" s="63" t="s">
        <v>92</v>
      </c>
    </row>
    <row r="9" spans="1:8" x14ac:dyDescent="0.2">
      <c r="B9" s="60" t="s">
        <v>98</v>
      </c>
      <c r="C9" s="64" t="s">
        <v>117</v>
      </c>
      <c r="D9" s="60">
        <v>1500</v>
      </c>
      <c r="E9" s="60">
        <v>0</v>
      </c>
      <c r="F9" s="60">
        <v>367</v>
      </c>
      <c r="G9" s="60">
        <v>305.80000000000291</v>
      </c>
      <c r="H9" s="60">
        <v>1E+30</v>
      </c>
    </row>
    <row r="10" spans="1:8" x14ac:dyDescent="0.2">
      <c r="B10" s="60" t="s">
        <v>99</v>
      </c>
      <c r="C10" s="64" t="s">
        <v>118</v>
      </c>
      <c r="D10" s="60">
        <v>0</v>
      </c>
      <c r="E10" s="60">
        <v>154.19999999999709</v>
      </c>
      <c r="F10" s="60">
        <v>832</v>
      </c>
      <c r="G10" s="60">
        <v>1E+30</v>
      </c>
      <c r="H10" s="60">
        <v>154.19999999999709</v>
      </c>
    </row>
    <row r="11" spans="1:8" x14ac:dyDescent="0.2">
      <c r="B11" s="60" t="s">
        <v>100</v>
      </c>
      <c r="C11" s="64" t="s">
        <v>119</v>
      </c>
      <c r="D11" s="60">
        <v>0</v>
      </c>
      <c r="E11" s="60">
        <v>111.20000000001164</v>
      </c>
      <c r="F11" s="60">
        <v>723</v>
      </c>
      <c r="G11" s="60">
        <v>1E+30</v>
      </c>
      <c r="H11" s="60">
        <v>111.20000000001164</v>
      </c>
    </row>
    <row r="12" spans="1:8" x14ac:dyDescent="0.2">
      <c r="B12" s="60" t="s">
        <v>101</v>
      </c>
      <c r="C12" s="64" t="s">
        <v>120</v>
      </c>
      <c r="D12" s="60">
        <v>3000</v>
      </c>
      <c r="E12" s="60">
        <v>0</v>
      </c>
      <c r="F12" s="60">
        <v>478</v>
      </c>
      <c r="G12" s="60">
        <v>182.80000000000291</v>
      </c>
      <c r="H12" s="60">
        <v>1E+30</v>
      </c>
    </row>
    <row r="13" spans="1:8" x14ac:dyDescent="0.2">
      <c r="B13" s="60" t="s">
        <v>102</v>
      </c>
      <c r="C13" s="64" t="s">
        <v>121</v>
      </c>
      <c r="D13" s="60">
        <v>2300</v>
      </c>
      <c r="E13" s="60">
        <v>0</v>
      </c>
      <c r="F13" s="60">
        <v>233</v>
      </c>
      <c r="G13" s="60">
        <v>384.80000000000291</v>
      </c>
      <c r="H13" s="60">
        <v>1E+30</v>
      </c>
    </row>
    <row r="14" spans="1:8" x14ac:dyDescent="0.2">
      <c r="B14" s="60" t="s">
        <v>103</v>
      </c>
      <c r="C14" s="64" t="s">
        <v>122</v>
      </c>
      <c r="D14" s="60">
        <v>0</v>
      </c>
      <c r="E14" s="60">
        <v>305.80000000000291</v>
      </c>
      <c r="F14" s="60">
        <v>672.80000000000291</v>
      </c>
      <c r="G14" s="60">
        <v>1E+30</v>
      </c>
      <c r="H14" s="60">
        <v>305.80000000000291</v>
      </c>
    </row>
    <row r="15" spans="1:8" x14ac:dyDescent="0.2">
      <c r="B15" s="60" t="s">
        <v>104</v>
      </c>
      <c r="C15" s="64" t="s">
        <v>123</v>
      </c>
      <c r="D15" s="60">
        <v>3000</v>
      </c>
      <c r="E15" s="60">
        <v>0</v>
      </c>
      <c r="F15" s="60">
        <v>677.80000000000291</v>
      </c>
      <c r="G15" s="60">
        <v>154.19999999999709</v>
      </c>
      <c r="H15" s="60">
        <v>1E+30</v>
      </c>
    </row>
    <row r="16" spans="1:8" x14ac:dyDescent="0.2">
      <c r="B16" s="60" t="s">
        <v>105</v>
      </c>
      <c r="C16" s="64" t="s">
        <v>124</v>
      </c>
      <c r="D16" s="60">
        <v>5500</v>
      </c>
      <c r="E16" s="60">
        <v>0</v>
      </c>
      <c r="F16" s="60">
        <v>611.79999999998836</v>
      </c>
      <c r="G16" s="60">
        <v>111.20000000001164</v>
      </c>
      <c r="H16" s="60">
        <v>1E+30</v>
      </c>
    </row>
    <row r="17" spans="1:8" x14ac:dyDescent="0.2">
      <c r="B17" s="60" t="s">
        <v>106</v>
      </c>
      <c r="C17" s="64" t="s">
        <v>125</v>
      </c>
      <c r="D17" s="60">
        <v>0</v>
      </c>
      <c r="E17" s="60">
        <v>182.80000000000291</v>
      </c>
      <c r="F17" s="60">
        <v>660.80000000000291</v>
      </c>
      <c r="G17" s="60">
        <v>1E+30</v>
      </c>
      <c r="H17" s="60">
        <v>182.80000000000291</v>
      </c>
    </row>
    <row r="18" spans="1:8" ht="16" thickBot="1" x14ac:dyDescent="0.25">
      <c r="B18" s="61" t="s">
        <v>107</v>
      </c>
      <c r="C18" s="64" t="s">
        <v>126</v>
      </c>
      <c r="D18" s="61">
        <v>0</v>
      </c>
      <c r="E18" s="61">
        <v>384.80000000000291</v>
      </c>
      <c r="F18" s="61">
        <v>617.80000000000291</v>
      </c>
      <c r="G18" s="61">
        <v>1E+30</v>
      </c>
      <c r="H18" s="61">
        <v>384.80000000000291</v>
      </c>
    </row>
    <row r="20" spans="1:8" ht="16" thickBot="1" x14ac:dyDescent="0.25">
      <c r="A20" t="s">
        <v>93</v>
      </c>
    </row>
    <row r="21" spans="1:8" x14ac:dyDescent="0.2">
      <c r="B21" s="62"/>
      <c r="C21" s="62"/>
      <c r="D21" s="62" t="s">
        <v>85</v>
      </c>
      <c r="E21" s="62" t="s">
        <v>94</v>
      </c>
      <c r="F21" s="62" t="s">
        <v>96</v>
      </c>
      <c r="G21" s="62" t="s">
        <v>90</v>
      </c>
      <c r="H21" s="62" t="s">
        <v>90</v>
      </c>
    </row>
    <row r="22" spans="1:8" ht="16" thickBot="1" x14ac:dyDescent="0.25">
      <c r="B22" s="63" t="s">
        <v>83</v>
      </c>
      <c r="C22" s="63" t="s">
        <v>84</v>
      </c>
      <c r="D22" s="63" t="s">
        <v>86</v>
      </c>
      <c r="E22" s="63" t="s">
        <v>95</v>
      </c>
      <c r="F22" s="63" t="s">
        <v>97</v>
      </c>
      <c r="G22" s="63" t="s">
        <v>91</v>
      </c>
      <c r="H22" s="63" t="s">
        <v>92</v>
      </c>
    </row>
    <row r="23" spans="1:8" x14ac:dyDescent="0.2">
      <c r="B23" s="60" t="s">
        <v>108</v>
      </c>
      <c r="C23" s="64" t="s">
        <v>128</v>
      </c>
      <c r="D23" s="60">
        <v>1500</v>
      </c>
      <c r="E23" s="60">
        <v>367</v>
      </c>
      <c r="F23" s="60">
        <v>1500</v>
      </c>
      <c r="G23" s="60">
        <v>0</v>
      </c>
      <c r="H23" s="60">
        <v>1500</v>
      </c>
    </row>
    <row r="24" spans="1:8" x14ac:dyDescent="0.2">
      <c r="B24" s="60" t="s">
        <v>109</v>
      </c>
      <c r="C24" s="64" t="s">
        <v>127</v>
      </c>
      <c r="D24" s="60">
        <v>3000</v>
      </c>
      <c r="E24" s="60">
        <v>677.80000000000291</v>
      </c>
      <c r="F24" s="60">
        <v>3000</v>
      </c>
      <c r="G24" s="60">
        <v>0</v>
      </c>
      <c r="H24" s="60">
        <v>3000</v>
      </c>
    </row>
    <row r="25" spans="1:8" x14ac:dyDescent="0.2">
      <c r="B25" s="60" t="s">
        <v>110</v>
      </c>
      <c r="C25" s="64" t="s">
        <v>129</v>
      </c>
      <c r="D25" s="60">
        <v>5500</v>
      </c>
      <c r="E25" s="60">
        <v>611.79999999998836</v>
      </c>
      <c r="F25" s="60">
        <v>5500</v>
      </c>
      <c r="G25" s="60">
        <v>0</v>
      </c>
      <c r="H25" s="60">
        <v>5500</v>
      </c>
    </row>
    <row r="26" spans="1:8" x14ac:dyDescent="0.2">
      <c r="B26" s="60" t="s">
        <v>111</v>
      </c>
      <c r="C26" s="64" t="s">
        <v>130</v>
      </c>
      <c r="D26" s="60">
        <v>3000</v>
      </c>
      <c r="E26" s="60">
        <v>478</v>
      </c>
      <c r="F26" s="60">
        <v>3000</v>
      </c>
      <c r="G26" s="60">
        <v>0</v>
      </c>
      <c r="H26" s="60">
        <v>3000</v>
      </c>
    </row>
    <row r="27" spans="1:8" x14ac:dyDescent="0.2">
      <c r="B27" s="60" t="s">
        <v>112</v>
      </c>
      <c r="C27" s="64" t="s">
        <v>131</v>
      </c>
      <c r="D27" s="60">
        <v>2300</v>
      </c>
      <c r="E27" s="60">
        <v>233</v>
      </c>
      <c r="F27" s="60">
        <v>2300</v>
      </c>
      <c r="G27" s="60">
        <v>0</v>
      </c>
      <c r="H27" s="60">
        <v>2300</v>
      </c>
    </row>
    <row r="28" spans="1:8" x14ac:dyDescent="0.2">
      <c r="B28" s="60" t="s">
        <v>113</v>
      </c>
      <c r="C28" s="64" t="s">
        <v>132</v>
      </c>
      <c r="D28" s="60">
        <v>17600</v>
      </c>
      <c r="E28" s="60">
        <v>0</v>
      </c>
      <c r="F28" s="60">
        <v>17600</v>
      </c>
      <c r="G28" s="60">
        <v>0</v>
      </c>
      <c r="H28" s="60">
        <v>1E+30</v>
      </c>
    </row>
    <row r="29" spans="1:8" ht="16" thickBot="1" x14ac:dyDescent="0.25">
      <c r="B29" s="61" t="s">
        <v>114</v>
      </c>
      <c r="C29" s="65" t="s">
        <v>133</v>
      </c>
      <c r="D29" s="61">
        <v>8500</v>
      </c>
      <c r="E29" s="61">
        <v>0</v>
      </c>
      <c r="F29" s="61">
        <v>2300</v>
      </c>
      <c r="G29" s="61">
        <v>6200</v>
      </c>
      <c r="H29" s="61">
        <v>1E+30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24BC-44DC-435F-871E-A7A1C2715A54}">
  <dimension ref="B2:K37"/>
  <sheetViews>
    <sheetView showGridLines="0" workbookViewId="0">
      <selection activeCell="E14" sqref="E14:E15"/>
    </sheetView>
  </sheetViews>
  <sheetFormatPr baseColWidth="10" defaultColWidth="8.83203125" defaultRowHeight="15" x14ac:dyDescent="0.2"/>
  <cols>
    <col min="1" max="1" width="2.83203125" customWidth="1"/>
    <col min="3" max="3" width="14.83203125" bestFit="1" customWidth="1"/>
    <col min="10" max="10" width="11.1640625" bestFit="1" customWidth="1"/>
  </cols>
  <sheetData>
    <row r="2" spans="2:11" x14ac:dyDescent="0.2">
      <c r="B2" s="12" t="s">
        <v>6</v>
      </c>
      <c r="C2" s="11"/>
      <c r="D2" s="11"/>
      <c r="E2" s="11"/>
      <c r="F2" s="11"/>
      <c r="G2" s="11"/>
      <c r="H2" s="11"/>
      <c r="I2" s="11"/>
      <c r="J2" s="11"/>
      <c r="K2" s="11"/>
    </row>
    <row r="4" spans="2:11" x14ac:dyDescent="0.2">
      <c r="E4" s="1" t="s">
        <v>1</v>
      </c>
    </row>
    <row r="5" spans="2:11" x14ac:dyDescent="0.2">
      <c r="B5" s="1" t="s">
        <v>0</v>
      </c>
      <c r="C5" s="2">
        <v>1</v>
      </c>
      <c r="D5" s="2">
        <v>2</v>
      </c>
      <c r="E5" s="2">
        <v>4</v>
      </c>
      <c r="F5" s="2">
        <v>5</v>
      </c>
      <c r="G5" s="2">
        <v>6</v>
      </c>
      <c r="H5" t="s">
        <v>3</v>
      </c>
    </row>
    <row r="6" spans="2:11" x14ac:dyDescent="0.2">
      <c r="B6" s="3">
        <v>7</v>
      </c>
      <c r="C6" s="3">
        <v>349</v>
      </c>
      <c r="D6" s="3">
        <v>463</v>
      </c>
      <c r="E6" s="3">
        <v>705</v>
      </c>
      <c r="F6" s="3">
        <v>460</v>
      </c>
      <c r="G6" s="3">
        <v>215</v>
      </c>
      <c r="H6" s="6">
        <f>H21</f>
        <v>17600</v>
      </c>
    </row>
    <row r="7" spans="2:11" x14ac:dyDescent="0.2">
      <c r="B7" s="3">
        <v>3</v>
      </c>
      <c r="C7" s="3">
        <v>594</v>
      </c>
      <c r="D7" s="3">
        <v>367</v>
      </c>
      <c r="E7" s="3">
        <v>383</v>
      </c>
      <c r="F7" s="3">
        <v>663</v>
      </c>
      <c r="G7" s="3">
        <v>674</v>
      </c>
      <c r="H7" s="6">
        <f>H22</f>
        <v>3000</v>
      </c>
    </row>
    <row r="8" spans="2:11" x14ac:dyDescent="0.2">
      <c r="B8" s="1" t="s">
        <v>2</v>
      </c>
      <c r="C8" s="4">
        <v>1500</v>
      </c>
      <c r="D8" s="4">
        <v>3000</v>
      </c>
      <c r="E8" s="4">
        <v>5500</v>
      </c>
      <c r="F8" s="4">
        <v>3000</v>
      </c>
      <c r="G8" s="4">
        <v>2300</v>
      </c>
      <c r="H8">
        <f>SUM(H6:H7)</f>
        <v>20600</v>
      </c>
      <c r="I8" s="1" t="s">
        <v>4</v>
      </c>
    </row>
    <row r="9" spans="2:11" x14ac:dyDescent="0.2">
      <c r="F9" t="s">
        <v>16</v>
      </c>
      <c r="H9" t="s">
        <v>17</v>
      </c>
    </row>
    <row r="10" spans="2:11" x14ac:dyDescent="0.2">
      <c r="B10" t="s">
        <v>15</v>
      </c>
      <c r="F10">
        <v>7</v>
      </c>
      <c r="G10">
        <f>0.6*814</f>
        <v>488.4</v>
      </c>
      <c r="H10">
        <v>1</v>
      </c>
    </row>
    <row r="12" spans="2:11" x14ac:dyDescent="0.2">
      <c r="B12" s="12" t="s">
        <v>5</v>
      </c>
      <c r="C12" s="11"/>
      <c r="D12" s="11"/>
      <c r="E12" s="11"/>
      <c r="F12" s="11"/>
      <c r="G12" s="11"/>
      <c r="H12" s="11"/>
      <c r="I12" s="11"/>
      <c r="J12" s="11"/>
      <c r="K12" s="11"/>
    </row>
    <row r="14" spans="2:11" x14ac:dyDescent="0.2">
      <c r="B14" t="s">
        <v>7</v>
      </c>
      <c r="E14" t="s">
        <v>134</v>
      </c>
    </row>
    <row r="15" spans="2:11" x14ac:dyDescent="0.2">
      <c r="C15" s="67">
        <f>SUMPRODUCT(C21:G22,C6:G7)+($G$10*$F$29)+SUM(E37:E41)</f>
        <v>9304800</v>
      </c>
      <c r="E15" t="s">
        <v>135</v>
      </c>
    </row>
    <row r="17" spans="2:11" x14ac:dyDescent="0.2">
      <c r="B17" s="12" t="s">
        <v>8</v>
      </c>
      <c r="C17" s="11"/>
      <c r="D17" s="11"/>
      <c r="E17" s="11"/>
      <c r="F17" s="11"/>
      <c r="G17" s="11"/>
      <c r="H17" s="11"/>
      <c r="I17" s="11"/>
      <c r="J17" s="11"/>
      <c r="K17" s="11"/>
    </row>
    <row r="19" spans="2:11" x14ac:dyDescent="0.2">
      <c r="E19" s="1" t="s">
        <v>10</v>
      </c>
    </row>
    <row r="20" spans="2:11" x14ac:dyDescent="0.2">
      <c r="B20" s="1" t="s">
        <v>9</v>
      </c>
      <c r="C20">
        <v>1</v>
      </c>
      <c r="D20">
        <v>2</v>
      </c>
      <c r="E20">
        <v>4</v>
      </c>
      <c r="F20">
        <v>5</v>
      </c>
      <c r="G20">
        <v>6</v>
      </c>
      <c r="H20" t="s">
        <v>4</v>
      </c>
    </row>
    <row r="21" spans="2:11" x14ac:dyDescent="0.2">
      <c r="B21">
        <v>7</v>
      </c>
      <c r="C21" s="6">
        <v>1500</v>
      </c>
      <c r="D21" s="6">
        <v>2300</v>
      </c>
      <c r="E21" s="6">
        <v>2500</v>
      </c>
      <c r="F21" s="6">
        <v>3000</v>
      </c>
      <c r="G21" s="6">
        <v>2300</v>
      </c>
      <c r="H21" s="7">
        <f>SUM(C21:G21)+H22+F31</f>
        <v>17600</v>
      </c>
      <c r="I21" t="s">
        <v>11</v>
      </c>
      <c r="J21">
        <v>17600</v>
      </c>
    </row>
    <row r="22" spans="2:11" x14ac:dyDescent="0.2">
      <c r="B22">
        <v>3</v>
      </c>
      <c r="C22" s="6">
        <v>0</v>
      </c>
      <c r="D22" s="6">
        <v>0</v>
      </c>
      <c r="E22" s="6">
        <v>3000</v>
      </c>
      <c r="F22" s="6">
        <v>0</v>
      </c>
      <c r="G22" s="6">
        <v>0</v>
      </c>
      <c r="H22" s="7">
        <f>SUM(C22:G22)</f>
        <v>3000</v>
      </c>
      <c r="I22" t="s">
        <v>13</v>
      </c>
      <c r="J22">
        <v>3000</v>
      </c>
    </row>
    <row r="23" spans="2:11" x14ac:dyDescent="0.2">
      <c r="B23" t="s">
        <v>12</v>
      </c>
      <c r="C23" s="7">
        <f>SUM(C21:C22)</f>
        <v>1500</v>
      </c>
      <c r="D23" s="7">
        <f>SUM(D21:D22)</f>
        <v>2300</v>
      </c>
      <c r="E23" s="7">
        <f>SUM(E21:E22)</f>
        <v>5500</v>
      </c>
      <c r="F23" s="7">
        <f>SUM(F21:F22)</f>
        <v>3000</v>
      </c>
      <c r="G23" s="7">
        <f>SUM(G21:G22)</f>
        <v>2300</v>
      </c>
    </row>
    <row r="24" spans="2:11" x14ac:dyDescent="0.2"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/>
    </row>
    <row r="25" spans="2:11" x14ac:dyDescent="0.2">
      <c r="B25" s="1" t="s">
        <v>2</v>
      </c>
      <c r="C25" s="3">
        <v>1500</v>
      </c>
      <c r="D25" s="3">
        <v>2300</v>
      </c>
      <c r="E25" s="3">
        <v>5500</v>
      </c>
      <c r="F25" s="3">
        <v>3000</v>
      </c>
      <c r="G25" s="3">
        <v>2300</v>
      </c>
    </row>
    <row r="28" spans="2:11" x14ac:dyDescent="0.2">
      <c r="B28" t="s">
        <v>15</v>
      </c>
      <c r="E28" t="s">
        <v>16</v>
      </c>
      <c r="F28" t="s">
        <v>76</v>
      </c>
      <c r="G28" t="s">
        <v>77</v>
      </c>
    </row>
    <row r="29" spans="2:11" x14ac:dyDescent="0.2">
      <c r="E29">
        <v>7</v>
      </c>
      <c r="F29">
        <f>H22+F31</f>
        <v>6000</v>
      </c>
      <c r="G29">
        <v>3</v>
      </c>
    </row>
    <row r="31" spans="2:11" x14ac:dyDescent="0.2">
      <c r="B31" s="15" t="s">
        <v>26</v>
      </c>
      <c r="C31" s="16"/>
      <c r="D31" s="16"/>
      <c r="E31" s="16"/>
      <c r="F31" s="59">
        <v>3000</v>
      </c>
    </row>
    <row r="33" spans="2:11" x14ac:dyDescent="0.2">
      <c r="B33" s="8" t="s">
        <v>25</v>
      </c>
      <c r="C33" s="11"/>
      <c r="D33" s="11"/>
      <c r="E33" s="11"/>
      <c r="F33" s="11"/>
      <c r="G33" s="11"/>
      <c r="H33" s="11"/>
      <c r="I33" s="11"/>
      <c r="J33" s="11"/>
      <c r="K33" s="11"/>
    </row>
    <row r="35" spans="2:11" x14ac:dyDescent="0.2">
      <c r="B35" t="s">
        <v>20</v>
      </c>
      <c r="C35" t="s">
        <v>21</v>
      </c>
      <c r="D35" t="s">
        <v>22</v>
      </c>
      <c r="F35" t="s">
        <v>23</v>
      </c>
    </row>
    <row r="36" spans="2:11" x14ac:dyDescent="0.2">
      <c r="B36">
        <v>3</v>
      </c>
      <c r="C36">
        <v>15</v>
      </c>
      <c r="D36" s="7">
        <f>C36*H7</f>
        <v>45000</v>
      </c>
    </row>
    <row r="37" spans="2:11" x14ac:dyDescent="0.2">
      <c r="B37">
        <v>7</v>
      </c>
      <c r="C37">
        <v>18</v>
      </c>
      <c r="D37" s="7">
        <f>C37*H6</f>
        <v>316800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F91B-BD13-4047-A873-D99166FA7C1F}">
  <dimension ref="B2:K37"/>
  <sheetViews>
    <sheetView showGridLines="0" workbookViewId="0">
      <selection activeCell="E14" sqref="E14:E15"/>
    </sheetView>
  </sheetViews>
  <sheetFormatPr baseColWidth="10" defaultColWidth="8.83203125" defaultRowHeight="15" x14ac:dyDescent="0.2"/>
  <cols>
    <col min="1" max="1" width="3.33203125" customWidth="1"/>
    <col min="2" max="2" width="9.83203125" customWidth="1"/>
    <col min="3" max="3" width="17.83203125" customWidth="1"/>
    <col min="10" max="10" width="11.1640625" bestFit="1" customWidth="1"/>
    <col min="14" max="14" width="13.6640625" bestFit="1" customWidth="1"/>
  </cols>
  <sheetData>
    <row r="2" spans="2:11" x14ac:dyDescent="0.2">
      <c r="B2" s="12" t="s">
        <v>6</v>
      </c>
      <c r="C2" s="11"/>
      <c r="D2" s="11"/>
      <c r="E2" s="11"/>
      <c r="F2" s="11"/>
      <c r="G2" s="11"/>
      <c r="H2" s="11"/>
      <c r="I2" s="11"/>
      <c r="J2" s="11"/>
      <c r="K2" s="11"/>
    </row>
    <row r="4" spans="2:11" x14ac:dyDescent="0.2">
      <c r="E4" s="1" t="s">
        <v>1</v>
      </c>
    </row>
    <row r="5" spans="2:11" x14ac:dyDescent="0.2">
      <c r="B5" s="1" t="s">
        <v>0</v>
      </c>
      <c r="C5" s="2">
        <v>1</v>
      </c>
      <c r="D5" s="2">
        <v>2</v>
      </c>
      <c r="E5" s="2">
        <v>3</v>
      </c>
      <c r="F5" s="2">
        <v>5</v>
      </c>
      <c r="G5" s="2">
        <v>6</v>
      </c>
      <c r="H5" t="s">
        <v>3</v>
      </c>
    </row>
    <row r="6" spans="2:11" x14ac:dyDescent="0.2">
      <c r="B6" s="3">
        <v>7</v>
      </c>
      <c r="C6" s="3">
        <v>349</v>
      </c>
      <c r="D6" s="3">
        <v>463</v>
      </c>
      <c r="E6" s="3">
        <v>814</v>
      </c>
      <c r="F6" s="3">
        <v>460</v>
      </c>
      <c r="G6" s="3">
        <v>215</v>
      </c>
      <c r="H6" s="6">
        <f>H21</f>
        <v>17600</v>
      </c>
    </row>
    <row r="7" spans="2:11" x14ac:dyDescent="0.2">
      <c r="B7" s="3">
        <v>4</v>
      </c>
      <c r="C7" s="3">
        <v>663</v>
      </c>
      <c r="D7" s="3">
        <v>301</v>
      </c>
      <c r="E7" s="3">
        <v>383</v>
      </c>
      <c r="F7" s="3">
        <v>357</v>
      </c>
      <c r="G7" s="3">
        <v>500</v>
      </c>
      <c r="H7" s="6">
        <f>H22</f>
        <v>5500</v>
      </c>
    </row>
    <row r="8" spans="2:11" x14ac:dyDescent="0.2">
      <c r="B8" s="10" t="s">
        <v>2</v>
      </c>
      <c r="C8" s="9">
        <v>1500</v>
      </c>
      <c r="D8" s="9">
        <v>2300</v>
      </c>
      <c r="E8" s="9">
        <v>3000</v>
      </c>
      <c r="F8" s="9">
        <v>3000</v>
      </c>
      <c r="G8" s="9">
        <v>2300</v>
      </c>
      <c r="H8" s="10">
        <f>SUM(H6:H7)</f>
        <v>23100</v>
      </c>
      <c r="I8" s="10" t="s">
        <v>4</v>
      </c>
    </row>
    <row r="9" spans="2:11" x14ac:dyDescent="0.2">
      <c r="F9" t="s">
        <v>16</v>
      </c>
      <c r="H9" t="s">
        <v>17</v>
      </c>
    </row>
    <row r="10" spans="2:11" x14ac:dyDescent="0.2">
      <c r="B10" t="s">
        <v>15</v>
      </c>
      <c r="F10">
        <v>7</v>
      </c>
      <c r="G10">
        <f>0.6*705</f>
        <v>423</v>
      </c>
      <c r="H10">
        <v>4</v>
      </c>
    </row>
    <row r="12" spans="2:11" x14ac:dyDescent="0.2">
      <c r="B12" s="12" t="s">
        <v>5</v>
      </c>
      <c r="C12" s="14"/>
      <c r="D12" s="14"/>
      <c r="E12" s="14"/>
      <c r="F12" s="14"/>
      <c r="G12" s="14"/>
      <c r="H12" s="14"/>
      <c r="I12" s="14"/>
      <c r="J12" s="14"/>
      <c r="K12" s="14"/>
    </row>
    <row r="14" spans="2:11" x14ac:dyDescent="0.2">
      <c r="B14" t="s">
        <v>7</v>
      </c>
      <c r="E14" t="s">
        <v>134</v>
      </c>
    </row>
    <row r="15" spans="2:11" x14ac:dyDescent="0.2">
      <c r="C15" s="67">
        <f>SUMPRODUCT(C21:G22,C6:G7)+($G$10*$G$29)+SUM(D36:D37)</f>
        <v>9298500</v>
      </c>
      <c r="E15" t="s">
        <v>135</v>
      </c>
    </row>
    <row r="17" spans="2:11" x14ac:dyDescent="0.2">
      <c r="B17" s="12" t="s">
        <v>8</v>
      </c>
      <c r="C17" s="14"/>
      <c r="D17" s="14"/>
      <c r="E17" s="14"/>
      <c r="F17" s="14"/>
      <c r="G17" s="14"/>
      <c r="H17" s="14"/>
      <c r="I17" s="14"/>
      <c r="J17" s="14"/>
      <c r="K17" s="14"/>
    </row>
    <row r="19" spans="2:11" x14ac:dyDescent="0.2">
      <c r="E19" s="1" t="s">
        <v>10</v>
      </c>
    </row>
    <row r="20" spans="2:11" x14ac:dyDescent="0.2">
      <c r="B20" s="1" t="s">
        <v>9</v>
      </c>
      <c r="C20">
        <v>1</v>
      </c>
      <c r="D20">
        <v>2</v>
      </c>
      <c r="E20">
        <v>3</v>
      </c>
      <c r="F20">
        <v>5</v>
      </c>
      <c r="G20">
        <v>6</v>
      </c>
      <c r="H20" t="s">
        <v>4</v>
      </c>
    </row>
    <row r="21" spans="2:11" x14ac:dyDescent="0.2">
      <c r="B21">
        <v>7</v>
      </c>
      <c r="C21" s="6">
        <v>1500</v>
      </c>
      <c r="D21" s="6">
        <v>0</v>
      </c>
      <c r="E21" s="6">
        <v>0</v>
      </c>
      <c r="F21" s="6">
        <v>2800</v>
      </c>
      <c r="G21" s="6">
        <v>2300</v>
      </c>
      <c r="H21" s="7">
        <f>SUM(C21:G21)+H22+E31</f>
        <v>17600</v>
      </c>
      <c r="I21" t="s">
        <v>14</v>
      </c>
      <c r="J21">
        <v>17600</v>
      </c>
    </row>
    <row r="22" spans="2:11" x14ac:dyDescent="0.2">
      <c r="B22">
        <v>4</v>
      </c>
      <c r="C22" s="6">
        <v>0</v>
      </c>
      <c r="D22" s="6">
        <v>2300</v>
      </c>
      <c r="E22" s="6">
        <v>3000</v>
      </c>
      <c r="F22" s="6">
        <v>200</v>
      </c>
      <c r="G22" s="6">
        <v>0</v>
      </c>
      <c r="H22" s="7">
        <f>SUM(C22:G22)</f>
        <v>5500</v>
      </c>
      <c r="I22" t="s">
        <v>13</v>
      </c>
      <c r="J22">
        <v>5500</v>
      </c>
    </row>
    <row r="23" spans="2:11" x14ac:dyDescent="0.2">
      <c r="B23" t="s">
        <v>12</v>
      </c>
      <c r="C23" s="7">
        <f>SUM(C21:C22)</f>
        <v>1500</v>
      </c>
      <c r="D23" s="7">
        <f>SUM(D21:D22)</f>
        <v>2300</v>
      </c>
      <c r="E23" s="7">
        <f>SUM(E21:E22)</f>
        <v>3000</v>
      </c>
      <c r="F23" s="7">
        <f>SUM(F21:F22)</f>
        <v>3000</v>
      </c>
      <c r="G23" s="7">
        <f>SUM(G21:G22)</f>
        <v>2300</v>
      </c>
    </row>
    <row r="24" spans="2:11" x14ac:dyDescent="0.2"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/>
    </row>
    <row r="25" spans="2:11" x14ac:dyDescent="0.2">
      <c r="B25" s="1" t="s">
        <v>2</v>
      </c>
      <c r="C25" s="3">
        <v>1500</v>
      </c>
      <c r="D25" s="3">
        <v>2300</v>
      </c>
      <c r="E25" s="3">
        <v>3000</v>
      </c>
      <c r="F25" s="3">
        <v>3000</v>
      </c>
      <c r="G25" s="3">
        <v>2300</v>
      </c>
    </row>
    <row r="28" spans="2:11" x14ac:dyDescent="0.2">
      <c r="B28" t="s">
        <v>15</v>
      </c>
      <c r="F28" t="s">
        <v>16</v>
      </c>
      <c r="H28" t="s">
        <v>17</v>
      </c>
    </row>
    <row r="29" spans="2:11" x14ac:dyDescent="0.2">
      <c r="F29">
        <v>7</v>
      </c>
      <c r="G29">
        <f>H22+E31</f>
        <v>11000</v>
      </c>
      <c r="H29">
        <v>4</v>
      </c>
    </row>
    <row r="31" spans="2:11" x14ac:dyDescent="0.2">
      <c r="B31" s="15" t="s">
        <v>18</v>
      </c>
      <c r="C31" s="16"/>
      <c r="D31" s="16"/>
      <c r="E31" s="59">
        <v>5500</v>
      </c>
    </row>
    <row r="33" spans="2:11" x14ac:dyDescent="0.2">
      <c r="B33" s="8" t="s">
        <v>25</v>
      </c>
      <c r="C33" s="14"/>
      <c r="D33" s="14"/>
      <c r="E33" s="14"/>
      <c r="F33" s="14"/>
      <c r="G33" s="14"/>
      <c r="H33" s="14"/>
      <c r="I33" s="14"/>
      <c r="J33" s="14"/>
      <c r="K33" s="14"/>
    </row>
    <row r="35" spans="2:11" x14ac:dyDescent="0.2">
      <c r="B35" t="s">
        <v>20</v>
      </c>
      <c r="C35" t="s">
        <v>21</v>
      </c>
      <c r="D35" t="s">
        <v>22</v>
      </c>
      <c r="F35" t="s">
        <v>23</v>
      </c>
    </row>
    <row r="36" spans="2:11" x14ac:dyDescent="0.2">
      <c r="B36">
        <v>4</v>
      </c>
      <c r="C36">
        <v>20</v>
      </c>
      <c r="D36" s="7">
        <f>H7*C36</f>
        <v>110000</v>
      </c>
    </row>
    <row r="37" spans="2:11" x14ac:dyDescent="0.2">
      <c r="B37">
        <v>7</v>
      </c>
      <c r="C37">
        <v>18</v>
      </c>
      <c r="D37" s="7">
        <f>C37*H6</f>
        <v>316800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DE5F-0115-4050-9E80-5C0B53D1EC1C}">
  <dimension ref="B2:K37"/>
  <sheetViews>
    <sheetView showGridLines="0" workbookViewId="0">
      <selection activeCell="E14" sqref="E14:E15"/>
    </sheetView>
  </sheetViews>
  <sheetFormatPr baseColWidth="10" defaultColWidth="8.83203125" defaultRowHeight="15" x14ac:dyDescent="0.2"/>
  <cols>
    <col min="1" max="1" width="3.6640625" customWidth="1"/>
    <col min="3" max="3" width="14.1640625" bestFit="1" customWidth="1"/>
    <col min="10" max="10" width="11.1640625" bestFit="1" customWidth="1"/>
  </cols>
  <sheetData>
    <row r="2" spans="2:11" x14ac:dyDescent="0.2">
      <c r="B2" s="12" t="s">
        <v>6</v>
      </c>
      <c r="C2" s="14"/>
      <c r="D2" s="14"/>
      <c r="E2" s="14"/>
      <c r="F2" s="14"/>
      <c r="G2" s="14"/>
      <c r="H2" s="14"/>
      <c r="I2" s="14"/>
      <c r="J2" s="14"/>
      <c r="K2" s="14"/>
    </row>
    <row r="4" spans="2:11" x14ac:dyDescent="0.2">
      <c r="E4" s="1" t="s">
        <v>1</v>
      </c>
    </row>
    <row r="5" spans="2:11" x14ac:dyDescent="0.2">
      <c r="B5" s="1" t="s">
        <v>0</v>
      </c>
      <c r="C5" s="2">
        <v>1</v>
      </c>
      <c r="D5" s="2">
        <v>2</v>
      </c>
      <c r="E5" s="2">
        <v>3</v>
      </c>
      <c r="F5" s="2">
        <v>4</v>
      </c>
      <c r="G5" s="2">
        <v>6</v>
      </c>
      <c r="H5" t="s">
        <v>3</v>
      </c>
    </row>
    <row r="6" spans="2:11" x14ac:dyDescent="0.2">
      <c r="B6" s="3">
        <v>7</v>
      </c>
      <c r="C6" s="3">
        <v>349</v>
      </c>
      <c r="D6" s="3">
        <v>463</v>
      </c>
      <c r="E6" s="3">
        <v>814</v>
      </c>
      <c r="F6" s="3">
        <v>705</v>
      </c>
      <c r="G6" s="3">
        <v>215</v>
      </c>
      <c r="H6" s="6">
        <f>H21</f>
        <v>17600</v>
      </c>
    </row>
    <row r="7" spans="2:11" x14ac:dyDescent="0.2">
      <c r="B7" s="3">
        <v>5</v>
      </c>
      <c r="C7" s="3">
        <v>601</v>
      </c>
      <c r="D7" s="3">
        <v>350</v>
      </c>
      <c r="E7" s="3">
        <v>663</v>
      </c>
      <c r="F7" s="3">
        <v>357</v>
      </c>
      <c r="G7" s="3">
        <v>251</v>
      </c>
      <c r="H7" s="6">
        <f>H22</f>
        <v>5500</v>
      </c>
    </row>
    <row r="8" spans="2:11" x14ac:dyDescent="0.2">
      <c r="B8" s="10" t="s">
        <v>2</v>
      </c>
      <c r="C8" s="9">
        <v>1500</v>
      </c>
      <c r="D8" s="9">
        <v>2300</v>
      </c>
      <c r="E8" s="9">
        <v>3000</v>
      </c>
      <c r="F8" s="9">
        <v>5500</v>
      </c>
      <c r="G8" s="9">
        <v>2300</v>
      </c>
      <c r="H8" s="10">
        <f>SUM(H6:H7)</f>
        <v>23100</v>
      </c>
      <c r="I8" s="10" t="s">
        <v>4</v>
      </c>
    </row>
    <row r="9" spans="2:11" x14ac:dyDescent="0.2">
      <c r="F9" t="s">
        <v>16</v>
      </c>
      <c r="H9" t="s">
        <v>17</v>
      </c>
    </row>
    <row r="10" spans="2:11" x14ac:dyDescent="0.2">
      <c r="B10" t="s">
        <v>15</v>
      </c>
      <c r="F10">
        <v>7</v>
      </c>
      <c r="G10">
        <f>0.6*460</f>
        <v>276</v>
      </c>
      <c r="H10">
        <v>5</v>
      </c>
    </row>
    <row r="12" spans="2:11" x14ac:dyDescent="0.2">
      <c r="B12" s="12" t="s">
        <v>5</v>
      </c>
      <c r="C12" s="14"/>
      <c r="D12" s="14"/>
      <c r="E12" s="14"/>
      <c r="F12" s="14"/>
      <c r="G12" s="14"/>
      <c r="H12" s="14"/>
      <c r="I12" s="14"/>
      <c r="J12" s="14"/>
      <c r="K12" s="14"/>
    </row>
    <row r="14" spans="2:11" x14ac:dyDescent="0.2">
      <c r="B14" t="s">
        <v>7</v>
      </c>
      <c r="E14" t="s">
        <v>134</v>
      </c>
    </row>
    <row r="15" spans="2:11" x14ac:dyDescent="0.2">
      <c r="C15" s="67">
        <f>SUMPRODUCT(C21:G22,C6:G7)+($G$10*$G$29)+SUM(D36:D37)</f>
        <v>9272200</v>
      </c>
      <c r="E15" t="s">
        <v>135</v>
      </c>
    </row>
    <row r="17" spans="2:11" x14ac:dyDescent="0.2">
      <c r="B17" s="12" t="s">
        <v>8</v>
      </c>
      <c r="C17" s="14"/>
      <c r="D17" s="14"/>
      <c r="E17" s="14"/>
      <c r="F17" s="14"/>
      <c r="G17" s="14"/>
      <c r="H17" s="14"/>
      <c r="I17" s="14"/>
      <c r="J17" s="14"/>
      <c r="K17" s="14"/>
    </row>
    <row r="19" spans="2:11" x14ac:dyDescent="0.2">
      <c r="E19" s="1" t="s">
        <v>10</v>
      </c>
    </row>
    <row r="20" spans="2:11" x14ac:dyDescent="0.2">
      <c r="B20" s="1" t="s">
        <v>9</v>
      </c>
      <c r="C20">
        <v>1</v>
      </c>
      <c r="D20">
        <v>2</v>
      </c>
      <c r="E20">
        <v>3</v>
      </c>
      <c r="F20">
        <v>4</v>
      </c>
      <c r="G20">
        <v>6</v>
      </c>
      <c r="H20" t="s">
        <v>4</v>
      </c>
    </row>
    <row r="21" spans="2:11" x14ac:dyDescent="0.2">
      <c r="B21">
        <v>7</v>
      </c>
      <c r="C21" s="6">
        <v>1500</v>
      </c>
      <c r="D21" s="6">
        <v>2300</v>
      </c>
      <c r="E21" s="6">
        <v>3000</v>
      </c>
      <c r="F21" s="6">
        <v>0</v>
      </c>
      <c r="G21" s="6">
        <v>2300</v>
      </c>
      <c r="H21" s="7">
        <f>SUM(C21:G21)+H22+G31</f>
        <v>17600</v>
      </c>
      <c r="I21" t="s">
        <v>14</v>
      </c>
      <c r="J21">
        <v>17600</v>
      </c>
    </row>
    <row r="22" spans="2:11" x14ac:dyDescent="0.2">
      <c r="B22">
        <v>5</v>
      </c>
      <c r="C22" s="6">
        <v>0</v>
      </c>
      <c r="D22" s="6">
        <v>0</v>
      </c>
      <c r="E22" s="6">
        <v>0</v>
      </c>
      <c r="F22" s="6">
        <v>5500</v>
      </c>
      <c r="G22" s="6">
        <v>0</v>
      </c>
      <c r="H22" s="7">
        <f>SUM(C22:G22)</f>
        <v>5500</v>
      </c>
      <c r="I22" t="s">
        <v>13</v>
      </c>
      <c r="J22">
        <v>3000</v>
      </c>
    </row>
    <row r="23" spans="2:11" x14ac:dyDescent="0.2">
      <c r="B23" t="s">
        <v>12</v>
      </c>
      <c r="C23" s="7">
        <f>SUM(C21:C22)</f>
        <v>1500</v>
      </c>
      <c r="D23" s="7">
        <f>SUM(D21:D22)</f>
        <v>2300</v>
      </c>
      <c r="E23" s="7">
        <f>SUM(E21:E22)</f>
        <v>3000</v>
      </c>
      <c r="F23" s="7">
        <f>SUM(F21:F22)</f>
        <v>5500</v>
      </c>
      <c r="G23" s="7">
        <f>SUM(G21:G22)</f>
        <v>2300</v>
      </c>
    </row>
    <row r="24" spans="2:11" x14ac:dyDescent="0.2"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/>
    </row>
    <row r="25" spans="2:11" x14ac:dyDescent="0.2">
      <c r="B25" s="1" t="s">
        <v>2</v>
      </c>
      <c r="C25" s="3">
        <v>1500</v>
      </c>
      <c r="D25" s="3">
        <v>2300</v>
      </c>
      <c r="E25" s="3">
        <v>3000</v>
      </c>
      <c r="F25" s="3">
        <v>5500</v>
      </c>
      <c r="G25" s="3">
        <v>2300</v>
      </c>
    </row>
    <row r="28" spans="2:11" x14ac:dyDescent="0.2">
      <c r="B28" t="s">
        <v>15</v>
      </c>
      <c r="F28" t="s">
        <v>16</v>
      </c>
      <c r="H28" t="s">
        <v>17</v>
      </c>
    </row>
    <row r="29" spans="2:11" x14ac:dyDescent="0.2">
      <c r="F29">
        <v>7</v>
      </c>
      <c r="G29">
        <f>H22+G31</f>
        <v>8500</v>
      </c>
      <c r="H29">
        <v>5</v>
      </c>
    </row>
    <row r="31" spans="2:11" x14ac:dyDescent="0.2">
      <c r="B31" s="15" t="s">
        <v>26</v>
      </c>
      <c r="C31" s="16"/>
      <c r="D31" s="16"/>
      <c r="E31" s="16"/>
      <c r="F31" s="16"/>
      <c r="G31" s="17">
        <v>3000</v>
      </c>
    </row>
    <row r="33" spans="2:11" x14ac:dyDescent="0.2">
      <c r="B33" s="12" t="s">
        <v>25</v>
      </c>
      <c r="C33" s="11"/>
      <c r="D33" s="14"/>
      <c r="E33" s="14"/>
      <c r="F33" s="14"/>
      <c r="G33" s="14"/>
      <c r="H33" s="14"/>
      <c r="I33" s="14"/>
      <c r="J33" s="14"/>
      <c r="K33" s="14"/>
    </row>
    <row r="35" spans="2:11" x14ac:dyDescent="0.2">
      <c r="B35" t="s">
        <v>20</v>
      </c>
      <c r="C35" t="s">
        <v>21</v>
      </c>
      <c r="D35" t="s">
        <v>22</v>
      </c>
      <c r="F35" t="s">
        <v>23</v>
      </c>
    </row>
    <row r="36" spans="2:11" x14ac:dyDescent="0.2">
      <c r="B36">
        <v>5</v>
      </c>
      <c r="C36">
        <v>22</v>
      </c>
      <c r="D36" s="7">
        <f>H7*C36</f>
        <v>121000</v>
      </c>
    </row>
    <row r="37" spans="2:11" x14ac:dyDescent="0.2">
      <c r="B37">
        <v>7</v>
      </c>
      <c r="C37">
        <v>18</v>
      </c>
      <c r="D37" s="7">
        <f>C37*H6</f>
        <v>316800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33E1-52A0-493C-B36F-CEFB565B28D8}">
  <dimension ref="B2:K37"/>
  <sheetViews>
    <sheetView showGridLines="0" workbookViewId="0">
      <selection activeCell="H8" sqref="H8"/>
    </sheetView>
  </sheetViews>
  <sheetFormatPr baseColWidth="10" defaultColWidth="8.83203125" defaultRowHeight="15" x14ac:dyDescent="0.2"/>
  <cols>
    <col min="1" max="1" width="3.33203125" customWidth="1"/>
    <col min="3" max="3" width="14.1640625" bestFit="1" customWidth="1"/>
    <col min="10" max="10" width="11.1640625" bestFit="1" customWidth="1"/>
  </cols>
  <sheetData>
    <row r="2" spans="2:11" x14ac:dyDescent="0.2">
      <c r="B2" s="12" t="s">
        <v>6</v>
      </c>
      <c r="C2" s="14"/>
      <c r="D2" s="14"/>
      <c r="E2" s="14"/>
      <c r="F2" s="14"/>
      <c r="G2" s="14"/>
      <c r="H2" s="14"/>
      <c r="I2" s="14"/>
      <c r="J2" s="14"/>
      <c r="K2" s="14"/>
    </row>
    <row r="4" spans="2:11" x14ac:dyDescent="0.2">
      <c r="E4" s="1" t="s">
        <v>1</v>
      </c>
    </row>
    <row r="5" spans="2:11" x14ac:dyDescent="0.2">
      <c r="B5" s="1" t="s">
        <v>0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t="s">
        <v>3</v>
      </c>
    </row>
    <row r="6" spans="2:11" x14ac:dyDescent="0.2">
      <c r="B6" s="3">
        <v>7</v>
      </c>
      <c r="C6" s="3">
        <v>349</v>
      </c>
      <c r="D6" s="3">
        <v>463</v>
      </c>
      <c r="E6" s="3">
        <v>814</v>
      </c>
      <c r="F6" s="3">
        <v>705</v>
      </c>
      <c r="G6" s="3">
        <v>460</v>
      </c>
      <c r="H6" s="6">
        <f>H21</f>
        <v>17600</v>
      </c>
    </row>
    <row r="7" spans="2:11" x14ac:dyDescent="0.2">
      <c r="B7" s="3">
        <v>6</v>
      </c>
      <c r="C7" s="3">
        <v>391</v>
      </c>
      <c r="D7" s="3">
        <v>307</v>
      </c>
      <c r="E7" s="3">
        <v>674</v>
      </c>
      <c r="F7" s="3">
        <v>500</v>
      </c>
      <c r="G7" s="3">
        <v>251</v>
      </c>
      <c r="H7" s="6">
        <f>H22</f>
        <v>10800</v>
      </c>
    </row>
    <row r="8" spans="2:11" x14ac:dyDescent="0.2">
      <c r="B8" s="10" t="s">
        <v>2</v>
      </c>
      <c r="C8" s="9">
        <v>1500</v>
      </c>
      <c r="D8" s="9">
        <v>2300</v>
      </c>
      <c r="E8" s="9">
        <v>3000</v>
      </c>
      <c r="F8" s="9">
        <v>5500</v>
      </c>
      <c r="G8" s="9">
        <v>2300</v>
      </c>
      <c r="H8" s="10">
        <f>SUM(H6:H7)</f>
        <v>28400</v>
      </c>
      <c r="I8" s="10" t="s">
        <v>78</v>
      </c>
    </row>
    <row r="9" spans="2:11" x14ac:dyDescent="0.2">
      <c r="F9" t="s">
        <v>16</v>
      </c>
      <c r="H9" t="s">
        <v>17</v>
      </c>
    </row>
    <row r="10" spans="2:11" x14ac:dyDescent="0.2">
      <c r="B10" t="s">
        <v>15</v>
      </c>
      <c r="F10">
        <v>7</v>
      </c>
      <c r="G10">
        <f>0.6*215</f>
        <v>129</v>
      </c>
      <c r="H10">
        <v>6</v>
      </c>
    </row>
    <row r="12" spans="2:11" x14ac:dyDescent="0.2">
      <c r="B12" s="12" t="s">
        <v>5</v>
      </c>
      <c r="C12" s="14"/>
      <c r="D12" s="14"/>
      <c r="E12" s="14"/>
      <c r="F12" s="14"/>
      <c r="G12" s="14"/>
      <c r="H12" s="14"/>
      <c r="I12" s="14"/>
      <c r="J12" s="14"/>
      <c r="K12" s="14"/>
    </row>
    <row r="14" spans="2:11" x14ac:dyDescent="0.2">
      <c r="B14" t="s">
        <v>7</v>
      </c>
      <c r="E14" t="s">
        <v>134</v>
      </c>
    </row>
    <row r="15" spans="2:11" x14ac:dyDescent="0.2">
      <c r="C15" s="67">
        <f>SUMPRODUCT(C21:G22,C6:G7)+($G$10*$G$29)+SUM(D36:D37)</f>
        <v>9397300</v>
      </c>
      <c r="E15" t="s">
        <v>135</v>
      </c>
    </row>
    <row r="17" spans="2:11" x14ac:dyDescent="0.2">
      <c r="B17" s="12" t="s">
        <v>8</v>
      </c>
      <c r="C17" s="14"/>
      <c r="D17" s="14"/>
      <c r="E17" s="14"/>
      <c r="F17" s="14"/>
      <c r="G17" s="14"/>
      <c r="H17" s="14"/>
      <c r="I17" s="14"/>
      <c r="J17" s="14"/>
      <c r="K17" s="14"/>
    </row>
    <row r="19" spans="2:11" x14ac:dyDescent="0.2">
      <c r="E19" s="1" t="s">
        <v>10</v>
      </c>
    </row>
    <row r="20" spans="2:11" x14ac:dyDescent="0.2">
      <c r="B20" s="1" t="s">
        <v>9</v>
      </c>
      <c r="C20">
        <v>1</v>
      </c>
      <c r="D20">
        <v>2</v>
      </c>
      <c r="E20">
        <v>3</v>
      </c>
      <c r="F20">
        <v>4</v>
      </c>
      <c r="G20">
        <v>5</v>
      </c>
      <c r="H20" t="s">
        <v>4</v>
      </c>
    </row>
    <row r="21" spans="2:11" x14ac:dyDescent="0.2">
      <c r="B21">
        <v>7</v>
      </c>
      <c r="C21" s="6">
        <v>1500</v>
      </c>
      <c r="D21" s="6">
        <v>0</v>
      </c>
      <c r="E21" s="6">
        <v>3000</v>
      </c>
      <c r="F21" s="6">
        <v>0</v>
      </c>
      <c r="G21" s="6">
        <v>0</v>
      </c>
      <c r="H21" s="7">
        <f>SUM(C21:G21)+H22+G31</f>
        <v>17600</v>
      </c>
      <c r="I21" t="s">
        <v>14</v>
      </c>
      <c r="J21">
        <v>17600</v>
      </c>
    </row>
    <row r="22" spans="2:11" x14ac:dyDescent="0.2">
      <c r="B22">
        <v>6</v>
      </c>
      <c r="C22" s="6">
        <v>0</v>
      </c>
      <c r="D22" s="6">
        <v>2300</v>
      </c>
      <c r="E22" s="6">
        <v>0</v>
      </c>
      <c r="F22" s="6">
        <v>5500</v>
      </c>
      <c r="G22" s="6">
        <v>3000</v>
      </c>
      <c r="H22" s="7">
        <f>SUM(C22:G22)</f>
        <v>10800</v>
      </c>
      <c r="I22" t="s">
        <v>13</v>
      </c>
      <c r="J22">
        <v>2300</v>
      </c>
    </row>
    <row r="23" spans="2:11" x14ac:dyDescent="0.2">
      <c r="B23" t="s">
        <v>12</v>
      </c>
      <c r="C23" s="7">
        <f>SUM(C21:C22)</f>
        <v>1500</v>
      </c>
      <c r="D23" s="7">
        <f>SUM(D21:D22)</f>
        <v>2300</v>
      </c>
      <c r="E23" s="7">
        <f>SUM(E21:E22)</f>
        <v>3000</v>
      </c>
      <c r="F23" s="7">
        <f>SUM(F21:F22)</f>
        <v>5500</v>
      </c>
      <c r="G23" s="7">
        <f>SUM(G21:G22)</f>
        <v>3000</v>
      </c>
    </row>
    <row r="24" spans="2:11" x14ac:dyDescent="0.2"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/>
    </row>
    <row r="25" spans="2:11" x14ac:dyDescent="0.2">
      <c r="B25" s="1" t="s">
        <v>2</v>
      </c>
      <c r="C25" s="3">
        <v>1500</v>
      </c>
      <c r="D25" s="3">
        <v>2300</v>
      </c>
      <c r="E25" s="3">
        <v>3000</v>
      </c>
      <c r="F25" s="3">
        <v>5500</v>
      </c>
      <c r="G25" s="3">
        <v>3000</v>
      </c>
    </row>
    <row r="28" spans="2:11" x14ac:dyDescent="0.2">
      <c r="B28" t="s">
        <v>15</v>
      </c>
      <c r="F28" t="s">
        <v>16</v>
      </c>
      <c r="H28" t="s">
        <v>17</v>
      </c>
    </row>
    <row r="29" spans="2:11" x14ac:dyDescent="0.2">
      <c r="F29">
        <v>7</v>
      </c>
      <c r="G29">
        <f>H22+G31</f>
        <v>13100</v>
      </c>
      <c r="H29">
        <v>6</v>
      </c>
    </row>
    <row r="31" spans="2:11" x14ac:dyDescent="0.2">
      <c r="B31" s="15" t="s">
        <v>26</v>
      </c>
      <c r="C31" s="16"/>
      <c r="D31" s="16"/>
      <c r="E31" s="16"/>
      <c r="F31" s="16"/>
      <c r="G31" s="59">
        <v>2300</v>
      </c>
    </row>
    <row r="33" spans="2:11" x14ac:dyDescent="0.2">
      <c r="B33" s="12" t="s">
        <v>19</v>
      </c>
      <c r="C33" s="14"/>
      <c r="D33" s="14"/>
      <c r="E33" s="14"/>
      <c r="F33" s="14"/>
      <c r="G33" s="14"/>
      <c r="H33" s="14"/>
      <c r="I33" s="14"/>
      <c r="J33" s="14"/>
      <c r="K33" s="14"/>
    </row>
    <row r="35" spans="2:11" x14ac:dyDescent="0.2">
      <c r="B35" t="s">
        <v>20</v>
      </c>
      <c r="C35" t="s">
        <v>21</v>
      </c>
      <c r="D35" t="s">
        <v>22</v>
      </c>
      <c r="F35" s="68" t="s">
        <v>23</v>
      </c>
    </row>
    <row r="36" spans="2:11" x14ac:dyDescent="0.2">
      <c r="B36">
        <v>6</v>
      </c>
      <c r="C36">
        <v>20</v>
      </c>
      <c r="D36" s="7">
        <f>H7*C36</f>
        <v>216000</v>
      </c>
    </row>
    <row r="37" spans="2:11" x14ac:dyDescent="0.2">
      <c r="B37">
        <v>7</v>
      </c>
      <c r="C37">
        <v>18</v>
      </c>
      <c r="D37" s="7">
        <f>C37*H6</f>
        <v>316800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165F-173F-084C-BECD-3D8B98FF059F}">
  <dimension ref="B1:O22"/>
  <sheetViews>
    <sheetView showGridLines="0" zoomScale="85" zoomScaleNormal="85" workbookViewId="0">
      <selection activeCell="J15" sqref="J15"/>
    </sheetView>
  </sheetViews>
  <sheetFormatPr baseColWidth="10" defaultColWidth="9.1640625" defaultRowHeight="16" x14ac:dyDescent="0.2"/>
  <cols>
    <col min="1" max="1" width="4.33203125" style="18" customWidth="1"/>
    <col min="2" max="2" width="52.5" style="18" customWidth="1"/>
    <col min="3" max="3" width="10.5" style="18" customWidth="1"/>
    <col min="4" max="4" width="8.1640625" style="18" customWidth="1"/>
    <col min="5" max="5" width="4" style="18" customWidth="1"/>
    <col min="6" max="6" width="3.83203125" style="18" customWidth="1"/>
    <col min="7" max="7" width="12" style="18" customWidth="1"/>
    <col min="8" max="8" width="7.1640625" style="18" customWidth="1"/>
    <col min="9" max="9" width="9.1640625" style="18" customWidth="1"/>
    <col min="10" max="10" width="20.1640625" style="18" bestFit="1" customWidth="1"/>
    <col min="11" max="11" width="11.33203125" style="18" customWidth="1"/>
    <col min="12" max="16384" width="9.1640625" style="18"/>
  </cols>
  <sheetData>
    <row r="1" spans="2:15" ht="18" x14ac:dyDescent="0.2">
      <c r="B1" s="19"/>
    </row>
    <row r="2" spans="2:15" x14ac:dyDescent="0.2">
      <c r="B2" s="12" t="s">
        <v>6</v>
      </c>
      <c r="C2" s="11"/>
      <c r="D2" s="11"/>
      <c r="E2" s="11"/>
      <c r="F2" s="11"/>
      <c r="G2" s="11"/>
      <c r="H2" s="11"/>
      <c r="I2" s="11"/>
      <c r="J2" s="11"/>
      <c r="K2" s="11"/>
      <c r="L2" s="20"/>
      <c r="O2" s="21" t="s">
        <v>27</v>
      </c>
    </row>
    <row r="3" spans="2:15" ht="17" thickBot="1" x14ac:dyDescent="0.25">
      <c r="D3" s="22"/>
      <c r="E3" s="22"/>
      <c r="F3" s="23"/>
    </row>
    <row r="4" spans="2:15" ht="17" thickBot="1" x14ac:dyDescent="0.25">
      <c r="B4" s="49" t="s">
        <v>28</v>
      </c>
      <c r="C4" s="48" t="s">
        <v>24</v>
      </c>
      <c r="D4" s="48" t="s">
        <v>29</v>
      </c>
      <c r="E4" s="23"/>
      <c r="G4" s="40" t="s">
        <v>30</v>
      </c>
      <c r="H4" s="20"/>
      <c r="I4" s="20"/>
      <c r="J4" s="20"/>
      <c r="K4" s="20"/>
      <c r="L4" s="20"/>
    </row>
    <row r="5" spans="2:15" x14ac:dyDescent="0.2">
      <c r="B5" s="36" t="s">
        <v>31</v>
      </c>
      <c r="C5" s="45">
        <v>0</v>
      </c>
      <c r="D5" s="25">
        <v>1500</v>
      </c>
      <c r="G5" s="21"/>
      <c r="H5" s="22" t="s">
        <v>32</v>
      </c>
      <c r="I5" s="22"/>
      <c r="J5" s="23" t="s">
        <v>33</v>
      </c>
      <c r="L5" s="23"/>
    </row>
    <row r="6" spans="2:15" ht="17" thickBot="1" x14ac:dyDescent="0.25">
      <c r="B6" s="36" t="s">
        <v>34</v>
      </c>
      <c r="C6" s="46">
        <v>362</v>
      </c>
      <c r="D6" s="26">
        <v>2300</v>
      </c>
      <c r="G6" s="23" t="s">
        <v>35</v>
      </c>
      <c r="H6" s="24" t="s">
        <v>36</v>
      </c>
      <c r="I6" s="24" t="s">
        <v>37</v>
      </c>
      <c r="J6" s="23" t="s">
        <v>38</v>
      </c>
      <c r="L6" s="23" t="s">
        <v>3</v>
      </c>
    </row>
    <row r="7" spans="2:15" x14ac:dyDescent="0.2">
      <c r="B7" s="36" t="s">
        <v>39</v>
      </c>
      <c r="C7" s="46">
        <v>594</v>
      </c>
      <c r="D7" s="26">
        <v>3000</v>
      </c>
      <c r="G7" s="27" t="s">
        <v>40</v>
      </c>
      <c r="H7" s="28"/>
      <c r="I7" s="29">
        <f>SUM(D5:D10)</f>
        <v>17600</v>
      </c>
      <c r="J7" s="30">
        <f t="shared" ref="J7:J13" si="0">I7-H7</f>
        <v>17600</v>
      </c>
      <c r="K7" s="23" t="s">
        <v>14</v>
      </c>
      <c r="L7" s="30">
        <v>17600</v>
      </c>
    </row>
    <row r="8" spans="2:15" ht="17" thickBot="1" x14ac:dyDescent="0.25">
      <c r="B8" s="36" t="s">
        <v>41</v>
      </c>
      <c r="C8" s="46">
        <v>663</v>
      </c>
      <c r="D8" s="26">
        <v>5500</v>
      </c>
      <c r="G8" s="31" t="s">
        <v>42</v>
      </c>
      <c r="H8" s="32">
        <f t="shared" ref="H8:H13" si="1">D5</f>
        <v>1500</v>
      </c>
      <c r="I8" s="33">
        <v>16100</v>
      </c>
      <c r="J8" s="30">
        <f t="shared" si="0"/>
        <v>14600</v>
      </c>
      <c r="K8" s="23" t="s">
        <v>14</v>
      </c>
      <c r="L8" s="30">
        <v>14600</v>
      </c>
    </row>
    <row r="9" spans="2:15" x14ac:dyDescent="0.2">
      <c r="B9" s="36" t="s">
        <v>43</v>
      </c>
      <c r="C9" s="46">
        <v>601</v>
      </c>
      <c r="D9" s="26">
        <v>3000</v>
      </c>
      <c r="G9" s="27" t="s">
        <v>44</v>
      </c>
      <c r="H9" s="34">
        <f t="shared" si="1"/>
        <v>2300</v>
      </c>
      <c r="I9" s="29"/>
      <c r="J9" s="30">
        <f t="shared" si="0"/>
        <v>-2300</v>
      </c>
      <c r="K9" s="23" t="s">
        <v>11</v>
      </c>
      <c r="L9" s="30">
        <v>-2300</v>
      </c>
    </row>
    <row r="10" spans="2:15" ht="17" thickBot="1" x14ac:dyDescent="0.25">
      <c r="B10" s="36" t="s">
        <v>45</v>
      </c>
      <c r="C10" s="46">
        <v>391</v>
      </c>
      <c r="D10" s="26">
        <v>2300</v>
      </c>
      <c r="G10" s="31" t="s">
        <v>46</v>
      </c>
      <c r="H10" s="41">
        <f t="shared" si="1"/>
        <v>3000</v>
      </c>
      <c r="I10" s="33"/>
      <c r="J10" s="30">
        <f t="shared" si="0"/>
        <v>-3000</v>
      </c>
      <c r="K10" s="23" t="s">
        <v>11</v>
      </c>
      <c r="L10" s="30">
        <v>-3000</v>
      </c>
    </row>
    <row r="11" spans="2:15" x14ac:dyDescent="0.2">
      <c r="B11" s="36" t="s">
        <v>47</v>
      </c>
      <c r="C11" s="46">
        <v>18</v>
      </c>
      <c r="D11" s="26">
        <v>0</v>
      </c>
      <c r="G11" s="27" t="s">
        <v>48</v>
      </c>
      <c r="H11" s="34">
        <f t="shared" si="1"/>
        <v>5500</v>
      </c>
      <c r="I11" s="35"/>
      <c r="J11" s="30">
        <f t="shared" si="0"/>
        <v>-5500</v>
      </c>
      <c r="K11" s="23" t="s">
        <v>11</v>
      </c>
      <c r="L11" s="30">
        <v>-5500</v>
      </c>
    </row>
    <row r="12" spans="2:15" x14ac:dyDescent="0.2">
      <c r="B12" s="36" t="s">
        <v>49</v>
      </c>
      <c r="C12" s="46">
        <v>20</v>
      </c>
      <c r="D12" s="26">
        <v>0</v>
      </c>
      <c r="G12" s="36" t="s">
        <v>50</v>
      </c>
      <c r="H12" s="42">
        <f t="shared" si="1"/>
        <v>3000</v>
      </c>
      <c r="I12" s="37"/>
      <c r="J12" s="30">
        <f t="shared" si="0"/>
        <v>-3000</v>
      </c>
      <c r="K12" s="23" t="s">
        <v>11</v>
      </c>
      <c r="L12" s="30">
        <v>-3000</v>
      </c>
    </row>
    <row r="13" spans="2:15" ht="17" thickBot="1" x14ac:dyDescent="0.25">
      <c r="B13" s="31" t="s">
        <v>59</v>
      </c>
      <c r="C13" s="47">
        <v>209.4</v>
      </c>
      <c r="D13" s="38">
        <v>0</v>
      </c>
      <c r="G13" s="31" t="s">
        <v>52</v>
      </c>
      <c r="H13" s="41">
        <f t="shared" si="1"/>
        <v>2300</v>
      </c>
      <c r="I13" s="43"/>
      <c r="J13" s="30">
        <f t="shared" si="0"/>
        <v>-2300</v>
      </c>
      <c r="K13" s="23" t="s">
        <v>11</v>
      </c>
      <c r="L13" s="30">
        <v>-2300</v>
      </c>
    </row>
    <row r="14" spans="2:15" x14ac:dyDescent="0.2">
      <c r="C14" s="24"/>
      <c r="D14"/>
    </row>
    <row r="15" spans="2:15" ht="18" x14ac:dyDescent="0.2">
      <c r="I15" s="39" t="s">
        <v>53</v>
      </c>
      <c r="J15" s="66">
        <f>SUMPRODUCT(C5:C10,D5:D10)+C11*(SUM(D5:D10))+C12*(SUM(D5:D10))+C13*(SUM(D5:D10))</f>
        <v>13317640</v>
      </c>
    </row>
    <row r="18" spans="2:5" x14ac:dyDescent="0.2">
      <c r="B18" s="18" t="s">
        <v>54</v>
      </c>
      <c r="C18" s="21"/>
      <c r="D18" s="21"/>
      <c r="E18" s="21"/>
    </row>
    <row r="19" spans="2:5" x14ac:dyDescent="0.2">
      <c r="B19" s="21" t="s">
        <v>55</v>
      </c>
    </row>
    <row r="20" spans="2:5" x14ac:dyDescent="0.2">
      <c r="B20" s="18" t="s">
        <v>60</v>
      </c>
    </row>
    <row r="21" spans="2:5" x14ac:dyDescent="0.2">
      <c r="B21" s="18" t="s">
        <v>57</v>
      </c>
    </row>
    <row r="22" spans="2:5" x14ac:dyDescent="0.2">
      <c r="B22" s="18" t="s">
        <v>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B753-3E48-344F-BBDD-8B6952B5901C}">
  <dimension ref="B1:O21"/>
  <sheetViews>
    <sheetView showGridLines="0" zoomScale="108" workbookViewId="0">
      <selection activeCell="J15" sqref="J15"/>
    </sheetView>
  </sheetViews>
  <sheetFormatPr baseColWidth="10" defaultColWidth="9.1640625" defaultRowHeight="16" x14ac:dyDescent="0.2"/>
  <cols>
    <col min="1" max="1" width="4.6640625" style="18" customWidth="1"/>
    <col min="2" max="2" width="52.5" style="18" customWidth="1"/>
    <col min="3" max="3" width="10.5" style="18" customWidth="1"/>
    <col min="4" max="4" width="8.1640625" style="18" customWidth="1"/>
    <col min="5" max="5" width="4" style="18" customWidth="1"/>
    <col min="6" max="6" width="3.83203125" style="18" customWidth="1"/>
    <col min="7" max="7" width="12" style="18" customWidth="1"/>
    <col min="8" max="8" width="7.1640625" style="18" customWidth="1"/>
    <col min="9" max="9" width="7.83203125" style="18" customWidth="1"/>
    <col min="10" max="10" width="19.1640625" style="18" bestFit="1" customWidth="1"/>
    <col min="11" max="11" width="11.33203125" style="18" customWidth="1"/>
    <col min="12" max="16384" width="9.1640625" style="18"/>
  </cols>
  <sheetData>
    <row r="1" spans="2:15" ht="18" x14ac:dyDescent="0.2">
      <c r="B1" s="19"/>
    </row>
    <row r="2" spans="2:15" x14ac:dyDescent="0.2">
      <c r="B2" s="12" t="s">
        <v>6</v>
      </c>
      <c r="C2" s="11"/>
      <c r="D2" s="11"/>
      <c r="E2" s="11"/>
      <c r="F2" s="11"/>
      <c r="G2" s="11"/>
      <c r="H2" s="11"/>
      <c r="I2" s="11"/>
      <c r="J2" s="11"/>
      <c r="K2" s="11"/>
      <c r="L2" s="20"/>
      <c r="O2" s="21" t="s">
        <v>27</v>
      </c>
    </row>
    <row r="3" spans="2:15" ht="17" thickBot="1" x14ac:dyDescent="0.25">
      <c r="D3" s="22"/>
      <c r="E3" s="22"/>
      <c r="F3" s="23"/>
    </row>
    <row r="4" spans="2:15" ht="17" thickBot="1" x14ac:dyDescent="0.25">
      <c r="B4" s="49" t="s">
        <v>28</v>
      </c>
      <c r="C4" s="48" t="s">
        <v>24</v>
      </c>
      <c r="D4" s="48" t="s">
        <v>29</v>
      </c>
      <c r="E4" s="23"/>
      <c r="G4" s="40" t="s">
        <v>30</v>
      </c>
      <c r="H4" s="50"/>
      <c r="I4" s="50"/>
      <c r="J4" s="50"/>
      <c r="K4" s="50"/>
      <c r="L4" s="50"/>
    </row>
    <row r="5" spans="2:15" x14ac:dyDescent="0.2">
      <c r="B5" s="36" t="s">
        <v>31</v>
      </c>
      <c r="C5" s="45">
        <v>362</v>
      </c>
      <c r="D5" s="25">
        <v>1500</v>
      </c>
      <c r="G5" s="21"/>
      <c r="H5" s="22" t="s">
        <v>32</v>
      </c>
      <c r="I5" s="22"/>
      <c r="J5" s="23" t="s">
        <v>33</v>
      </c>
      <c r="L5" s="23"/>
    </row>
    <row r="6" spans="2:15" ht="17" thickBot="1" x14ac:dyDescent="0.25">
      <c r="B6" s="36" t="s">
        <v>34</v>
      </c>
      <c r="C6" s="46">
        <v>0</v>
      </c>
      <c r="D6" s="26">
        <v>2300</v>
      </c>
      <c r="G6" s="23" t="s">
        <v>35</v>
      </c>
      <c r="H6" s="24" t="s">
        <v>36</v>
      </c>
      <c r="I6" s="24" t="s">
        <v>37</v>
      </c>
      <c r="J6" s="23" t="s">
        <v>38</v>
      </c>
      <c r="L6" s="23" t="s">
        <v>3</v>
      </c>
    </row>
    <row r="7" spans="2:15" x14ac:dyDescent="0.2">
      <c r="B7" s="36" t="s">
        <v>39</v>
      </c>
      <c r="C7" s="46">
        <v>367</v>
      </c>
      <c r="D7" s="26">
        <v>3000</v>
      </c>
      <c r="G7" s="27" t="s">
        <v>40</v>
      </c>
      <c r="H7" s="28"/>
      <c r="I7" s="29">
        <f>SUM(D5:D10)</f>
        <v>17600</v>
      </c>
      <c r="J7" s="30">
        <f t="shared" ref="J7:J13" si="0">I7-H7</f>
        <v>17600</v>
      </c>
      <c r="K7" s="23" t="s">
        <v>14</v>
      </c>
      <c r="L7" s="30">
        <v>17600</v>
      </c>
    </row>
    <row r="8" spans="2:15" ht="17" thickBot="1" x14ac:dyDescent="0.25">
      <c r="B8" s="36" t="s">
        <v>41</v>
      </c>
      <c r="C8" s="46">
        <v>301</v>
      </c>
      <c r="D8" s="26">
        <v>5500</v>
      </c>
      <c r="G8" s="31" t="s">
        <v>42</v>
      </c>
      <c r="H8" s="32">
        <f t="shared" ref="H8:H13" si="1">D5</f>
        <v>1500</v>
      </c>
      <c r="I8" s="33"/>
      <c r="J8" s="30">
        <f t="shared" si="0"/>
        <v>-1500</v>
      </c>
      <c r="K8" s="23" t="s">
        <v>11</v>
      </c>
      <c r="L8" s="30">
        <v>-1500</v>
      </c>
    </row>
    <row r="9" spans="2:15" x14ac:dyDescent="0.2">
      <c r="B9" s="36" t="s">
        <v>43</v>
      </c>
      <c r="C9" s="46">
        <v>350</v>
      </c>
      <c r="D9" s="26">
        <v>3000</v>
      </c>
      <c r="G9" s="36" t="s">
        <v>44</v>
      </c>
      <c r="H9" s="42">
        <f t="shared" si="1"/>
        <v>2300</v>
      </c>
      <c r="I9" s="54">
        <v>15300</v>
      </c>
      <c r="J9" s="30">
        <f t="shared" si="0"/>
        <v>13000</v>
      </c>
      <c r="K9" s="23" t="s">
        <v>14</v>
      </c>
      <c r="L9" s="30">
        <v>13000</v>
      </c>
    </row>
    <row r="10" spans="2:15" ht="17" thickBot="1" x14ac:dyDescent="0.25">
      <c r="B10" s="36" t="s">
        <v>45</v>
      </c>
      <c r="C10" s="46">
        <v>307</v>
      </c>
      <c r="D10" s="26">
        <v>2300</v>
      </c>
      <c r="G10" s="36" t="s">
        <v>46</v>
      </c>
      <c r="H10" s="42">
        <f t="shared" si="1"/>
        <v>3000</v>
      </c>
      <c r="I10" s="54"/>
      <c r="J10" s="30">
        <f t="shared" si="0"/>
        <v>-3000</v>
      </c>
      <c r="K10" s="23" t="s">
        <v>11</v>
      </c>
      <c r="L10" s="30">
        <v>-3000</v>
      </c>
    </row>
    <row r="11" spans="2:15" x14ac:dyDescent="0.2">
      <c r="B11" s="36" t="s">
        <v>47</v>
      </c>
      <c r="C11" s="46">
        <v>18</v>
      </c>
      <c r="D11" s="26">
        <v>0</v>
      </c>
      <c r="G11" s="27" t="s">
        <v>48</v>
      </c>
      <c r="H11" s="34">
        <f t="shared" si="1"/>
        <v>5500</v>
      </c>
      <c r="I11" s="35"/>
      <c r="J11" s="30">
        <f t="shared" si="0"/>
        <v>-5500</v>
      </c>
      <c r="K11" s="23" t="s">
        <v>11</v>
      </c>
      <c r="L11" s="30">
        <v>-5500</v>
      </c>
    </row>
    <row r="12" spans="2:15" x14ac:dyDescent="0.2">
      <c r="B12" s="36" t="s">
        <v>49</v>
      </c>
      <c r="C12" s="46">
        <v>15</v>
      </c>
      <c r="D12" s="26">
        <v>0</v>
      </c>
      <c r="G12" s="36" t="s">
        <v>50</v>
      </c>
      <c r="H12" s="42">
        <f t="shared" si="1"/>
        <v>3000</v>
      </c>
      <c r="I12" s="37"/>
      <c r="J12" s="30">
        <f t="shared" si="0"/>
        <v>-3000</v>
      </c>
      <c r="K12" s="23" t="s">
        <v>11</v>
      </c>
      <c r="L12" s="30">
        <v>-3000</v>
      </c>
    </row>
    <row r="13" spans="2:15" ht="17" thickBot="1" x14ac:dyDescent="0.25">
      <c r="B13" s="31" t="s">
        <v>62</v>
      </c>
      <c r="C13" s="47">
        <v>277.8</v>
      </c>
      <c r="D13" s="38">
        <v>0</v>
      </c>
      <c r="G13" s="31" t="s">
        <v>52</v>
      </c>
      <c r="H13" s="41">
        <f t="shared" si="1"/>
        <v>2300</v>
      </c>
      <c r="I13" s="43"/>
      <c r="J13" s="30">
        <f t="shared" si="0"/>
        <v>-2300</v>
      </c>
      <c r="K13" s="23" t="s">
        <v>11</v>
      </c>
      <c r="L13" s="30">
        <v>-2300</v>
      </c>
    </row>
    <row r="14" spans="2:15" x14ac:dyDescent="0.2">
      <c r="C14" s="24"/>
      <c r="D14"/>
    </row>
    <row r="15" spans="2:15" ht="18" x14ac:dyDescent="0.2">
      <c r="C15" s="24"/>
      <c r="D15"/>
      <c r="I15" s="39" t="s">
        <v>53</v>
      </c>
      <c r="J15" s="66">
        <f>SUMPRODUCT(C5:C10,D5:D10)+C11*(SUM(D5:D10))+C12*(SUM(D5:D10))+C13*(SUM(D5:D10))</f>
        <v>10525680</v>
      </c>
    </row>
    <row r="17" spans="2:5" x14ac:dyDescent="0.2">
      <c r="B17" s="18" t="s">
        <v>54</v>
      </c>
    </row>
    <row r="18" spans="2:5" x14ac:dyDescent="0.2">
      <c r="B18" s="21" t="s">
        <v>55</v>
      </c>
      <c r="C18" s="21"/>
      <c r="D18" s="21"/>
      <c r="E18" s="21"/>
    </row>
    <row r="19" spans="2:5" x14ac:dyDescent="0.2">
      <c r="B19" s="18" t="s">
        <v>63</v>
      </c>
    </row>
    <row r="20" spans="2:5" x14ac:dyDescent="0.2">
      <c r="B20" s="18" t="s">
        <v>57</v>
      </c>
    </row>
    <row r="21" spans="2:5" x14ac:dyDescent="0.2">
      <c r="B21" s="18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Scenario 1. Loc 1</vt:lpstr>
      <vt:lpstr>Scenario 1. Loc 2 (BEST)</vt:lpstr>
      <vt:lpstr>Sensitivity Report SC1.Loc 2</vt:lpstr>
      <vt:lpstr>Scenario 1. Loc 3</vt:lpstr>
      <vt:lpstr>Scenario 1. Loc 4</vt:lpstr>
      <vt:lpstr>Scenario 1. Loc 5</vt:lpstr>
      <vt:lpstr>Scenario 1. Loc 6</vt:lpstr>
      <vt:lpstr>Scenario 2. Loc 1</vt:lpstr>
      <vt:lpstr>Scenario 2. Loc 2</vt:lpstr>
      <vt:lpstr>Scenario 2. Loc 3</vt:lpstr>
      <vt:lpstr>Scenario 2. Loc 4</vt:lpstr>
      <vt:lpstr>Scenario 2. Loc 5</vt:lpstr>
      <vt:lpstr>Scenario 2. Loc 6 (BEST)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holmes</dc:creator>
  <cp:lastModifiedBy>Lucas Sotkovszki Rodríguez</cp:lastModifiedBy>
  <dcterms:created xsi:type="dcterms:W3CDTF">2025-01-28T17:13:24Z</dcterms:created>
  <dcterms:modified xsi:type="dcterms:W3CDTF">2025-02-03T03:51:11Z</dcterms:modified>
</cp:coreProperties>
</file>