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9ccdbe087424270/Área de Trabalho/anbima excel/"/>
    </mc:Choice>
  </mc:AlternateContent>
  <xr:revisionPtr revIDLastSave="2" documentId="8_{27C79121-7FBC-46EC-9378-56024340B838}" xr6:coauthVersionLast="47" xr6:coauthVersionMax="47" xr10:uidLastSave="{406843B0-4FF0-434F-B1DE-4BB75C952206}"/>
  <bookViews>
    <workbookView xWindow="-120" yWindow="-120" windowWidth="20730" windowHeight="11160" tabRatio="0" xr2:uid="{79F4B890-49BA-48F7-9632-7F98B1BD902C}"/>
  </bookViews>
  <sheets>
    <sheet name="CARTEIRA" sheetId="1" r:id="rId1"/>
    <sheet name="REFERÊNCIA" sheetId="4" r:id="rId2"/>
  </sheets>
  <definedNames>
    <definedName name="inv_inicial_a">CARTEIRA!$E$56</definedName>
    <definedName name="inv_inicial_c">CARTEIRA!$E$8</definedName>
    <definedName name="inv_inicial_l">CARTEIRA!$E$41</definedName>
    <definedName name="inv_inicial_r">CARTEIRA!$E$22</definedName>
    <definedName name="inv_mensal_a">CARTEIRA!$E$57</definedName>
    <definedName name="inv_mensal_c">CARTEIRA!$E$9</definedName>
    <definedName name="inv_mensal_l">CARTEIRA!$E$42</definedName>
    <definedName name="inv_mensal_r">CARTEIRA!$E$23</definedName>
    <definedName name="patrimonio_a">CARTEIRA!$E$60</definedName>
    <definedName name="patrimonio_l">CARTEIRA!$E$45</definedName>
    <definedName name="rendimento_a">CARTEIRA!$H$55</definedName>
    <definedName name="rendimento_aposentadoria">CARTEIRA!$H$55</definedName>
    <definedName name="rendimento_l">CARTEIRA!$H$51</definedName>
    <definedName name="rendimento_longo">CARTEIRA!$H$51</definedName>
    <definedName name="taxa_a">CARTEIRA!$E$59</definedName>
    <definedName name="taxa_c">CARTEIRA!$E$11</definedName>
    <definedName name="taxa_l">CARTEIRA!$E$44</definedName>
    <definedName name="taxa_longo">CARTEIRA!$E$44</definedName>
    <definedName name="taxa_mensal_c">CARTEIRA!$E$11</definedName>
    <definedName name="taxa_mensal_l">CARTEIRA!$E$44</definedName>
    <definedName name="taxa_r">CARTEIRA!$E$25</definedName>
    <definedName name="tempo_a">CARTEIRA!$E$58</definedName>
    <definedName name="tempo_c">CARTEIRA!$E$10</definedName>
    <definedName name="tempo_l">CARTEIRA!$E$43</definedName>
    <definedName name="tempo_longo">CARTEIRA!$E$43</definedName>
    <definedName name="tempo_r">CARTEIRA!$E$24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12" i="1"/>
  <c r="H18" i="1"/>
  <c r="H52" i="1"/>
  <c r="E60" i="1"/>
  <c r="E61" i="1" s="1"/>
  <c r="D49" i="1"/>
  <c r="E49" i="1" s="1"/>
  <c r="E45" i="1"/>
  <c r="E46" i="1" s="1"/>
  <c r="D52" i="1"/>
  <c r="E52" i="1" s="1"/>
  <c r="D51" i="1"/>
  <c r="E51" i="1" s="1"/>
  <c r="D50" i="1"/>
  <c r="E50" i="1" s="1"/>
  <c r="E18" i="1"/>
  <c r="E17" i="1"/>
  <c r="E16" i="1"/>
  <c r="E15" i="1"/>
  <c r="D67" i="1"/>
  <c r="E67" i="1" s="1"/>
  <c r="D66" i="1"/>
  <c r="E66" i="1" s="1"/>
  <c r="D65" i="1"/>
  <c r="E65" i="1" s="1"/>
  <c r="D64" i="1"/>
  <c r="E64" i="1" s="1"/>
  <c r="E32" i="1"/>
  <c r="E31" i="1"/>
  <c r="E30" i="1"/>
  <c r="E29" i="1"/>
  <c r="H61" i="1"/>
  <c r="H60" i="1"/>
  <c r="H62" i="1" s="1"/>
  <c r="H54" i="1"/>
  <c r="H24" i="1"/>
  <c r="H20" i="1"/>
  <c r="H25" i="1" s="1"/>
  <c r="H63" i="1" l="1"/>
</calcChain>
</file>

<file path=xl/sharedStrings.xml><?xml version="1.0" encoding="utf-8"?>
<sst xmlns="http://schemas.openxmlformats.org/spreadsheetml/2006/main" count="85" uniqueCount="49">
  <si>
    <t>Investimento Mensal (R$)</t>
  </si>
  <si>
    <t>Tempo (em anos)</t>
  </si>
  <si>
    <t>Taxa de Rendimento Mensal (%)</t>
  </si>
  <si>
    <t>CURTO PRAZO</t>
  </si>
  <si>
    <t>Patrimônio Acumulado (R$)</t>
  </si>
  <si>
    <t>RESERVA DE EMERGÊNCIA</t>
  </si>
  <si>
    <t>Investimento Inicial (R$)</t>
  </si>
  <si>
    <t>CONFIGURAÇÕES</t>
  </si>
  <si>
    <t>Salário</t>
  </si>
  <si>
    <t>Reserva de Emergência</t>
  </si>
  <si>
    <t>INVESTIMENTOS</t>
  </si>
  <si>
    <t>Carteira Curto-Prazo</t>
  </si>
  <si>
    <t>Sugestão de Meta</t>
  </si>
  <si>
    <t>Sugestão de Investimento Mensal</t>
  </si>
  <si>
    <t>LONGO PRAZO</t>
  </si>
  <si>
    <t>APOSENTADORIA</t>
  </si>
  <si>
    <t>Carteira Longo-Prazo</t>
  </si>
  <si>
    <t>Aposentadoria</t>
  </si>
  <si>
    <r>
      <t xml:space="preserve">Custo de vida para </t>
    </r>
    <r>
      <rPr>
        <b/>
        <sz val="12"/>
        <color theme="2"/>
        <rFont val="Arial"/>
        <family val="2"/>
      </rPr>
      <t>sobreviver</t>
    </r>
    <r>
      <rPr>
        <sz val="12"/>
        <color theme="2"/>
        <rFont val="Arial"/>
        <family val="2"/>
      </rPr>
      <t xml:space="preserve"> mensalmente</t>
    </r>
  </si>
  <si>
    <t>Quanto quer ter por mês quando aposentado</t>
  </si>
  <si>
    <t>Expectativa de vida do seu país</t>
  </si>
  <si>
    <t>Idade que quer se aposentar</t>
  </si>
  <si>
    <t>Meta de Aposentadoria</t>
  </si>
  <si>
    <t>Quanto está investindo por mês</t>
  </si>
  <si>
    <t>Anos como aposentado</t>
  </si>
  <si>
    <t>Ano que comecei a investir</t>
  </si>
  <si>
    <t>Anos para poder investir</t>
  </si>
  <si>
    <t>CENÁRIOS</t>
  </si>
  <si>
    <t>Patrimônio em 6 meses</t>
  </si>
  <si>
    <t>Patrimônio em 1 ano</t>
  </si>
  <si>
    <t>Patrimônio em 2 anos</t>
  </si>
  <si>
    <t>Patrimônio em 5 anos</t>
  </si>
  <si>
    <t>Patrimônio em 25 anos</t>
  </si>
  <si>
    <t>Começou com 18 anos</t>
  </si>
  <si>
    <t>Começou com 45 anos</t>
  </si>
  <si>
    <t>Patrimônio em 35 anos</t>
  </si>
  <si>
    <t>Rendimento da Carteira</t>
  </si>
  <si>
    <t>Patrimônio em 1 ano e meio</t>
  </si>
  <si>
    <t>Dividendo Mensal</t>
  </si>
  <si>
    <t>Dividendos</t>
  </si>
  <si>
    <t>Patrimônio em 15 anos</t>
  </si>
  <si>
    <t>Nº de meses de proteção com a Reserva que quer</t>
  </si>
  <si>
    <t xml:space="preserve">Santander Bootcamp - Excel com Inteligência Artificial. https://dio.me: DIO, 2025. </t>
  </si>
  <si>
    <t>Educação Financeira: Como investir em você. https://comoinvestiremvoce.anbima.com.br: ANBIMA, 2024</t>
  </si>
  <si>
    <t>Quero ter dinheiro nos próximos anos. Como Investir - Anbima, 13/08/2018. Disponível em: https://comoinvestir.anbima.com.br/noticia/quero-ter-dinheiro-nos-proximos-anos/. Acesso em: 15/6/2025.</t>
  </si>
  <si>
    <t>Rentabilidade e rendimento: palavras que muito interessam a quem investe. Como Investir - Anbima, 16/03/2018. Disponível em: https://comoinvestir.anbima.com.br/noticia/rentabilidade-rendimento-investimento/. Data de acesso: 15/06/2025</t>
  </si>
  <si>
    <t>Bruna Miato. Reserva de Emergência: como se organizar e o que levar em consideração antes de começar. G1, 04/12/2024. Disponível em: https://g1.globo.com/economia/educacao-financeira/noticia/2024/12/04/reserva-de-emergencia-como-se-organizar-e-o-que-levar-em-consideracao-antes-de-comecar.ghtml. Acesso em: 15/06/2025.</t>
  </si>
  <si>
    <t>Tipos de investimentos de longo prazo: confira o melhor para você. Onze. Disponível em: https://www.onze.com.br/blog/investimento-de-longo-prazo/. Acesso em: 15/06/2025</t>
  </si>
  <si>
    <t>Aposentadoria: por que é importante pensar no seu futuro hoje?. Como Investir - Anbima, 09/09/2021. Disponível em: https://comoinvestir.anbima.com.br/noticia/aposentadoria-futuro. Acesso em: 15/06/2025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</si>
</sst>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-416]\ #,##0.00;\-[$R$-416]\ #,##0.00"/>
    <numFmt numFmtId="165" formatCode="[$R$-416]\ #,##0.00"/>
    <numFmt numFmtId="166" formatCode="0.0"/>
  </numFmts>
  <fonts count="22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sz val="18"/>
      <color rgb="FFFFC000"/>
      <name val="Times New Roman"/>
      <family val="1"/>
    </font>
    <font>
      <sz val="18"/>
      <color theme="3" tint="0.499984740745262"/>
      <name val="Times New Roman"/>
      <family val="1"/>
    </font>
    <font>
      <sz val="26"/>
      <color theme="2"/>
      <name val="Times New Roman"/>
      <family val="1"/>
    </font>
    <font>
      <sz val="18"/>
      <color rgb="FFFFFF00"/>
      <name val="Times New Roman"/>
      <family val="1"/>
    </font>
    <font>
      <sz val="12"/>
      <color rgb="FFFFC000"/>
      <name val="Arial"/>
      <family val="2"/>
    </font>
    <font>
      <sz val="12"/>
      <color theme="3" tint="0.499984740745262"/>
      <name val="Arial"/>
      <family val="2"/>
    </font>
    <font>
      <sz val="18"/>
      <color theme="8" tint="0.39997558519241921"/>
      <name val="Times New Roman"/>
      <family val="1"/>
    </font>
    <font>
      <sz val="12"/>
      <color theme="8" tint="0.39997558519241921"/>
      <name val="Arial"/>
      <family val="2"/>
    </font>
    <font>
      <b/>
      <sz val="12"/>
      <color theme="2"/>
      <name val="Arial"/>
      <family val="2"/>
    </font>
    <font>
      <sz val="12"/>
      <color rgb="FFFFC000"/>
      <name val="Times New Roman"/>
      <family val="1"/>
    </font>
    <font>
      <sz val="12"/>
      <color theme="1" tint="4.9989318521683403E-2"/>
      <name val="Arial"/>
      <family val="2"/>
    </font>
    <font>
      <sz val="20"/>
      <color rgb="FFFFFF00"/>
      <name val="Times New Roman"/>
      <family val="1"/>
    </font>
    <font>
      <sz val="12"/>
      <color theme="8" tint="0.39997558519241921"/>
      <name val="Times New Roman"/>
      <family val="1"/>
    </font>
    <font>
      <sz val="18"/>
      <color rgb="FFFFD957"/>
      <name val="Times New Roman"/>
      <family val="1"/>
    </font>
    <font>
      <sz val="18"/>
      <color rgb="FFFFE265"/>
      <name val="Times New Roman"/>
      <family val="1"/>
    </font>
    <font>
      <sz val="12"/>
      <color rgb="FFFFE265"/>
      <name val="Times New Roman"/>
      <family val="1"/>
    </font>
    <font>
      <sz val="12"/>
      <color rgb="FFFFE265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ck">
        <color theme="0" tint="-4.9989318521683403E-2"/>
      </left>
      <right/>
      <top style="thick">
        <color theme="0" tint="-4.9989318521683403E-2"/>
      </top>
      <bottom/>
      <diagonal/>
    </border>
    <border>
      <left/>
      <right style="thick">
        <color theme="0" tint="-4.9989318521683403E-2"/>
      </right>
      <top style="thick">
        <color theme="0" tint="-4.9989318521683403E-2"/>
      </top>
      <bottom/>
      <diagonal/>
    </border>
    <border>
      <left style="thick">
        <color theme="0" tint="-4.9989318521683403E-2"/>
      </left>
      <right/>
      <top/>
      <bottom style="thick">
        <color theme="0" tint="-4.9989318521683403E-2"/>
      </bottom>
      <diagonal/>
    </border>
    <border>
      <left/>
      <right style="thick">
        <color theme="0" tint="-4.9989318521683403E-2"/>
      </right>
      <top/>
      <bottom style="thick">
        <color theme="0" tint="-4.9989318521683403E-2"/>
      </bottom>
      <diagonal/>
    </border>
    <border>
      <left/>
      <right/>
      <top style="thick">
        <color theme="0" tint="-4.9989318521683403E-2"/>
      </top>
      <bottom/>
      <diagonal/>
    </border>
    <border>
      <left/>
      <right/>
      <top/>
      <bottom style="thick">
        <color theme="0" tint="-4.9989318521683403E-2"/>
      </bottom>
      <diagonal/>
    </border>
    <border>
      <left style="thick">
        <color theme="0" tint="-4.9989318521683403E-2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ck">
        <color theme="0" tint="-4.9989318521683403E-2"/>
      </right>
      <top style="thin">
        <color theme="1" tint="0.24994659260841701"/>
      </top>
      <bottom style="thin">
        <color theme="1" tint="0.24994659260841701"/>
      </bottom>
      <diagonal/>
    </border>
    <border>
      <left style="thick">
        <color theme="0" tint="-4.9989318521683403E-2"/>
      </left>
      <right style="thin">
        <color theme="1" tint="0.24994659260841701"/>
      </right>
      <top style="thin">
        <color theme="1" tint="0.24994659260841701"/>
      </top>
      <bottom style="thick">
        <color theme="0" tint="-4.9989318521683403E-2"/>
      </bottom>
      <diagonal/>
    </border>
    <border>
      <left style="thin">
        <color theme="1" tint="0.24994659260841701"/>
      </left>
      <right style="thick">
        <color theme="0" tint="-4.9989318521683403E-2"/>
      </right>
      <top style="thin">
        <color theme="1" tint="0.24994659260841701"/>
      </top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n">
        <color theme="1" tint="0.24994659260841701"/>
      </bottom>
      <diagonal/>
    </border>
    <border>
      <left/>
      <right style="thick">
        <color theme="0" tint="-4.9989318521683403E-2"/>
      </right>
      <top style="thick">
        <color theme="0" tint="-4.9989318521683403E-2"/>
      </top>
      <bottom style="thin">
        <color theme="1" tint="0.24994659260841701"/>
      </bottom>
      <diagonal/>
    </border>
    <border>
      <left style="thick">
        <color theme="0" tint="-4.9989318521683403E-2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ck">
        <color theme="0" tint="-4.9989318521683403E-2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 style="thick">
        <color theme="0" tint="-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ck">
        <color theme="0" tint="-4.9989318521683403E-2"/>
      </left>
      <right style="thin">
        <color theme="1" tint="0.34998626667073579"/>
      </right>
      <top style="thick">
        <color theme="0" tint="-4.9989318521683403E-2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0" tint="-4.9989318521683403E-2"/>
      </top>
      <bottom style="thin">
        <color theme="1" tint="0.34998626667073579"/>
      </bottom>
      <diagonal/>
    </border>
    <border>
      <left style="thin">
        <color theme="1" tint="0.34998626667073579"/>
      </left>
      <right style="thick">
        <color theme="0" tint="-4.9989318521683403E-2"/>
      </right>
      <top style="thick">
        <color theme="0" tint="-4.9989318521683403E-2"/>
      </top>
      <bottom style="thin">
        <color theme="1" tint="0.34998626667073579"/>
      </bottom>
      <diagonal/>
    </border>
    <border>
      <left style="thick">
        <color theme="0" tint="-4.9989318521683403E-2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ck">
        <color theme="0" tint="-4.9989318521683403E-2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0" tint="-4.9989318521683403E-2"/>
      </left>
      <right style="thin">
        <color theme="1" tint="0.34998626667073579"/>
      </right>
      <top style="thin">
        <color theme="1" tint="0.34998626667073579"/>
      </top>
      <bottom style="thick">
        <color theme="0" tint="-4.9989318521683403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ck">
        <color theme="0" tint="-4.9989318521683403E-2"/>
      </bottom>
      <diagonal/>
    </border>
    <border>
      <left style="thin">
        <color theme="1" tint="0.34998626667073579"/>
      </left>
      <right style="thick">
        <color theme="0" tint="-4.9989318521683403E-2"/>
      </right>
      <top style="thin">
        <color theme="1" tint="0.34998626667073579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n">
        <color theme="1" tint="0.24994659260841701"/>
      </right>
      <top style="thick">
        <color theme="0" tint="-4.9989318521683403E-2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ck">
        <color theme="0" tint="-4.9989318521683403E-2"/>
      </top>
      <bottom style="thin">
        <color theme="1" tint="0.24994659260841701"/>
      </bottom>
      <diagonal/>
    </border>
    <border>
      <left style="thin">
        <color theme="1" tint="0.24994659260841701"/>
      </left>
      <right style="thick">
        <color theme="0" tint="-4.9989318521683403E-2"/>
      </right>
      <top style="thick">
        <color theme="0" tint="-4.9989318521683403E-2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ck">
        <color theme="0" tint="-4.9989318521683403E-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00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2" borderId="7" xfId="0" applyFont="1" applyFill="1" applyBorder="1"/>
    <xf numFmtId="0" fontId="2" fillId="2" borderId="7" xfId="0" applyFont="1" applyFill="1" applyBorder="1" applyAlignment="1">
      <alignment vertical="center"/>
    </xf>
    <xf numFmtId="165" fontId="2" fillId="2" borderId="8" xfId="0" applyNumberFormat="1" applyFont="1" applyFill="1" applyBorder="1" applyAlignment="1">
      <alignment horizontal="center"/>
    </xf>
    <xf numFmtId="10" fontId="2" fillId="2" borderId="8" xfId="1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/>
    </xf>
    <xf numFmtId="165" fontId="3" fillId="2" borderId="8" xfId="0" applyNumberFormat="1" applyFont="1" applyFill="1" applyBorder="1" applyAlignment="1">
      <alignment horizontal="center"/>
    </xf>
    <xf numFmtId="165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1" fontId="3" fillId="2" borderId="8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/>
    <xf numFmtId="10" fontId="2" fillId="2" borderId="8" xfId="1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14" fillId="2" borderId="0" xfId="0" applyFont="1" applyFill="1"/>
    <xf numFmtId="0" fontId="13" fillId="2" borderId="15" xfId="0" applyFont="1" applyFill="1" applyBorder="1" applyAlignment="1">
      <alignment vertical="center"/>
    </xf>
    <xf numFmtId="9" fontId="3" fillId="2" borderId="8" xfId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/>
    </xf>
    <xf numFmtId="166" fontId="2" fillId="2" borderId="8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 applyProtection="1">
      <alignment horizontal="center"/>
      <protection locked="0"/>
    </xf>
    <xf numFmtId="0" fontId="2" fillId="2" borderId="19" xfId="0" applyFont="1" applyFill="1" applyBorder="1"/>
    <xf numFmtId="165" fontId="2" fillId="2" borderId="21" xfId="0" applyNumberFormat="1" applyFont="1" applyFill="1" applyBorder="1" applyAlignment="1">
      <alignment horizontal="center"/>
    </xf>
    <xf numFmtId="0" fontId="2" fillId="2" borderId="22" xfId="0" applyFont="1" applyFill="1" applyBorder="1" applyProtection="1">
      <protection locked="0"/>
    </xf>
    <xf numFmtId="165" fontId="2" fillId="2" borderId="24" xfId="0" applyNumberFormat="1" applyFont="1" applyFill="1" applyBorder="1" applyAlignment="1">
      <alignment horizontal="center"/>
    </xf>
    <xf numFmtId="0" fontId="2" fillId="2" borderId="9" xfId="0" applyFont="1" applyFill="1" applyBorder="1" applyAlignment="1" applyProtection="1">
      <alignment horizontal="left" vertical="center"/>
      <protection locked="0"/>
    </xf>
    <xf numFmtId="165" fontId="2" fillId="2" borderId="24" xfId="0" applyNumberFormat="1" applyFont="1" applyFill="1" applyBorder="1" applyAlignment="1" applyProtection="1">
      <alignment horizontal="center"/>
      <protection locked="0"/>
    </xf>
    <xf numFmtId="165" fontId="2" fillId="2" borderId="8" xfId="0" applyNumberFormat="1" applyFont="1" applyFill="1" applyBorder="1" applyAlignment="1" applyProtection="1">
      <alignment horizontal="center"/>
      <protection locked="0"/>
    </xf>
    <xf numFmtId="165" fontId="2" fillId="2" borderId="10" xfId="0" applyNumberFormat="1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 vertical="center"/>
    </xf>
    <xf numFmtId="165" fontId="2" fillId="2" borderId="20" xfId="0" applyNumberFormat="1" applyFont="1" applyFill="1" applyBorder="1" applyAlignment="1">
      <alignment horizontal="center"/>
    </xf>
    <xf numFmtId="165" fontId="2" fillId="2" borderId="23" xfId="0" applyNumberFormat="1" applyFont="1" applyFill="1" applyBorder="1" applyAlignment="1" applyProtection="1">
      <alignment horizontal="center"/>
      <protection locked="0"/>
    </xf>
    <xf numFmtId="1" fontId="3" fillId="2" borderId="8" xfId="0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 vertical="center"/>
    </xf>
    <xf numFmtId="165" fontId="3" fillId="2" borderId="10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/>
    <xf numFmtId="0" fontId="21" fillId="2" borderId="0" xfId="2" applyFill="1" applyAlignment="1"/>
    <xf numFmtId="0" fontId="21" fillId="2" borderId="0" xfId="2" applyFill="1" applyAlignment="1">
      <alignment vertical="top"/>
    </xf>
    <xf numFmtId="0" fontId="21" fillId="2" borderId="0" xfId="2" applyFill="1" applyAlignment="1">
      <alignment vertical="center"/>
    </xf>
    <xf numFmtId="0" fontId="21" fillId="2" borderId="0" xfId="2" applyFill="1"/>
    <xf numFmtId="0" fontId="14" fillId="3" borderId="0" xfId="0" applyFont="1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6" fillId="2" borderId="0" xfId="0" applyFont="1" applyFill="1" applyAlignment="1">
      <alignment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9" fillId="2" borderId="13" xfId="0" applyFont="1" applyFill="1" applyBorder="1"/>
    <xf numFmtId="0" fontId="9" fillId="2" borderId="14" xfId="0" applyFont="1" applyFill="1" applyBorder="1"/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left"/>
    </xf>
    <xf numFmtId="0" fontId="20" fillId="2" borderId="14" xfId="0" applyFont="1" applyFill="1" applyBorder="1" applyAlignment="1">
      <alignment horizontal="left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8" fillId="2" borderId="16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2" fillId="2" borderId="7" xfId="0" applyFont="1" applyFill="1" applyBorder="1"/>
    <xf numFmtId="0" fontId="2" fillId="2" borderId="28" xfId="0" applyFont="1" applyFill="1" applyBorder="1"/>
    <xf numFmtId="0" fontId="2" fillId="2" borderId="7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2" fillId="2" borderId="9" xfId="0" applyFont="1" applyFill="1" applyBorder="1"/>
    <xf numFmtId="0" fontId="2" fillId="2" borderId="29" xfId="0" applyFont="1" applyFill="1" applyBorder="1"/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2" fillId="2" borderId="19" xfId="0" applyFont="1" applyFill="1" applyBorder="1"/>
    <xf numFmtId="0" fontId="2" fillId="2" borderId="20" xfId="0" applyFont="1" applyFill="1" applyBorder="1"/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2" fillId="2" borderId="9" xfId="0" applyFont="1" applyFill="1" applyBorder="1" applyProtection="1">
      <protection locked="0"/>
    </xf>
    <xf numFmtId="0" fontId="2" fillId="2" borderId="29" xfId="0" applyFont="1" applyFill="1" applyBorder="1" applyProtection="1">
      <protection locked="0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7" fillId="2" borderId="25" xfId="0" applyFont="1" applyFill="1" applyBorder="1" applyAlignment="1">
      <alignment horizontal="center" vertical="center"/>
    </xf>
    <xf numFmtId="0" fontId="17" fillId="2" borderId="26" xfId="0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2" fillId="2" borderId="22" xfId="0" applyFont="1" applyFill="1" applyBorder="1" applyProtection="1">
      <protection locked="0"/>
    </xf>
    <xf numFmtId="0" fontId="2" fillId="2" borderId="23" xfId="0" applyFont="1" applyFill="1" applyBorder="1" applyProtection="1">
      <protection locked="0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MAIORES</a:t>
            </a:r>
            <a:r>
              <a:rPr lang="pt-BR" baseline="0"/>
              <a:t> INVESTIMENTOS MENSAIS</a:t>
            </a:r>
            <a:endParaRPr lang="pt-BR"/>
          </a:p>
        </c:rich>
      </c:tx>
      <c:layout>
        <c:manualLayout>
          <c:xMode val="edge"/>
          <c:yMode val="edge"/>
          <c:x val="0.123687445319335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8328915135608046"/>
          <c:y val="0.21412766112569262"/>
          <c:w val="0.39453302712160981"/>
          <c:h val="0.6575550452026830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5B7-49F8-9D2F-4147D2BA2004}"/>
              </c:ext>
            </c:extLst>
          </c:dPt>
          <c:dPt>
            <c:idx val="1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5B7-49F8-9D2F-4147D2BA2004}"/>
              </c:ext>
            </c:extLst>
          </c:dPt>
          <c:dPt>
            <c:idx val="2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5B7-49F8-9D2F-4147D2BA2004}"/>
              </c:ext>
            </c:extLst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B7-49F8-9D2F-4147D2BA200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1936ABC-A02D-4C18-8D20-F6479AF538D4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F5B7-49F8-9D2F-4147D2BA200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94A544-1E18-4DC7-B1C3-F09656A2ABED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5B7-49F8-9D2F-4147D2BA200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7D86D6A-039E-4B75-A825-71241180D567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5B7-49F8-9D2F-4147D2BA200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3465413-403C-47EB-8100-F2B31B0FCDE5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5B7-49F8-9D2F-4147D2BA2004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 algn="r"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(CARTEIRA!$E$9,CARTEIRA!$E$23,CARTEIRA!$E$42,CARTEIRA!$E$57)</c:f>
              <c:numCache>
                <c:formatCode>[$R$-416]\ #,##0.00;\-[$R$-416]\ #,##0.00</c:formatCode>
                <c:ptCount val="4"/>
                <c:pt idx="0">
                  <c:v>450</c:v>
                </c:pt>
                <c:pt idx="1">
                  <c:v>151</c:v>
                </c:pt>
                <c:pt idx="2">
                  <c:v>800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7-49F8-9D2F-4147D2BA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5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550"/>
              <a:t>MAIORES</a:t>
            </a:r>
            <a:r>
              <a:rPr lang="pt-BR" sz="1550" baseline="0"/>
              <a:t> RENDIMENTOS DE CARTEIRA </a:t>
            </a:r>
            <a:endParaRPr lang="pt-BR" sz="1550"/>
          </a:p>
        </c:rich>
      </c:tx>
      <c:layout>
        <c:manualLayout>
          <c:xMode val="edge"/>
          <c:yMode val="edge"/>
          <c:x val="0.122784558180227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5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2219991251093616"/>
          <c:y val="0.24454578594342377"/>
          <c:w val="0.33893372703412072"/>
          <c:h val="0.564889545056867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86F-4041-A1B7-CEE934752A24}"/>
              </c:ext>
            </c:extLst>
          </c:dPt>
          <c:dPt>
            <c:idx val="1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6F-4041-A1B7-CEE934752A24}"/>
              </c:ext>
            </c:extLst>
          </c:dPt>
          <c:dPt>
            <c:idx val="2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86F-4041-A1B7-CEE934752A24}"/>
              </c:ext>
            </c:extLst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6F-4041-A1B7-CEE934752A2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445D57E-B326-4EBC-910A-EBD4FF596DE1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86F-4041-A1B7-CEE934752A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1569431-A095-4A45-8D13-D81654BC52C6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86F-4041-A1B7-CEE934752A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B991503-77E7-4891-84DC-E395A997515A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86F-4041-A1B7-CEE934752A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39DD67B-CB61-42E8-A9D2-18077E9C2D30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86F-4041-A1B7-CEE934752A24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(CARTEIRA!$H$17,CARTEIRA!$H$21,CARTEIRA!$H$51,CARTEIRA!$H$55)</c:f>
              <c:numCache>
                <c:formatCode>0.00%</c:formatCode>
                <c:ptCount val="4"/>
                <c:pt idx="0">
                  <c:v>1.4999999999999999E-2</c:v>
                </c:pt>
                <c:pt idx="1">
                  <c:v>0.01</c:v>
                </c:pt>
                <c:pt idx="2">
                  <c:v>2.5000000000000001E-2</c:v>
                </c:pt>
                <c:pt idx="3" formatCode="0%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F-4041-A1B7-CEE934752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comoinvestir.anbima.com.br/noticia/aposentadoria-futuro/" TargetMode="External"/><Relationship Id="rId13" Type="http://schemas.openxmlformats.org/officeDocument/2006/relationships/image" Target="../media/image3.png"/><Relationship Id="rId3" Type="http://schemas.openxmlformats.org/officeDocument/2006/relationships/image" Target="../media/image2.svg"/><Relationship Id="rId7" Type="http://schemas.openxmlformats.org/officeDocument/2006/relationships/hyperlink" Target="https://www.onze.com.br/blog/investimento-de-longo-prazo/" TargetMode="External"/><Relationship Id="rId12" Type="http://schemas.openxmlformats.org/officeDocument/2006/relationships/hyperlink" Target="http://www.linkedin.com/in/llucasvalerio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omoinvestir.anbima.com.br/noticia/quero-ter-dinheiro-nos-proximos-anos/" TargetMode="External"/><Relationship Id="rId6" Type="http://schemas.openxmlformats.org/officeDocument/2006/relationships/hyperlink" Target="https://g1.globo.com/economia/educacao-financeira/noticia/2024/12/04/reserva-de-emergencia-como-se-organizar-e-o-que-levar-em-consideracao-antes-de-comecar.ghtml" TargetMode="External"/><Relationship Id="rId11" Type="http://schemas.openxmlformats.org/officeDocument/2006/relationships/hyperlink" Target="#CARTEIRA!C1"/><Relationship Id="rId5" Type="http://schemas.openxmlformats.org/officeDocument/2006/relationships/hyperlink" Target="https://comoinvestir.anbima.com.br/noticia/rentabilidade-rendimento-investimento/" TargetMode="External"/><Relationship Id="rId15" Type="http://schemas.openxmlformats.org/officeDocument/2006/relationships/image" Target="../media/image4.png"/><Relationship Id="rId10" Type="http://schemas.openxmlformats.org/officeDocument/2006/relationships/chart" Target="../charts/chart2.xml"/><Relationship Id="rId4" Type="http://schemas.openxmlformats.org/officeDocument/2006/relationships/hyperlink" Target="https://svgsilh.com/fr/image/1363011.html" TargetMode="External"/><Relationship Id="rId9" Type="http://schemas.openxmlformats.org/officeDocument/2006/relationships/chart" Target="../charts/chart1.xml"/><Relationship Id="rId14" Type="http://schemas.openxmlformats.org/officeDocument/2006/relationships/hyperlink" Target="#REFER&#202;NCIA!B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://www.linkedin.com/in/llucasvalerio" TargetMode="External"/><Relationship Id="rId1" Type="http://schemas.openxmlformats.org/officeDocument/2006/relationships/hyperlink" Target="#CARTEIRA!C1"/><Relationship Id="rId5" Type="http://schemas.openxmlformats.org/officeDocument/2006/relationships/image" Target="../media/image4.png"/><Relationship Id="rId4" Type="http://schemas.openxmlformats.org/officeDocument/2006/relationships/hyperlink" Target="#REFER&#202;NCIA!B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174625</xdr:colOff>
      <xdr:row>3</xdr:row>
      <xdr:rowOff>26459</xdr:rowOff>
    </xdr:from>
    <xdr:to>
      <xdr:col>9</xdr:col>
      <xdr:colOff>374649</xdr:colOff>
      <xdr:row>3</xdr:row>
      <xdr:rowOff>226483</xdr:rowOff>
    </xdr:to>
    <xdr:pic>
      <xdr:nvPicPr>
        <xdr:cNvPr id="3" name="Gráfic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50E8F0-B5EB-AE5C-CF3D-A7CBC75DC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12128500" y="1588559"/>
          <a:ext cx="200024" cy="200024"/>
        </a:xfrm>
        <a:prstGeom prst="rect">
          <a:avLst/>
        </a:prstGeom>
      </xdr:spPr>
    </xdr:pic>
    <xdr:clientData/>
  </xdr:twoCellAnchor>
  <xdr:twoCellAnchor editAs="absolute">
    <xdr:from>
      <xdr:col>5</xdr:col>
      <xdr:colOff>228600</xdr:colOff>
      <xdr:row>16</xdr:row>
      <xdr:rowOff>38100</xdr:rowOff>
    </xdr:from>
    <xdr:to>
      <xdr:col>5</xdr:col>
      <xdr:colOff>371475</xdr:colOff>
      <xdr:row>16</xdr:row>
      <xdr:rowOff>180975</xdr:rowOff>
    </xdr:to>
    <xdr:pic>
      <xdr:nvPicPr>
        <xdr:cNvPr id="4" name="Gráfico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03F8005-143C-42A7-AC72-D64DDDACD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6353175" y="4486275"/>
          <a:ext cx="142875" cy="142875"/>
        </a:xfrm>
        <a:prstGeom prst="rect">
          <a:avLst/>
        </a:prstGeom>
      </xdr:spPr>
    </xdr:pic>
    <xdr:clientData/>
  </xdr:twoCellAnchor>
  <xdr:twoCellAnchor editAs="absolute">
    <xdr:from>
      <xdr:col>4</xdr:col>
      <xdr:colOff>1200151</xdr:colOff>
      <xdr:row>20</xdr:row>
      <xdr:rowOff>133351</xdr:rowOff>
    </xdr:from>
    <xdr:to>
      <xdr:col>4</xdr:col>
      <xdr:colOff>1352551</xdr:colOff>
      <xdr:row>20</xdr:row>
      <xdr:rowOff>285751</xdr:rowOff>
    </xdr:to>
    <xdr:pic>
      <xdr:nvPicPr>
        <xdr:cNvPr id="5" name="Gráfico 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3776C81-476A-49AE-B9F9-B636A49F0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5943601" y="5372101"/>
          <a:ext cx="152400" cy="152400"/>
        </a:xfrm>
        <a:prstGeom prst="rect">
          <a:avLst/>
        </a:prstGeom>
      </xdr:spPr>
    </xdr:pic>
    <xdr:clientData/>
  </xdr:twoCellAnchor>
  <xdr:twoCellAnchor editAs="absolute">
    <xdr:from>
      <xdr:col>9</xdr:col>
      <xdr:colOff>174625</xdr:colOff>
      <xdr:row>36</xdr:row>
      <xdr:rowOff>35983</xdr:rowOff>
    </xdr:from>
    <xdr:to>
      <xdr:col>9</xdr:col>
      <xdr:colOff>374649</xdr:colOff>
      <xdr:row>36</xdr:row>
      <xdr:rowOff>236007</xdr:rowOff>
    </xdr:to>
    <xdr:pic>
      <xdr:nvPicPr>
        <xdr:cNvPr id="6" name="Gráfico 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9367992-3C82-4BA4-B480-9C78697BA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12128500" y="8808508"/>
          <a:ext cx="200024" cy="200024"/>
        </a:xfrm>
        <a:prstGeom prst="rect">
          <a:avLst/>
        </a:prstGeom>
      </xdr:spPr>
    </xdr:pic>
    <xdr:clientData/>
  </xdr:twoCellAnchor>
  <xdr:twoCellAnchor editAs="absolute">
    <xdr:from>
      <xdr:col>4</xdr:col>
      <xdr:colOff>1200150</xdr:colOff>
      <xdr:row>54</xdr:row>
      <xdr:rowOff>133350</xdr:rowOff>
    </xdr:from>
    <xdr:to>
      <xdr:col>4</xdr:col>
      <xdr:colOff>1352550</xdr:colOff>
      <xdr:row>54</xdr:row>
      <xdr:rowOff>285750</xdr:rowOff>
    </xdr:to>
    <xdr:pic>
      <xdr:nvPicPr>
        <xdr:cNvPr id="7" name="Gráfico 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02FCD93-4B73-4977-A53F-0734B42F4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5943600" y="12715875"/>
          <a:ext cx="152400" cy="152400"/>
        </a:xfrm>
        <a:prstGeom prst="rect">
          <a:avLst/>
        </a:prstGeom>
      </xdr:spPr>
    </xdr:pic>
    <xdr:clientData/>
  </xdr:twoCellAnchor>
  <xdr:twoCellAnchor>
    <xdr:from>
      <xdr:col>2</xdr:col>
      <xdr:colOff>542925</xdr:colOff>
      <xdr:row>69</xdr:row>
      <xdr:rowOff>90487</xdr:rowOff>
    </xdr:from>
    <xdr:to>
      <xdr:col>4</xdr:col>
      <xdr:colOff>762000</xdr:colOff>
      <xdr:row>83</xdr:row>
      <xdr:rowOff>166687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1814284-EB80-F1AB-3050-6210E12F7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466725</xdr:colOff>
      <xdr:row>69</xdr:row>
      <xdr:rowOff>90487</xdr:rowOff>
    </xdr:from>
    <xdr:to>
      <xdr:col>8</xdr:col>
      <xdr:colOff>28575</xdr:colOff>
      <xdr:row>83</xdr:row>
      <xdr:rowOff>166687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11177FA-0EEB-AAFB-7BF6-6BD43AFA8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3</xdr:col>
      <xdr:colOff>1541429</xdr:colOff>
      <xdr:row>0</xdr:row>
      <xdr:rowOff>271462</xdr:rowOff>
    </xdr:from>
    <xdr:to>
      <xdr:col>5</xdr:col>
      <xdr:colOff>142494</xdr:colOff>
      <xdr:row>0</xdr:row>
      <xdr:rowOff>747712</xdr:rowOff>
    </xdr:to>
    <xdr:sp macro="" textlink="">
      <xdr:nvSpPr>
        <xdr:cNvPr id="13" name="Retângulo: Cantos Arredondados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18D85B3-F7B4-4CB5-9B3E-A08B2FABC856}"/>
            </a:ext>
          </a:extLst>
        </xdr:cNvPr>
        <xdr:cNvSpPr/>
      </xdr:nvSpPr>
      <xdr:spPr>
        <a:xfrm>
          <a:off x="4684679" y="271462"/>
          <a:ext cx="1582390" cy="476250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CARTEIRA</a:t>
          </a:r>
          <a:endParaRPr lang="pt-BR" sz="16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6</xdr:col>
      <xdr:colOff>3454002</xdr:colOff>
      <xdr:row>0</xdr:row>
      <xdr:rowOff>177800</xdr:rowOff>
    </xdr:from>
    <xdr:to>
      <xdr:col>11</xdr:col>
      <xdr:colOff>98899</xdr:colOff>
      <xdr:row>0</xdr:row>
      <xdr:rowOff>847598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450F5AC2-7B1E-324F-E927-39304078D484}"/>
            </a:ext>
          </a:extLst>
        </xdr:cNvPr>
        <xdr:cNvGrpSpPr/>
      </xdr:nvGrpSpPr>
      <xdr:grpSpPr>
        <a:xfrm>
          <a:off x="9988152" y="177800"/>
          <a:ext cx="2798047" cy="669798"/>
          <a:chOff x="9750027" y="177800"/>
          <a:chExt cx="2798047" cy="669798"/>
        </a:xfrm>
      </xdr:grpSpPr>
      <xdr:pic>
        <xdr:nvPicPr>
          <xdr:cNvPr id="11" name="img_linked" descr="Linkedin Logo White Png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E378140A-F9FB-4D2B-AA58-7B6315D3D7E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957026" y="463550"/>
            <a:ext cx="384048" cy="384048"/>
          </a:xfrm>
          <a:prstGeom prst="rect">
            <a:avLst/>
          </a:prstGeom>
          <a:solidFill>
            <a:schemeClr val="bg2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</xdr:pic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CE0C62A8-7528-4BE9-95D6-CC2E9E3AE841}"/>
              </a:ext>
            </a:extLst>
          </xdr:cNvPr>
          <xdr:cNvSpPr/>
        </xdr:nvSpPr>
        <xdr:spPr>
          <a:xfrm>
            <a:off x="9750027" y="177800"/>
            <a:ext cx="2798047" cy="211138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Made by Lucas Valerio</a:t>
            </a:r>
          </a:p>
        </xdr:txBody>
      </xdr:sp>
    </xdr:grpSp>
    <xdr:clientData/>
  </xdr:twoCellAnchor>
  <xdr:twoCellAnchor editAs="absolute">
    <xdr:from>
      <xdr:col>6</xdr:col>
      <xdr:colOff>845128</xdr:colOff>
      <xdr:row>0</xdr:row>
      <xdr:rowOff>271462</xdr:rowOff>
    </xdr:from>
    <xdr:to>
      <xdr:col>6</xdr:col>
      <xdr:colOff>2427518</xdr:colOff>
      <xdr:row>0</xdr:row>
      <xdr:rowOff>747712</xdr:rowOff>
    </xdr:to>
    <xdr:sp macro="" textlink="">
      <xdr:nvSpPr>
        <xdr:cNvPr id="15" name="Retângulo: Cantos Arredondados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8EB6B5E-06AD-4F1A-98F6-22B8BEC365BE}"/>
            </a:ext>
          </a:extLst>
        </xdr:cNvPr>
        <xdr:cNvSpPr/>
      </xdr:nvSpPr>
      <xdr:spPr>
        <a:xfrm>
          <a:off x="7379278" y="271462"/>
          <a:ext cx="1582390" cy="476250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REFERÊNCIA</a:t>
          </a:r>
        </a:p>
      </xdr:txBody>
    </xdr:sp>
    <xdr:clientData/>
  </xdr:twoCellAnchor>
  <xdr:twoCellAnchor editAs="absolute">
    <xdr:from>
      <xdr:col>2</xdr:col>
      <xdr:colOff>839986</xdr:colOff>
      <xdr:row>0</xdr:row>
      <xdr:rowOff>361950</xdr:rowOff>
    </xdr:from>
    <xdr:to>
      <xdr:col>3</xdr:col>
      <xdr:colOff>429220</xdr:colOff>
      <xdr:row>0</xdr:row>
      <xdr:rowOff>695325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D8A293D4-74AF-47A6-A6DE-A70B32B1AEBB}"/>
            </a:ext>
          </a:extLst>
        </xdr:cNvPr>
        <xdr:cNvSpPr/>
      </xdr:nvSpPr>
      <xdr:spPr>
        <a:xfrm>
          <a:off x="1230511" y="361950"/>
          <a:ext cx="2341959" cy="333375"/>
        </a:xfrm>
        <a:prstGeom prst="rect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noAutofit/>
          <a:scene3d>
            <a:camera prst="orthographicFront"/>
            <a:lightRig rig="threePt" dir="t"/>
          </a:scene3d>
          <a:sp3d extrusionH="57150" contourW="12700" prstMaterial="dkEdge">
            <a:extrusionClr>
              <a:schemeClr val="bg2">
                <a:lumMod val="90000"/>
              </a:schemeClr>
            </a:extrusionClr>
            <a:contourClr>
              <a:schemeClr val="bg2"/>
            </a:contourClr>
          </a:sp3d>
        </a:bodyPr>
        <a:lstStyle/>
        <a:p>
          <a:pPr algn="ctr"/>
          <a:r>
            <a:rPr lang="pt-BR" sz="1400">
              <a:latin typeface="Times New Roman" panose="02020603050405020304" pitchFamily="18" charset="0"/>
              <a:cs typeface="Times New Roman" panose="02020603050405020304" pitchFamily="18" charset="0"/>
            </a:rPr>
            <a:t>Controle</a:t>
          </a:r>
          <a:r>
            <a:rPr lang="pt-BR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de Investimentos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0</xdr:row>
      <xdr:rowOff>304800</xdr:rowOff>
    </xdr:to>
    <xdr:sp macro="" textlink="">
      <xdr:nvSpPr>
        <xdr:cNvPr id="1025" name="AutoShape 1" descr="anbima logo PNG.">
          <a:extLst>
            <a:ext uri="{FF2B5EF4-FFF2-40B4-BE49-F238E27FC236}">
              <a16:creationId xmlns:a16="http://schemas.microsoft.com/office/drawing/2014/main" id="{CEE6A360-200E-E8A4-D4B0-AF2FD7CB9DC1}"/>
            </a:ext>
          </a:extLst>
        </xdr:cNvPr>
        <xdr:cNvSpPr>
          <a:spLocks noChangeAspect="1" noChangeArrowheads="1"/>
        </xdr:cNvSpPr>
      </xdr:nvSpPr>
      <xdr:spPr bwMode="auto">
        <a:xfrm>
          <a:off x="3905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171451</xdr:colOff>
      <xdr:row>0</xdr:row>
      <xdr:rowOff>9525</xdr:rowOff>
    </xdr:from>
    <xdr:to>
      <xdr:col>2</xdr:col>
      <xdr:colOff>981076</xdr:colOff>
      <xdr:row>0</xdr:row>
      <xdr:rowOff>990600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D6F2B966-43FB-4A18-E6C0-68C039C9F0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062" t="28287" r="32791" b="47255"/>
        <a:stretch>
          <a:fillRect/>
        </a:stretch>
      </xdr:blipFill>
      <xdr:spPr>
        <a:xfrm>
          <a:off x="171451" y="9525"/>
          <a:ext cx="1200150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4400550</xdr:colOff>
      <xdr:row>0</xdr:row>
      <xdr:rowOff>263525</xdr:rowOff>
    </xdr:from>
    <xdr:to>
      <xdr:col>2</xdr:col>
      <xdr:colOff>6013069</xdr:colOff>
      <xdr:row>0</xdr:row>
      <xdr:rowOff>739775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21B77C-AB9B-4C21-8CD6-819C8453EF73}"/>
            </a:ext>
          </a:extLst>
        </xdr:cNvPr>
        <xdr:cNvSpPr/>
      </xdr:nvSpPr>
      <xdr:spPr>
        <a:xfrm>
          <a:off x="4772025" y="263525"/>
          <a:ext cx="1612519" cy="476250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CARTEIRA</a:t>
          </a:r>
          <a:endParaRPr lang="pt-BR" sz="1600" b="1">
            <a:solidFill>
              <a:schemeClr val="bg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2</xdr:col>
      <xdr:colOff>9746456</xdr:colOff>
      <xdr:row>0</xdr:row>
      <xdr:rowOff>161925</xdr:rowOff>
    </xdr:from>
    <xdr:to>
      <xdr:col>2</xdr:col>
      <xdr:colOff>12442030</xdr:colOff>
      <xdr:row>0</xdr:row>
      <xdr:rowOff>838200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F4EB3045-FFCA-7B53-20C3-F7ECB2FA517D}"/>
            </a:ext>
          </a:extLst>
        </xdr:cNvPr>
        <xdr:cNvGrpSpPr/>
      </xdr:nvGrpSpPr>
      <xdr:grpSpPr>
        <a:xfrm>
          <a:off x="10117931" y="161925"/>
          <a:ext cx="2695574" cy="676275"/>
          <a:chOff x="10203656" y="200025"/>
          <a:chExt cx="2695574" cy="676275"/>
        </a:xfrm>
      </xdr:grpSpPr>
      <xdr:pic>
        <xdr:nvPicPr>
          <xdr:cNvPr id="5" name="img_linked" descr="Linkedin Logo White Png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29F5F75-EA11-5181-46E4-A1C3546846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60943" y="489857"/>
            <a:ext cx="381000" cy="386443"/>
          </a:xfrm>
          <a:prstGeom prst="rect">
            <a:avLst/>
          </a:prstGeom>
          <a:solidFill>
            <a:schemeClr val="bg2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  <a:scene3d>
            <a:camera prst="orthographicFront">
              <a:rot lat="0" lon="0" rev="0"/>
            </a:camera>
            <a:lightRig rig="soft" dir="t">
              <a:rot lat="0" lon="0" rev="0"/>
            </a:lightRig>
          </a:scene3d>
          <a:sp3d contourW="44450" prstMaterial="matte">
            <a:bevelT w="63500" h="63500" prst="artDeco"/>
            <a:contourClr>
              <a:srgbClr val="FFFFFF"/>
            </a:contourClr>
          </a:sp3d>
        </xdr:spPr>
      </xdr:pic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A38EB841-841A-BB42-5516-4F7A89676DD7}"/>
              </a:ext>
            </a:extLst>
          </xdr:cNvPr>
          <xdr:cNvSpPr/>
        </xdr:nvSpPr>
        <xdr:spPr>
          <a:xfrm>
            <a:off x="10203656" y="200025"/>
            <a:ext cx="2695574" cy="193221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Made by Lucas Valerio</a:t>
            </a:r>
          </a:p>
        </xdr:txBody>
      </xdr:sp>
    </xdr:grpSp>
    <xdr:clientData/>
  </xdr:twoCellAnchor>
  <xdr:twoCellAnchor editAs="absolute">
    <xdr:from>
      <xdr:col>2</xdr:col>
      <xdr:colOff>7031417</xdr:colOff>
      <xdr:row>0</xdr:row>
      <xdr:rowOff>263525</xdr:rowOff>
    </xdr:from>
    <xdr:to>
      <xdr:col>2</xdr:col>
      <xdr:colOff>8613807</xdr:colOff>
      <xdr:row>0</xdr:row>
      <xdr:rowOff>739775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A38879A-FFB1-4083-80A3-519A79720677}"/>
            </a:ext>
          </a:extLst>
        </xdr:cNvPr>
        <xdr:cNvSpPr/>
      </xdr:nvSpPr>
      <xdr:spPr>
        <a:xfrm>
          <a:off x="7402892" y="263525"/>
          <a:ext cx="1582390" cy="476250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rPr>
            <a:t>REFERÊNCIA</a:t>
          </a:r>
        </a:p>
      </xdr:txBody>
    </xdr:sp>
    <xdr:clientData/>
  </xdr:twoCellAnchor>
  <xdr:twoCellAnchor editAs="absolute">
    <xdr:from>
      <xdr:col>2</xdr:col>
      <xdr:colOff>650081</xdr:colOff>
      <xdr:row>0</xdr:row>
      <xdr:rowOff>352425</xdr:rowOff>
    </xdr:from>
    <xdr:to>
      <xdr:col>2</xdr:col>
      <xdr:colOff>3440906</xdr:colOff>
      <xdr:row>0</xdr:row>
      <xdr:rowOff>685800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1163ADA5-9BE7-4637-96D8-7B26C69B0160}"/>
            </a:ext>
          </a:extLst>
        </xdr:cNvPr>
        <xdr:cNvSpPr/>
      </xdr:nvSpPr>
      <xdr:spPr>
        <a:xfrm>
          <a:off x="1021556" y="352425"/>
          <a:ext cx="2790825" cy="333375"/>
        </a:xfrm>
        <a:prstGeom prst="rect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noAutofit/>
          <a:scene3d>
            <a:camera prst="orthographicFront"/>
            <a:lightRig rig="threePt" dir="t"/>
          </a:scene3d>
          <a:sp3d extrusionH="57150" contourW="12700" prstMaterial="dkEdge">
            <a:extrusionClr>
              <a:schemeClr val="bg2">
                <a:lumMod val="90000"/>
              </a:schemeClr>
            </a:extrusionClr>
            <a:contourClr>
              <a:schemeClr val="bg2"/>
            </a:contourClr>
          </a:sp3d>
        </a:bodyPr>
        <a:lstStyle/>
        <a:p>
          <a:pPr algn="ctr"/>
          <a:r>
            <a:rPr lang="pt-BR" sz="1400">
              <a:latin typeface="Times New Roman" panose="02020603050405020304" pitchFamily="18" charset="0"/>
              <a:cs typeface="Times New Roman" panose="02020603050405020304" pitchFamily="18" charset="0"/>
            </a:rPr>
            <a:t>Controle</a:t>
          </a:r>
          <a:r>
            <a:rPr lang="pt-BR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de Investimentos</a:t>
          </a:r>
        </a:p>
      </xdr:txBody>
    </xdr:sp>
    <xdr:clientData/>
  </xdr:twoCellAnchor>
  <xdr:twoCellAnchor editAs="absolute">
    <xdr:from>
      <xdr:col>0</xdr:col>
      <xdr:colOff>171450</xdr:colOff>
      <xdr:row>0</xdr:row>
      <xdr:rowOff>19050</xdr:rowOff>
    </xdr:from>
    <xdr:to>
      <xdr:col>2</xdr:col>
      <xdr:colOff>1000125</xdr:colOff>
      <xdr:row>0</xdr:row>
      <xdr:rowOff>1000125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E1FC05A-113D-422C-B5FF-93DC707CA5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062" t="28287" r="32791" b="47255"/>
        <a:stretch>
          <a:fillRect/>
        </a:stretch>
      </xdr:blipFill>
      <xdr:spPr>
        <a:xfrm>
          <a:off x="171450" y="19050"/>
          <a:ext cx="1200150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0CE21F-D861-4649-9FB3-FA4EE2CC9D2B}">
  <we:reference id="wa200006009" version="2.1.2.10" store="pt-BR" storeType="OMEX"/>
  <we:alternateReferences>
    <we:reference id="wa200006009" version="2.1.2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comoinvestir.anbima.com.br/noticia/quero-ter-dinheiro-nos-proximos-anos/" TargetMode="External"/><Relationship Id="rId7" Type="http://schemas.openxmlformats.org/officeDocument/2006/relationships/hyperlink" Target="https://comoinvestir.anbima.com.br/noticia/aposentadoria-futuro/" TargetMode="External"/><Relationship Id="rId2" Type="http://schemas.openxmlformats.org/officeDocument/2006/relationships/hyperlink" Target="https://comoinvestiremvoce.anbima.com.br/" TargetMode="External"/><Relationship Id="rId1" Type="http://schemas.openxmlformats.org/officeDocument/2006/relationships/hyperlink" Target="https://dio.me/" TargetMode="External"/><Relationship Id="rId6" Type="http://schemas.openxmlformats.org/officeDocument/2006/relationships/hyperlink" Target="https://www.onze.com.br/blog/investimento-de-longo-prazo/" TargetMode="External"/><Relationship Id="rId5" Type="http://schemas.openxmlformats.org/officeDocument/2006/relationships/hyperlink" Target="https://g1.globo.com/economia/educacao-financeira/noticia/2024/12/04/reserva-de-emergencia-como-se-organizar-e-o-que-levar-em-consideracao-antes-de-comecar.ghtml" TargetMode="External"/><Relationship Id="rId4" Type="http://schemas.openxmlformats.org/officeDocument/2006/relationships/hyperlink" Target="https://comoinvestir.anbima.com.br/noticia/rentabilidade-rendimento-investiment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2CDE3-BFF1-4DCB-A769-1FE6C14F4432}">
  <dimension ref="A1:M68"/>
  <sheetViews>
    <sheetView showGridLines="0" showRowColHeaders="0" tabSelected="1" topLeftCell="A60" zoomScaleNormal="100" workbookViewId="0">
      <selection activeCell="E32" sqref="E32"/>
    </sheetView>
  </sheetViews>
  <sheetFormatPr defaultColWidth="0" defaultRowHeight="15" x14ac:dyDescent="0.2"/>
  <cols>
    <col min="1" max="1" width="2.21875" style="17" customWidth="1"/>
    <col min="2" max="2" width="2.33203125" style="17" customWidth="1"/>
    <col min="3" max="3" width="32.109375" style="1" customWidth="1"/>
    <col min="4" max="4" width="18.6640625" style="1" bestFit="1" customWidth="1"/>
    <col min="5" max="5" width="16.109375" style="1" bestFit="1" customWidth="1"/>
    <col min="6" max="6" width="4.77734375" style="1" customWidth="1"/>
    <col min="7" max="7" width="40.77734375" style="1" bestFit="1" customWidth="1"/>
    <col min="8" max="8" width="17.6640625" style="1" customWidth="1"/>
    <col min="9" max="10" width="4.77734375" style="1" customWidth="1"/>
    <col min="11" max="12" width="3.77734375" style="1" customWidth="1"/>
    <col min="13" max="13" width="3.88671875" style="1" hidden="1" customWidth="1"/>
    <col min="14" max="16" width="3.77734375" style="1" hidden="1" customWidth="1"/>
    <col min="17" max="16384" width="3.77734375" style="1" hidden="1"/>
  </cols>
  <sheetData>
    <row r="1" spans="1:13" s="44" customFormat="1" ht="86.25" customHeight="1" x14ac:dyDescent="0.2">
      <c r="A1" s="43">
        <v>6</v>
      </c>
      <c r="B1" s="43"/>
      <c r="C1" s="45"/>
    </row>
    <row r="2" spans="1:13" ht="15.75" thickBot="1" x14ac:dyDescent="0.25">
      <c r="M2" s="2"/>
    </row>
    <row r="3" spans="1:13" ht="21" customHeight="1" thickTop="1" x14ac:dyDescent="0.2">
      <c r="C3" s="86" t="s">
        <v>3</v>
      </c>
      <c r="D3" s="87"/>
      <c r="E3" s="87"/>
      <c r="F3" s="87"/>
      <c r="G3" s="87"/>
      <c r="H3" s="87"/>
      <c r="I3" s="87"/>
      <c r="J3" s="88"/>
      <c r="K3" s="47"/>
      <c r="L3" s="47"/>
      <c r="M3" s="2"/>
    </row>
    <row r="4" spans="1:13" ht="21" customHeight="1" thickBot="1" x14ac:dyDescent="0.25">
      <c r="C4" s="89"/>
      <c r="D4" s="90"/>
      <c r="E4" s="90"/>
      <c r="F4" s="90"/>
      <c r="G4" s="90"/>
      <c r="H4" s="90"/>
      <c r="I4" s="90"/>
      <c r="J4" s="91"/>
      <c r="K4" s="47"/>
      <c r="L4" s="47"/>
      <c r="M4" s="2"/>
    </row>
    <row r="5" spans="1:13" ht="15" customHeight="1" thickTop="1" x14ac:dyDescent="0.2"/>
    <row r="6" spans="1:13" ht="15.75" thickBot="1" x14ac:dyDescent="0.25"/>
    <row r="7" spans="1:13" ht="25.5" customHeight="1" thickTop="1" x14ac:dyDescent="0.2">
      <c r="C7" s="75" t="s">
        <v>10</v>
      </c>
      <c r="D7" s="76"/>
      <c r="E7" s="77"/>
    </row>
    <row r="8" spans="1:13" ht="15.75" customHeight="1" x14ac:dyDescent="0.2">
      <c r="C8" s="64" t="s">
        <v>6</v>
      </c>
      <c r="D8" s="65"/>
      <c r="E8" s="20">
        <v>1000</v>
      </c>
      <c r="L8" s="2"/>
    </row>
    <row r="9" spans="1:13" ht="15.75" customHeight="1" x14ac:dyDescent="0.2">
      <c r="C9" s="64" t="s">
        <v>0</v>
      </c>
      <c r="D9" s="65"/>
      <c r="E9" s="20">
        <v>450</v>
      </c>
      <c r="I9" s="14"/>
    </row>
    <row r="10" spans="1:13" x14ac:dyDescent="0.2">
      <c r="C10" s="64" t="s">
        <v>1</v>
      </c>
      <c r="D10" s="65"/>
      <c r="E10" s="21">
        <v>3.5</v>
      </c>
    </row>
    <row r="11" spans="1:13" x14ac:dyDescent="0.2">
      <c r="C11" s="64" t="s">
        <v>2</v>
      </c>
      <c r="D11" s="65"/>
      <c r="E11" s="6">
        <v>1.18E-2</v>
      </c>
    </row>
    <row r="12" spans="1:13" ht="15.75" thickBot="1" x14ac:dyDescent="0.25">
      <c r="C12" s="78" t="s">
        <v>4</v>
      </c>
      <c r="D12" s="79"/>
      <c r="E12" s="22">
        <f>FV(taxa_mensal_c,tempo_c*12,inv_mensal_c,inv_inicial_c)*-1</f>
        <v>25918.704543403288</v>
      </c>
    </row>
    <row r="13" spans="1:13" ht="16.5" thickTop="1" thickBot="1" x14ac:dyDescent="0.25">
      <c r="C13" s="2"/>
      <c r="D13" s="2"/>
    </row>
    <row r="14" spans="1:13" ht="25.5" customHeight="1" thickTop="1" x14ac:dyDescent="0.2">
      <c r="C14" s="80" t="s">
        <v>27</v>
      </c>
      <c r="D14" s="81"/>
      <c r="E14" s="82"/>
      <c r="G14" s="50" t="s">
        <v>7</v>
      </c>
      <c r="H14" s="51"/>
    </row>
    <row r="15" spans="1:13" ht="15.75" customHeight="1" x14ac:dyDescent="0.2">
      <c r="C15" s="73" t="s">
        <v>28</v>
      </c>
      <c r="D15" s="74"/>
      <c r="E15" s="24">
        <f>FV($E$11,$A1,$E$9,$E$8)*-1</f>
        <v>3853.8360557479705</v>
      </c>
      <c r="G15" s="52" t="s">
        <v>11</v>
      </c>
      <c r="H15" s="53"/>
    </row>
    <row r="16" spans="1:13" ht="15" customHeight="1" x14ac:dyDescent="0.2">
      <c r="C16" s="73" t="s">
        <v>29</v>
      </c>
      <c r="D16" s="74"/>
      <c r="E16" s="24">
        <f>FV($E$11,$A16,$E$9,$E$8)*-1</f>
        <v>1000</v>
      </c>
      <c r="G16" s="3" t="s">
        <v>8</v>
      </c>
      <c r="H16" s="5">
        <v>1518</v>
      </c>
    </row>
    <row r="17" spans="3:8" ht="15" customHeight="1" x14ac:dyDescent="0.2">
      <c r="C17" s="73" t="s">
        <v>30</v>
      </c>
      <c r="D17" s="74"/>
      <c r="E17" s="24">
        <f>FV($E$11,$A17*12,$E$9,$E$8)*-1</f>
        <v>1000</v>
      </c>
      <c r="G17" s="3" t="s">
        <v>36</v>
      </c>
      <c r="H17" s="6">
        <v>1.4999999999999999E-2</v>
      </c>
    </row>
    <row r="18" spans="3:8" ht="15.75" thickBot="1" x14ac:dyDescent="0.25">
      <c r="C18" s="98" t="s">
        <v>31</v>
      </c>
      <c r="D18" s="99"/>
      <c r="E18" s="26">
        <f>FV($E$11,$A18*12,$E$9,$E$8)*-1</f>
        <v>1000</v>
      </c>
      <c r="G18" s="3" t="s">
        <v>13</v>
      </c>
      <c r="H18" s="5">
        <f>H16*5%</f>
        <v>75.900000000000006</v>
      </c>
    </row>
    <row r="19" spans="3:8" ht="15.75" thickTop="1" x14ac:dyDescent="0.2">
      <c r="G19" s="54" t="s">
        <v>9</v>
      </c>
      <c r="H19" s="55"/>
    </row>
    <row r="20" spans="3:8" ht="15.75" thickBot="1" x14ac:dyDescent="0.25">
      <c r="G20" s="3" t="s">
        <v>8</v>
      </c>
      <c r="H20" s="5">
        <f>H16</f>
        <v>1518</v>
      </c>
    </row>
    <row r="21" spans="3:8" ht="24" thickTop="1" x14ac:dyDescent="0.2">
      <c r="C21" s="83" t="s">
        <v>5</v>
      </c>
      <c r="D21" s="84"/>
      <c r="E21" s="85"/>
      <c r="G21" s="16" t="s">
        <v>36</v>
      </c>
      <c r="H21" s="15">
        <v>0.01</v>
      </c>
    </row>
    <row r="22" spans="3:8" ht="15.75" x14ac:dyDescent="0.2">
      <c r="C22" s="64" t="s">
        <v>6</v>
      </c>
      <c r="D22" s="65"/>
      <c r="E22" s="20">
        <v>100</v>
      </c>
      <c r="G22" s="4" t="s">
        <v>18</v>
      </c>
      <c r="H22" s="8">
        <v>1313</v>
      </c>
    </row>
    <row r="23" spans="3:8" x14ac:dyDescent="0.2">
      <c r="C23" s="64" t="s">
        <v>23</v>
      </c>
      <c r="D23" s="65"/>
      <c r="E23" s="20">
        <v>151</v>
      </c>
      <c r="G23" s="3" t="s">
        <v>41</v>
      </c>
      <c r="H23" s="7">
        <v>12</v>
      </c>
    </row>
    <row r="24" spans="3:8" ht="15" customHeight="1" x14ac:dyDescent="0.2">
      <c r="C24" s="64" t="s">
        <v>1</v>
      </c>
      <c r="D24" s="65"/>
      <c r="E24" s="21">
        <v>2.5</v>
      </c>
      <c r="G24" s="4" t="s">
        <v>12</v>
      </c>
      <c r="H24" s="8">
        <f>H22*H23</f>
        <v>15756</v>
      </c>
    </row>
    <row r="25" spans="3:8" ht="21" customHeight="1" thickBot="1" x14ac:dyDescent="0.25">
      <c r="C25" s="64" t="s">
        <v>2</v>
      </c>
      <c r="D25" s="65"/>
      <c r="E25" s="6">
        <v>0.06</v>
      </c>
      <c r="G25" s="27" t="s">
        <v>13</v>
      </c>
      <c r="H25" s="22">
        <f>H20*10%</f>
        <v>151.80000000000001</v>
      </c>
    </row>
    <row r="26" spans="3:8" ht="16.5" thickTop="1" thickBot="1" x14ac:dyDescent="0.25">
      <c r="C26" s="78" t="s">
        <v>4</v>
      </c>
      <c r="D26" s="79"/>
      <c r="E26" s="22">
        <f>FV(taxa_r,tempo_r*12,inv_mensal_r,inv_inicial_r)*-1</f>
        <v>12512.135235789696</v>
      </c>
    </row>
    <row r="27" spans="3:8" ht="16.5" thickTop="1" thickBot="1" x14ac:dyDescent="0.25"/>
    <row r="28" spans="3:8" ht="25.5" customHeight="1" thickTop="1" x14ac:dyDescent="0.2">
      <c r="C28" s="70" t="s">
        <v>27</v>
      </c>
      <c r="D28" s="71"/>
      <c r="E28" s="72"/>
    </row>
    <row r="29" spans="3:8" x14ac:dyDescent="0.2">
      <c r="C29" s="73" t="s">
        <v>28</v>
      </c>
      <c r="D29" s="74"/>
      <c r="E29" s="24">
        <f>FV(E25,6,E23,E22)*-1</f>
        <v>1195.1250104032015</v>
      </c>
    </row>
    <row r="30" spans="3:8" x14ac:dyDescent="0.2">
      <c r="C30" s="73" t="s">
        <v>29</v>
      </c>
      <c r="D30" s="74"/>
      <c r="E30" s="24">
        <f>FV(E25,12,E23,E22)*-1</f>
        <v>2748.5807679696941</v>
      </c>
    </row>
    <row r="31" spans="3:8" x14ac:dyDescent="0.2">
      <c r="C31" s="73" t="s">
        <v>37</v>
      </c>
      <c r="D31" s="74"/>
      <c r="E31" s="24">
        <f>FV(E25,2*12,E23,E22)*-1</f>
        <v>8078.0456446498065</v>
      </c>
    </row>
    <row r="32" spans="3:8" ht="15.75" thickBot="1" x14ac:dyDescent="0.25">
      <c r="C32" s="98" t="s">
        <v>30</v>
      </c>
      <c r="D32" s="99"/>
      <c r="E32" s="28">
        <f>FV(E25,5*12,E23,E22)*-1</f>
        <v>83801.124399553431</v>
      </c>
    </row>
    <row r="33" spans="3:13" ht="15.75" thickTop="1" x14ac:dyDescent="0.2"/>
    <row r="34" spans="3:13" x14ac:dyDescent="0.2">
      <c r="M34" s="2"/>
    </row>
    <row r="35" spans="3:13" ht="15.75" thickBot="1" x14ac:dyDescent="0.25">
      <c r="M35" s="2"/>
    </row>
    <row r="36" spans="3:13" ht="21.75" customHeight="1" thickTop="1" x14ac:dyDescent="0.2">
      <c r="C36" s="86" t="s">
        <v>14</v>
      </c>
      <c r="D36" s="87"/>
      <c r="E36" s="87"/>
      <c r="F36" s="87"/>
      <c r="G36" s="87"/>
      <c r="H36" s="87"/>
      <c r="I36" s="87"/>
      <c r="J36" s="88"/>
      <c r="K36" s="47"/>
      <c r="L36" s="47"/>
      <c r="M36" s="2"/>
    </row>
    <row r="37" spans="3:13" ht="21" customHeight="1" thickBot="1" x14ac:dyDescent="0.25">
      <c r="C37" s="89"/>
      <c r="D37" s="90"/>
      <c r="E37" s="90"/>
      <c r="F37" s="90"/>
      <c r="G37" s="90"/>
      <c r="H37" s="90"/>
      <c r="I37" s="90"/>
      <c r="J37" s="91"/>
      <c r="K37" s="47"/>
      <c r="L37" s="47"/>
      <c r="M37" s="2"/>
    </row>
    <row r="38" spans="3:13" ht="15.75" thickTop="1" x14ac:dyDescent="0.2">
      <c r="M38" s="2"/>
    </row>
    <row r="39" spans="3:13" ht="15.75" thickBot="1" x14ac:dyDescent="0.25"/>
    <row r="40" spans="3:13" ht="24" thickTop="1" x14ac:dyDescent="0.2">
      <c r="C40" s="92" t="s">
        <v>10</v>
      </c>
      <c r="D40" s="93"/>
      <c r="E40" s="94"/>
    </row>
    <row r="41" spans="3:13" x14ac:dyDescent="0.2">
      <c r="C41" s="64" t="s">
        <v>6</v>
      </c>
      <c r="D41" s="65"/>
      <c r="E41" s="20">
        <v>100</v>
      </c>
    </row>
    <row r="42" spans="3:13" x14ac:dyDescent="0.2">
      <c r="C42" s="64" t="s">
        <v>0</v>
      </c>
      <c r="D42" s="65"/>
      <c r="E42" s="20">
        <v>800</v>
      </c>
    </row>
    <row r="43" spans="3:13" x14ac:dyDescent="0.2">
      <c r="C43" s="64" t="s">
        <v>1</v>
      </c>
      <c r="D43" s="65"/>
      <c r="E43" s="21">
        <v>4</v>
      </c>
    </row>
    <row r="44" spans="3:13" x14ac:dyDescent="0.2">
      <c r="C44" s="64" t="s">
        <v>2</v>
      </c>
      <c r="D44" s="65"/>
      <c r="E44" s="6">
        <v>8.0000000000000002E-3</v>
      </c>
    </row>
    <row r="45" spans="3:13" x14ac:dyDescent="0.2">
      <c r="C45" s="66" t="s">
        <v>4</v>
      </c>
      <c r="D45" s="67"/>
      <c r="E45" s="29">
        <f>FV(taxa_longo,tempo_l*12,inv_mensal_l,inv_inicial_l)*-1</f>
        <v>46736.994237359278</v>
      </c>
    </row>
    <row r="46" spans="3:13" ht="15.75" thickBot="1" x14ac:dyDescent="0.25">
      <c r="C46" s="68" t="s">
        <v>38</v>
      </c>
      <c r="D46" s="69"/>
      <c r="E46" s="30">
        <f>patrimonio_l*rendimento_l</f>
        <v>1168.4248559339819</v>
      </c>
    </row>
    <row r="47" spans="3:13" ht="16.5" thickTop="1" thickBot="1" x14ac:dyDescent="0.25"/>
    <row r="48" spans="3:13" ht="24" thickTop="1" x14ac:dyDescent="0.2">
      <c r="C48" s="62" t="s">
        <v>27</v>
      </c>
      <c r="D48" s="63"/>
      <c r="E48" s="31" t="s">
        <v>39</v>
      </c>
      <c r="F48" s="18"/>
      <c r="G48" s="56" t="s">
        <v>7</v>
      </c>
      <c r="H48" s="57"/>
    </row>
    <row r="49" spans="3:8" x14ac:dyDescent="0.2">
      <c r="C49" s="23" t="s">
        <v>31</v>
      </c>
      <c r="D49" s="32">
        <f>FV(taxa_longo,5*12,inv_mensal_l,inv_inicial_l)*-1</f>
        <v>61460.392558969681</v>
      </c>
      <c r="E49" s="24">
        <f>D49*rendimento_longo</f>
        <v>1536.5098139742422</v>
      </c>
      <c r="G49" s="58" t="s">
        <v>16</v>
      </c>
      <c r="H49" s="59"/>
    </row>
    <row r="50" spans="3:8" x14ac:dyDescent="0.2">
      <c r="C50" s="23" t="s">
        <v>40</v>
      </c>
      <c r="D50" s="32">
        <f>FV(E44,15*12,E42,E41)*-1</f>
        <v>320077.92222368065</v>
      </c>
      <c r="E50" s="24">
        <f>D50*rendimento_longo</f>
        <v>8001.9480555920163</v>
      </c>
      <c r="G50" s="3" t="s">
        <v>8</v>
      </c>
      <c r="H50" s="5">
        <v>1518</v>
      </c>
    </row>
    <row r="51" spans="3:8" x14ac:dyDescent="0.2">
      <c r="C51" s="23" t="s">
        <v>32</v>
      </c>
      <c r="D51" s="32">
        <f>FV(E44,25*12,E42,E41)*-1</f>
        <v>992933.4305644948</v>
      </c>
      <c r="E51" s="24">
        <f>D51*rendimento_longo</f>
        <v>24823.335764112373</v>
      </c>
      <c r="G51" s="3" t="s">
        <v>36</v>
      </c>
      <c r="H51" s="6">
        <v>2.5000000000000001E-2</v>
      </c>
    </row>
    <row r="52" spans="3:8" ht="15.75" thickBot="1" x14ac:dyDescent="0.25">
      <c r="C52" s="25" t="s">
        <v>35</v>
      </c>
      <c r="D52" s="33">
        <f>FV(E44,35*12,E42,E41)*-1</f>
        <v>2743528.3561734837</v>
      </c>
      <c r="E52" s="26">
        <f>D52*rendimento_longo</f>
        <v>68588.208904337094</v>
      </c>
      <c r="G52" s="3" t="s">
        <v>13</v>
      </c>
      <c r="H52" s="5">
        <f>H50*15%</f>
        <v>227.7</v>
      </c>
    </row>
    <row r="53" spans="3:8" ht="15.75" thickTop="1" x14ac:dyDescent="0.2">
      <c r="G53" s="60" t="s">
        <v>17</v>
      </c>
      <c r="H53" s="61"/>
    </row>
    <row r="54" spans="3:8" ht="15.75" thickBot="1" x14ac:dyDescent="0.25">
      <c r="G54" s="3" t="s">
        <v>8</v>
      </c>
      <c r="H54" s="10">
        <f>H50</f>
        <v>1518</v>
      </c>
    </row>
    <row r="55" spans="3:8" ht="24" thickTop="1" x14ac:dyDescent="0.2">
      <c r="C55" s="95" t="s">
        <v>15</v>
      </c>
      <c r="D55" s="96"/>
      <c r="E55" s="97"/>
      <c r="G55" s="4" t="s">
        <v>36</v>
      </c>
      <c r="H55" s="19">
        <v>0.03</v>
      </c>
    </row>
    <row r="56" spans="3:8" x14ac:dyDescent="0.2">
      <c r="C56" s="64" t="s">
        <v>6</v>
      </c>
      <c r="D56" s="65"/>
      <c r="E56" s="20">
        <v>10000</v>
      </c>
      <c r="G56" s="9" t="s">
        <v>21</v>
      </c>
      <c r="H56" s="13">
        <v>60</v>
      </c>
    </row>
    <row r="57" spans="3:8" x14ac:dyDescent="0.2">
      <c r="C57" s="64" t="s">
        <v>23</v>
      </c>
      <c r="D57" s="65"/>
      <c r="E57" s="20">
        <v>1000</v>
      </c>
      <c r="G57" s="4" t="s">
        <v>19</v>
      </c>
      <c r="H57" s="11">
        <v>5000</v>
      </c>
    </row>
    <row r="58" spans="3:8" x14ac:dyDescent="0.2">
      <c r="C58" s="64" t="s">
        <v>1</v>
      </c>
      <c r="D58" s="65"/>
      <c r="E58" s="21">
        <v>5</v>
      </c>
      <c r="G58" s="3" t="s">
        <v>20</v>
      </c>
      <c r="H58" s="12">
        <v>92</v>
      </c>
    </row>
    <row r="59" spans="3:8" ht="15.75" customHeight="1" x14ac:dyDescent="0.2">
      <c r="C59" s="64" t="s">
        <v>2</v>
      </c>
      <c r="D59" s="65"/>
      <c r="E59" s="6">
        <v>8.9999999999999993E-3</v>
      </c>
      <c r="G59" s="3" t="s">
        <v>25</v>
      </c>
      <c r="H59" s="7">
        <v>32</v>
      </c>
    </row>
    <row r="60" spans="3:8" x14ac:dyDescent="0.2">
      <c r="C60" s="66" t="s">
        <v>4</v>
      </c>
      <c r="D60" s="67"/>
      <c r="E60" s="29">
        <f>FV(taxa_a,tempo_a*12,inv_mensal_a,inv_inicial_a)*-1</f>
        <v>96214.981460933544</v>
      </c>
      <c r="G60" s="3" t="s">
        <v>24</v>
      </c>
      <c r="H60" s="34">
        <f>H58-H56</f>
        <v>32</v>
      </c>
    </row>
    <row r="61" spans="3:8" ht="15.75" thickBot="1" x14ac:dyDescent="0.25">
      <c r="C61" s="68" t="s">
        <v>38</v>
      </c>
      <c r="D61" s="69"/>
      <c r="E61" s="30">
        <f>patrimonio_a*rendimento_a</f>
        <v>2886.4494438280062</v>
      </c>
      <c r="G61" s="3" t="s">
        <v>26</v>
      </c>
      <c r="H61" s="35">
        <f>H56-H59</f>
        <v>28</v>
      </c>
    </row>
    <row r="62" spans="3:8" ht="16.5" thickTop="1" thickBot="1" x14ac:dyDescent="0.25">
      <c r="G62" s="3" t="s">
        <v>22</v>
      </c>
      <c r="H62" s="8">
        <f>H60*12*H57</f>
        <v>1920000</v>
      </c>
    </row>
    <row r="63" spans="3:8" ht="24.75" thickTop="1" thickBot="1" x14ac:dyDescent="0.25">
      <c r="C63" s="48" t="s">
        <v>27</v>
      </c>
      <c r="D63" s="49"/>
      <c r="E63" s="36" t="s">
        <v>39</v>
      </c>
      <c r="G63" s="27" t="s">
        <v>13</v>
      </c>
      <c r="H63" s="37">
        <f>PMT(H55,H61*12,E56,H62)*-1</f>
        <v>302.81444115491814</v>
      </c>
    </row>
    <row r="64" spans="3:8" ht="15.75" thickTop="1" x14ac:dyDescent="0.2">
      <c r="C64" s="23" t="s">
        <v>33</v>
      </c>
      <c r="D64" s="32">
        <f>FV(E59,(H56-18)*12,E57,E56)*-1</f>
        <v>10963583.823304947</v>
      </c>
      <c r="E64" s="24">
        <f>D64*rendimento_aposentadoria</f>
        <v>328907.51469914842</v>
      </c>
    </row>
    <row r="65" spans="3:5" x14ac:dyDescent="0.2">
      <c r="C65" s="23" t="s">
        <v>32</v>
      </c>
      <c r="D65" s="32">
        <f>FV(E59,(H56-25)*12,E57,E56)*-1</f>
        <v>5106525.2497921158</v>
      </c>
      <c r="E65" s="24">
        <f>D65*rendimento_aposentadoria</f>
        <v>153195.75749376346</v>
      </c>
    </row>
    <row r="66" spans="3:5" x14ac:dyDescent="0.2">
      <c r="C66" s="23" t="s">
        <v>35</v>
      </c>
      <c r="D66" s="32">
        <f>FV(E59,(H56-35)*12,E57,E56)*-1</f>
        <v>1669355.6056203009</v>
      </c>
      <c r="E66" s="24">
        <f>D66*rendimento_aposentadoria</f>
        <v>50080.668168609023</v>
      </c>
    </row>
    <row r="67" spans="3:5" ht="15.75" thickBot="1" x14ac:dyDescent="0.25">
      <c r="C67" s="25" t="s">
        <v>34</v>
      </c>
      <c r="D67" s="33">
        <f>FV(E59,(H56-45)*12,E57,E56)*-1</f>
        <v>496455.51678619307</v>
      </c>
      <c r="E67" s="26">
        <f>D67*rendimento_aposentadoria</f>
        <v>14893.665503585791</v>
      </c>
    </row>
    <row r="68" spans="3:5" ht="15.75" thickTop="1" x14ac:dyDescent="0.2"/>
  </sheetData>
  <mergeCells count="46">
    <mergeCell ref="C58:D58"/>
    <mergeCell ref="C59:D59"/>
    <mergeCell ref="C60:D60"/>
    <mergeCell ref="C3:J4"/>
    <mergeCell ref="C36:J37"/>
    <mergeCell ref="C46:D46"/>
    <mergeCell ref="C40:E40"/>
    <mergeCell ref="C55:E55"/>
    <mergeCell ref="C26:D26"/>
    <mergeCell ref="C29:D29"/>
    <mergeCell ref="C30:D30"/>
    <mergeCell ref="C31:D31"/>
    <mergeCell ref="C32:D32"/>
    <mergeCell ref="C18:D18"/>
    <mergeCell ref="C22:D22"/>
    <mergeCell ref="C23:D23"/>
    <mergeCell ref="C28:E28"/>
    <mergeCell ref="C15:D15"/>
    <mergeCell ref="C16:D16"/>
    <mergeCell ref="C17:D17"/>
    <mergeCell ref="C7:E7"/>
    <mergeCell ref="C8:D8"/>
    <mergeCell ref="C9:D9"/>
    <mergeCell ref="C10:D10"/>
    <mergeCell ref="C11:D11"/>
    <mergeCell ref="C24:D24"/>
    <mergeCell ref="C25:D25"/>
    <mergeCell ref="C12:D12"/>
    <mergeCell ref="C14:E14"/>
    <mergeCell ref="C21:E21"/>
    <mergeCell ref="C63:D63"/>
    <mergeCell ref="G14:H14"/>
    <mergeCell ref="G15:H15"/>
    <mergeCell ref="G19:H19"/>
    <mergeCell ref="G48:H48"/>
    <mergeCell ref="G49:H49"/>
    <mergeCell ref="G53:H53"/>
    <mergeCell ref="C48:D48"/>
    <mergeCell ref="C56:D56"/>
    <mergeCell ref="C57:D57"/>
    <mergeCell ref="C41:D41"/>
    <mergeCell ref="C42:D42"/>
    <mergeCell ref="C43:D43"/>
    <mergeCell ref="C44:D44"/>
    <mergeCell ref="C45:D45"/>
    <mergeCell ref="C61:D61"/>
  </mergeCells>
  <pageMargins left="0.511811024" right="0.511811024" top="0.78740157499999996" bottom="0.78740157499999996" header="0.31496062000000002" footer="0.31496062000000002"/>
  <ignoredErrors>
    <ignoredError sqref="D52 D67 E26 E12 E32" unlocked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F2510-73CE-435D-B1C8-774D3D75F159}">
  <dimension ref="A1:E18"/>
  <sheetViews>
    <sheetView showGridLines="0" showRowColHeaders="0" workbookViewId="0">
      <selection activeCell="B1" sqref="B1"/>
    </sheetView>
  </sheetViews>
  <sheetFormatPr defaultColWidth="0" defaultRowHeight="15" x14ac:dyDescent="0.2"/>
  <cols>
    <col min="1" max="1" width="2.21875" style="38" customWidth="1"/>
    <col min="2" max="2" width="2.109375" style="38" customWidth="1"/>
    <col min="3" max="3" width="255.77734375" style="38" bestFit="1" customWidth="1"/>
    <col min="4" max="5" width="8.88671875" style="38" customWidth="1"/>
    <col min="6" max="16384" width="8.88671875" style="38" hidden="1"/>
  </cols>
  <sheetData>
    <row r="1" spans="3:3" s="46" customFormat="1" ht="86.25" customHeight="1" x14ac:dyDescent="0.2"/>
    <row r="2" spans="3:3" ht="8.25" customHeight="1" x14ac:dyDescent="0.2"/>
    <row r="3" spans="3:3" ht="8.25" customHeight="1" x14ac:dyDescent="0.2"/>
    <row r="4" spans="3:3" ht="21" customHeight="1" x14ac:dyDescent="0.2">
      <c r="C4" s="39" t="s">
        <v>42</v>
      </c>
    </row>
    <row r="5" spans="3:3" ht="15.75" customHeight="1" x14ac:dyDescent="0.2"/>
    <row r="6" spans="3:3" ht="15.75" customHeight="1" x14ac:dyDescent="0.2">
      <c r="C6" s="40" t="s">
        <v>43</v>
      </c>
    </row>
    <row r="7" spans="3:3" ht="25.5" customHeight="1" x14ac:dyDescent="0.2">
      <c r="C7" s="39" t="s">
        <v>44</v>
      </c>
    </row>
    <row r="8" spans="3:3" ht="15.75" customHeight="1" x14ac:dyDescent="0.2"/>
    <row r="9" spans="3:3" ht="15.75" customHeight="1" x14ac:dyDescent="0.2">
      <c r="C9" s="41" t="s">
        <v>45</v>
      </c>
    </row>
    <row r="10" spans="3:3" ht="15.75" customHeight="1" x14ac:dyDescent="0.2"/>
    <row r="11" spans="3:3" ht="15.75" customHeight="1" x14ac:dyDescent="0.2">
      <c r="C11" s="42" t="s">
        <v>46</v>
      </c>
    </row>
    <row r="12" spans="3:3" ht="15.75" customHeight="1" x14ac:dyDescent="0.2"/>
    <row r="13" spans="3:3" ht="15.75" customHeight="1" x14ac:dyDescent="0.2">
      <c r="C13" s="42" t="s">
        <v>47</v>
      </c>
    </row>
    <row r="14" spans="3:3" ht="16.5" customHeight="1" x14ac:dyDescent="0.2"/>
    <row r="15" spans="3:3" ht="15.75" customHeight="1" x14ac:dyDescent="0.2">
      <c r="C15" s="40" t="s">
        <v>48</v>
      </c>
    </row>
    <row r="16" spans="3:3" ht="15" customHeight="1" x14ac:dyDescent="0.2"/>
    <row r="17" ht="15" customHeight="1" x14ac:dyDescent="0.2"/>
    <row r="18" ht="15.75" customHeight="1" x14ac:dyDescent="0.2"/>
  </sheetData>
  <hyperlinks>
    <hyperlink ref="C4" r:id="rId1" xr:uid="{BFC6ECBD-E414-4D82-B931-3EB303C7CFFC}"/>
    <hyperlink ref="C6" r:id="rId2" xr:uid="{8D853F49-F9CA-411B-90C6-1D51DF2AB05C}"/>
    <hyperlink ref="C7" r:id="rId3" xr:uid="{17F1CACA-79DA-4D1A-B57B-9509B80827BA}"/>
    <hyperlink ref="C9" r:id="rId4" xr:uid="{DA7F35B8-E2F5-443A-BA4B-04D107C2B700}"/>
    <hyperlink ref="C11" r:id="rId5" display="Bruna Miato. Reserva de Emergência: como se organizar e o que levar em consideração antes de começar. G1, 04/12/2024. Disponível em: https://g1.globo.com/economia/educacao-financeira/noticia/2024/12/04/reserva-de-emergencia-como-se-organizar-e-o-que-levar-em-consideracao-antes-de-comecar.ghtml. Acesso em: 15/06/2025." xr:uid="{06AE53C1-CE70-46D5-B2D7-430F8C00C4AF}"/>
    <hyperlink ref="C13" r:id="rId6" xr:uid="{C98F64B0-EBE9-4BE0-8A86-E28236D3A759}"/>
    <hyperlink ref="C15" r:id="rId7" xr:uid="{CD41852A-A79B-43C7-BCBC-7526E4958B35}"/>
  </hyperlinks>
  <pageMargins left="0.511811024" right="0.511811024" top="0.78740157499999996" bottom="0.78740157499999996" header="0.31496062000000002" footer="0.31496062000000002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26</vt:i4>
      </vt:variant>
    </vt:vector>
  </HeadingPairs>
  <TitlesOfParts>
    <vt:vector size="28" baseType="lpstr">
      <vt:lpstr>CARTEIRA</vt:lpstr>
      <vt:lpstr>REFERÊNCIA</vt:lpstr>
      <vt:lpstr>inv_inicial_a</vt:lpstr>
      <vt:lpstr>inv_inicial_c</vt:lpstr>
      <vt:lpstr>inv_inicial_l</vt:lpstr>
      <vt:lpstr>inv_inicial_r</vt:lpstr>
      <vt:lpstr>inv_mensal_a</vt:lpstr>
      <vt:lpstr>inv_mensal_c</vt:lpstr>
      <vt:lpstr>inv_mensal_l</vt:lpstr>
      <vt:lpstr>inv_mensal_r</vt:lpstr>
      <vt:lpstr>patrimonio_a</vt:lpstr>
      <vt:lpstr>patrimonio_l</vt:lpstr>
      <vt:lpstr>rendimento_a</vt:lpstr>
      <vt:lpstr>rendimento_aposentadoria</vt:lpstr>
      <vt:lpstr>rendimento_l</vt:lpstr>
      <vt:lpstr>rendimento_longo</vt:lpstr>
      <vt:lpstr>taxa_a</vt:lpstr>
      <vt:lpstr>taxa_c</vt:lpstr>
      <vt:lpstr>taxa_l</vt:lpstr>
      <vt:lpstr>taxa_longo</vt:lpstr>
      <vt:lpstr>taxa_mensal_c</vt:lpstr>
      <vt:lpstr>taxa_mensal_l</vt:lpstr>
      <vt:lpstr>taxa_r</vt:lpstr>
      <vt:lpstr>tempo_a</vt:lpstr>
      <vt:lpstr>tempo_c</vt:lpstr>
      <vt:lpstr>tempo_l</vt:lpstr>
      <vt:lpstr>tempo_longo</vt:lpstr>
      <vt:lpstr>tempo_r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Valério</dc:creator>
  <cp:lastModifiedBy>Lucas Valério</cp:lastModifiedBy>
  <dcterms:created xsi:type="dcterms:W3CDTF">2025-06-12T21:04:38Z</dcterms:created>
  <dcterms:modified xsi:type="dcterms:W3CDTF">2025-06-25T13:56:05Z</dcterms:modified>
</cp:coreProperties>
</file>