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aslande\documentacion\"/>
    </mc:Choice>
  </mc:AlternateContent>
  <xr:revisionPtr revIDLastSave="0" documentId="10_ncr:0_{67BC0D9A-6646-4F46-BCD9-E5A133356160}" xr6:coauthVersionLast="37" xr6:coauthVersionMax="37" xr10:uidLastSave="{00000000-0000-0000-0000-000000000000}"/>
  <bookViews>
    <workbookView xWindow="0" yWindow="0" windowWidth="21600" windowHeight="9615" xr2:uid="{02B6D892-5870-43D2-8314-F1AE1467CAE5}"/>
  </bookViews>
  <sheets>
    <sheet name="Hoja1" sheetId="1" r:id="rId1"/>
    <sheet name="formas_pag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4" i="1"/>
  <c r="C23" i="1"/>
  <c r="L3" i="1"/>
  <c r="L5" i="1"/>
  <c r="L2" i="1"/>
  <c r="C13" i="1"/>
  <c r="L9" i="1" s="1"/>
  <c r="C12" i="1"/>
  <c r="C11" i="1"/>
  <c r="C10" i="1"/>
  <c r="L7" i="1" s="1"/>
  <c r="C9" i="1"/>
  <c r="L8" i="1" s="1"/>
  <c r="C8" i="1"/>
  <c r="C7" i="1"/>
  <c r="L6" i="1" s="1"/>
  <c r="C6" i="1"/>
  <c r="C5" i="1"/>
  <c r="L4" i="1" s="1"/>
  <c r="C4" i="1"/>
  <c r="C3" i="1"/>
  <c r="C19" i="1" s="1"/>
  <c r="C39" i="1" l="1"/>
</calcChain>
</file>

<file path=xl/sharedStrings.xml><?xml version="1.0" encoding="utf-8"?>
<sst xmlns="http://schemas.openxmlformats.org/spreadsheetml/2006/main" count="252" uniqueCount="84">
  <si>
    <t>id</t>
  </si>
  <si>
    <t>ingreso_egreso</t>
  </si>
  <si>
    <t xml:space="preserve">descripcion </t>
  </si>
  <si>
    <t>id_forma_pago</t>
  </si>
  <si>
    <t>16/10/2018</t>
  </si>
  <si>
    <t>egreso</t>
  </si>
  <si>
    <t>cena</t>
  </si>
  <si>
    <t>tarjeta credito</t>
  </si>
  <si>
    <t>cuotas</t>
  </si>
  <si>
    <t>16/10/2019</t>
  </si>
  <si>
    <t>transporte</t>
  </si>
  <si>
    <t>trabajo-almuerzo</t>
  </si>
  <si>
    <t>bebida</t>
  </si>
  <si>
    <t>uber</t>
  </si>
  <si>
    <t>17/10/2019</t>
  </si>
  <si>
    <t>efectivo</t>
  </si>
  <si>
    <t>17/10/2020</t>
  </si>
  <si>
    <t>egreso variable</t>
  </si>
  <si>
    <t>egreso fijo</t>
  </si>
  <si>
    <t>clasificación</t>
  </si>
  <si>
    <t>trabajo</t>
  </si>
  <si>
    <t>alimentos</t>
  </si>
  <si>
    <t>ocio</t>
  </si>
  <si>
    <t>nn</t>
  </si>
  <si>
    <t>dpto-dividendo</t>
  </si>
  <si>
    <t>ingreso</t>
  </si>
  <si>
    <t>suel</t>
  </si>
  <si>
    <t>sueldo</t>
  </si>
  <si>
    <t>transferencia</t>
  </si>
  <si>
    <t>ingreso fijo</t>
  </si>
  <si>
    <t>15/10/2018</t>
  </si>
  <si>
    <t>dpto-gastos comunes</t>
  </si>
  <si>
    <t>dpto-cotribuciones</t>
  </si>
  <si>
    <t>impuestos</t>
  </si>
  <si>
    <t>viajes</t>
  </si>
  <si>
    <t>viaje navidad cba</t>
  </si>
  <si>
    <t>almuerzo</t>
  </si>
  <si>
    <t>Dpto</t>
  </si>
  <si>
    <t>Impuestos</t>
  </si>
  <si>
    <t>Trabajo</t>
  </si>
  <si>
    <t>Alimentos</t>
  </si>
  <si>
    <t>Transporte</t>
  </si>
  <si>
    <t>Ocio</t>
  </si>
  <si>
    <t>Viajes</t>
  </si>
  <si>
    <t>dpto-luz</t>
  </si>
  <si>
    <t>PAC</t>
  </si>
  <si>
    <t>dpto-vtr</t>
  </si>
  <si>
    <t>dpto-agua</t>
  </si>
  <si>
    <t>dpto</t>
  </si>
  <si>
    <t>fecha (*)</t>
  </si>
  <si>
    <t>monto (*)</t>
  </si>
  <si>
    <t>ingreso_egreso (*)</t>
  </si>
  <si>
    <t>forma_pago (*)</t>
  </si>
  <si>
    <t>tipo movimiento (*)</t>
  </si>
  <si>
    <t>18/10/2020</t>
  </si>
  <si>
    <t xml:space="preserve">irobot </t>
  </si>
  <si>
    <t>ninguna</t>
  </si>
  <si>
    <t>nombre</t>
  </si>
  <si>
    <t>Efectivo</t>
  </si>
  <si>
    <t>Transferencia</t>
  </si>
  <si>
    <t>Tarjeta crédito</t>
  </si>
  <si>
    <t>formas pago</t>
  </si>
  <si>
    <t>clasificaciones</t>
  </si>
  <si>
    <t xml:space="preserve">id </t>
  </si>
  <si>
    <t>I</t>
  </si>
  <si>
    <t xml:space="preserve">F </t>
  </si>
  <si>
    <t>E</t>
  </si>
  <si>
    <t>F</t>
  </si>
  <si>
    <t>V</t>
  </si>
  <si>
    <t>Otros ingresos</t>
  </si>
  <si>
    <t>Otros egresos</t>
  </si>
  <si>
    <t>EX</t>
  </si>
  <si>
    <t>¿Impuestos solo existe para egresos. Desea ingresar ese nuevo como de tiupo ingreso ?</t>
  </si>
  <si>
    <t>interes</t>
  </si>
  <si>
    <t>Tarjeta crédito Santander MasterCard Gold</t>
  </si>
  <si>
    <t>Bancos</t>
  </si>
  <si>
    <t>Nombre</t>
  </si>
  <si>
    <t>BCI</t>
  </si>
  <si>
    <t>Santander</t>
  </si>
  <si>
    <t>Scotiabank</t>
  </si>
  <si>
    <t>Banco de Chile</t>
  </si>
  <si>
    <t>Itau</t>
  </si>
  <si>
    <t>id_clasificación</t>
  </si>
  <si>
    <t>fijo_variable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</si>
</sst>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 val="double"/>
      <sz val="8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2" fillId="0" borderId="0" xfId="0" applyNumberFormat="1" applyFont="1"/>
    <xf numFmtId="4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9" borderId="0" xfId="0" applyFont="1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0" xfId="0" applyFont="1"/>
    <xf numFmtId="0" fontId="0" fillId="0" borderId="4" xfId="0" applyFill="1" applyBorder="1"/>
    <xf numFmtId="0" fontId="0" fillId="0" borderId="5" xfId="0" applyFill="1" applyBorder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0" fillId="7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0" borderId="1" xfId="0" applyFill="1" applyBorder="1"/>
    <xf numFmtId="44" fontId="0" fillId="2" borderId="1" xfId="1" applyFont="1" applyFill="1" applyBorder="1"/>
    <xf numFmtId="0" fontId="0" fillId="0" borderId="8" xfId="0" applyFill="1" applyBorder="1"/>
    <xf numFmtId="0" fontId="6" fillId="0" borderId="0" xfId="0" applyFont="1"/>
    <xf numFmtId="0" fontId="6" fillId="0" borderId="8" xfId="0" applyFont="1" applyFill="1" applyBorder="1"/>
    <xf numFmtId="0" fontId="6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  <color rgb="FF0000FF"/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829E-0841-4663-AE60-B1A3F84ADB5D}">
  <dimension ref="A1:O42"/>
  <sheetViews>
    <sheetView tabSelected="1" zoomScaleNormal="100" workbookViewId="0">
      <pane ySplit="1" topLeftCell="A11" activePane="bottomLeft" state="frozen"/>
      <selection pane="bottomLeft" activeCell="M22" sqref="M22"/>
    </sheetView>
  </sheetViews>
  <sheetFormatPr baseColWidth="10" defaultRowHeight="15" x14ac:dyDescent="0.25"/>
  <cols>
    <col min="1" max="1" width="12.7109375" customWidth="1"/>
    <col min="2" max="2" width="10.7109375" bestFit="1" customWidth="1"/>
    <col min="3" max="3" width="15.28515625" customWidth="1"/>
    <col min="4" max="5" width="20" bestFit="1" customWidth="1"/>
    <col min="6" max="6" width="26" bestFit="1" customWidth="1"/>
    <col min="7" max="7" width="13.5703125" bestFit="1" customWidth="1"/>
    <col min="8" max="8" width="6.7109375" bestFit="1" customWidth="1"/>
    <col min="9" max="9" width="15.85546875" bestFit="1" customWidth="1"/>
    <col min="12" max="12" width="14.140625" bestFit="1" customWidth="1"/>
  </cols>
  <sheetData>
    <row r="1" spans="1:12" x14ac:dyDescent="0.25">
      <c r="A1" t="s">
        <v>0</v>
      </c>
      <c r="B1" s="14" t="s">
        <v>49</v>
      </c>
      <c r="C1" s="14" t="s">
        <v>50</v>
      </c>
      <c r="D1" s="14" t="s">
        <v>51</v>
      </c>
      <c r="E1" t="s">
        <v>2</v>
      </c>
      <c r="F1" s="5" t="s">
        <v>19</v>
      </c>
      <c r="G1" s="14" t="s">
        <v>52</v>
      </c>
      <c r="H1" t="s">
        <v>8</v>
      </c>
      <c r="I1" s="14" t="s">
        <v>53</v>
      </c>
      <c r="K1" s="5" t="s">
        <v>19</v>
      </c>
    </row>
    <row r="2" spans="1:12" x14ac:dyDescent="0.25">
      <c r="A2" t="s">
        <v>23</v>
      </c>
      <c r="B2" s="2">
        <v>43110</v>
      </c>
      <c r="C2" s="1">
        <v>1000000</v>
      </c>
      <c r="D2" t="s">
        <v>25</v>
      </c>
      <c r="E2" t="s">
        <v>26</v>
      </c>
      <c r="F2" s="11" t="s">
        <v>27</v>
      </c>
      <c r="G2" t="s">
        <v>28</v>
      </c>
      <c r="I2" t="s">
        <v>29</v>
      </c>
      <c r="K2" s="11" t="s">
        <v>27</v>
      </c>
      <c r="L2" s="7">
        <f>C2</f>
        <v>1000000</v>
      </c>
    </row>
    <row r="3" spans="1:12" x14ac:dyDescent="0.25">
      <c r="A3" t="s">
        <v>23</v>
      </c>
      <c r="B3" s="2">
        <v>43110</v>
      </c>
      <c r="C3" s="1">
        <f>424731*IF(D3="egreso",-1,1)</f>
        <v>-424731</v>
      </c>
      <c r="D3" t="s">
        <v>5</v>
      </c>
      <c r="E3" t="s">
        <v>24</v>
      </c>
      <c r="F3" s="8" t="s">
        <v>48</v>
      </c>
      <c r="G3" t="s">
        <v>28</v>
      </c>
      <c r="I3" t="s">
        <v>18</v>
      </c>
      <c r="K3" s="8" t="s">
        <v>37</v>
      </c>
      <c r="L3" s="6">
        <f>ABS(SUM(C3,C4,C15,C16,C17))</f>
        <v>475521</v>
      </c>
    </row>
    <row r="4" spans="1:12" x14ac:dyDescent="0.25">
      <c r="A4" t="s">
        <v>23</v>
      </c>
      <c r="B4" s="2" t="s">
        <v>30</v>
      </c>
      <c r="C4" s="1">
        <f>90369*IF(D3="egreso",-1,1)</f>
        <v>-90369</v>
      </c>
      <c r="D4" t="s">
        <v>5</v>
      </c>
      <c r="E4" t="s">
        <v>31</v>
      </c>
      <c r="F4" s="8" t="s">
        <v>48</v>
      </c>
      <c r="G4" t="s">
        <v>28</v>
      </c>
      <c r="I4" t="s">
        <v>18</v>
      </c>
      <c r="K4" s="13" t="s">
        <v>38</v>
      </c>
      <c r="L4" s="6">
        <f>ABS(C5)</f>
        <v>90369</v>
      </c>
    </row>
    <row r="5" spans="1:12" x14ac:dyDescent="0.25">
      <c r="A5" t="s">
        <v>23</v>
      </c>
      <c r="B5" s="2" t="s">
        <v>30</v>
      </c>
      <c r="C5" s="1">
        <f>90369*IF(D3="egreso",-1,1)</f>
        <v>-90369</v>
      </c>
      <c r="D5" t="s">
        <v>5</v>
      </c>
      <c r="E5" t="s">
        <v>32</v>
      </c>
      <c r="F5" s="13" t="s">
        <v>33</v>
      </c>
      <c r="G5" t="s">
        <v>7</v>
      </c>
      <c r="H5">
        <v>3</v>
      </c>
      <c r="I5" t="s">
        <v>18</v>
      </c>
      <c r="K5" s="10" t="s">
        <v>39</v>
      </c>
      <c r="L5" s="6">
        <f>ABS(SUM(C6,C12,C14))</f>
        <v>2800</v>
      </c>
    </row>
    <row r="6" spans="1:12" x14ac:dyDescent="0.25">
      <c r="A6" t="s">
        <v>23</v>
      </c>
      <c r="B6" t="s">
        <v>4</v>
      </c>
      <c r="C6" s="1">
        <f>2000*IF(D3="egreso",-1,1)</f>
        <v>-2000</v>
      </c>
      <c r="D6" t="s">
        <v>5</v>
      </c>
      <c r="E6" t="s">
        <v>11</v>
      </c>
      <c r="F6" s="10" t="s">
        <v>20</v>
      </c>
      <c r="G6" t="s">
        <v>7</v>
      </c>
      <c r="H6">
        <v>0</v>
      </c>
      <c r="I6" t="s">
        <v>18</v>
      </c>
      <c r="K6" s="3" t="s">
        <v>40</v>
      </c>
      <c r="L6" s="6">
        <f>SUM(C7)*-1</f>
        <v>4500</v>
      </c>
    </row>
    <row r="7" spans="1:12" x14ac:dyDescent="0.25">
      <c r="A7" t="s">
        <v>23</v>
      </c>
      <c r="B7" t="s">
        <v>4</v>
      </c>
      <c r="C7" s="1">
        <f>4500*IF(D3="egreso",-1,1)</f>
        <v>-4500</v>
      </c>
      <c r="D7" t="s">
        <v>5</v>
      </c>
      <c r="E7" t="s">
        <v>12</v>
      </c>
      <c r="F7" s="3" t="s">
        <v>21</v>
      </c>
      <c r="G7" t="s">
        <v>7</v>
      </c>
      <c r="H7">
        <v>0</v>
      </c>
      <c r="I7" t="s">
        <v>18</v>
      </c>
      <c r="K7" s="9" t="s">
        <v>41</v>
      </c>
      <c r="L7" s="6">
        <f>ABS(SUM(C8,C10,C11))</f>
        <v>11390</v>
      </c>
    </row>
    <row r="8" spans="1:12" x14ac:dyDescent="0.25">
      <c r="A8" t="s">
        <v>23</v>
      </c>
      <c r="B8" t="s">
        <v>4</v>
      </c>
      <c r="C8" s="1">
        <f>3890*IF(D3="egreso",-1,1)</f>
        <v>-3890</v>
      </c>
      <c r="D8" t="s">
        <v>5</v>
      </c>
      <c r="E8" t="s">
        <v>13</v>
      </c>
      <c r="F8" s="9" t="s">
        <v>10</v>
      </c>
      <c r="G8" t="s">
        <v>7</v>
      </c>
      <c r="H8">
        <v>0</v>
      </c>
      <c r="I8" t="s">
        <v>17</v>
      </c>
      <c r="K8" s="5" t="s">
        <v>42</v>
      </c>
      <c r="L8" s="6">
        <f>ABS(SUM(C9))</f>
        <v>65000</v>
      </c>
    </row>
    <row r="9" spans="1:12" x14ac:dyDescent="0.25">
      <c r="A9" t="s">
        <v>23</v>
      </c>
      <c r="B9" t="s">
        <v>4</v>
      </c>
      <c r="C9" s="1">
        <f>65000*IF(D3="egreso",-1,1)</f>
        <v>-65000</v>
      </c>
      <c r="D9" t="s">
        <v>5</v>
      </c>
      <c r="E9" t="s">
        <v>6</v>
      </c>
      <c r="F9" s="5" t="s">
        <v>22</v>
      </c>
      <c r="G9" t="s">
        <v>7</v>
      </c>
      <c r="H9">
        <v>3</v>
      </c>
      <c r="I9" t="s">
        <v>17</v>
      </c>
      <c r="K9" s="12" t="s">
        <v>43</v>
      </c>
      <c r="L9" s="6">
        <f>ABS(SUM(C13))</f>
        <v>76800</v>
      </c>
    </row>
    <row r="10" spans="1:12" x14ac:dyDescent="0.25">
      <c r="A10" t="s">
        <v>23</v>
      </c>
      <c r="B10" t="s">
        <v>9</v>
      </c>
      <c r="C10" s="1">
        <f>4500*IF(D3="egreso",-1,1)</f>
        <v>-4500</v>
      </c>
      <c r="D10" t="s">
        <v>5</v>
      </c>
      <c r="E10" t="s">
        <v>13</v>
      </c>
      <c r="F10" s="9" t="s">
        <v>10</v>
      </c>
      <c r="G10" t="s">
        <v>7</v>
      </c>
      <c r="H10">
        <v>0</v>
      </c>
      <c r="I10" t="s">
        <v>17</v>
      </c>
    </row>
    <row r="11" spans="1:12" x14ac:dyDescent="0.25">
      <c r="A11" t="s">
        <v>23</v>
      </c>
      <c r="B11" t="s">
        <v>14</v>
      </c>
      <c r="C11" s="1">
        <f>3000*IF(D3="egreso",-1,1)</f>
        <v>-3000</v>
      </c>
      <c r="D11" t="s">
        <v>5</v>
      </c>
      <c r="E11" t="s">
        <v>10</v>
      </c>
      <c r="F11" s="9" t="s">
        <v>10</v>
      </c>
      <c r="G11" t="s">
        <v>15</v>
      </c>
      <c r="I11" t="s">
        <v>17</v>
      </c>
    </row>
    <row r="12" spans="1:12" x14ac:dyDescent="0.25">
      <c r="A12" t="s">
        <v>23</v>
      </c>
      <c r="B12" t="s">
        <v>16</v>
      </c>
      <c r="C12" s="1">
        <f>1500*IF(D3="egreso",-1,1)</f>
        <v>-1500</v>
      </c>
      <c r="D12" t="s">
        <v>5</v>
      </c>
      <c r="E12" t="s">
        <v>11</v>
      </c>
      <c r="F12" s="10" t="s">
        <v>20</v>
      </c>
      <c r="G12" t="s">
        <v>7</v>
      </c>
      <c r="H12">
        <v>0</v>
      </c>
      <c r="I12" t="s">
        <v>18</v>
      </c>
      <c r="K12" s="16" t="s">
        <v>61</v>
      </c>
      <c r="L12" s="17"/>
    </row>
    <row r="13" spans="1:12" x14ac:dyDescent="0.25">
      <c r="A13" t="s">
        <v>23</v>
      </c>
      <c r="B13" t="s">
        <v>16</v>
      </c>
      <c r="C13" s="1">
        <f>76800*IF(D4="egreso",-1,1)</f>
        <v>-76800</v>
      </c>
      <c r="D13" t="s">
        <v>5</v>
      </c>
      <c r="E13" t="s">
        <v>35</v>
      </c>
      <c r="F13" s="12" t="s">
        <v>34</v>
      </c>
      <c r="G13" t="s">
        <v>7</v>
      </c>
      <c r="H13">
        <v>3</v>
      </c>
      <c r="I13" t="s">
        <v>17</v>
      </c>
      <c r="K13" s="18" t="s">
        <v>0</v>
      </c>
      <c r="L13" s="19" t="s">
        <v>57</v>
      </c>
    </row>
    <row r="14" spans="1:12" x14ac:dyDescent="0.25">
      <c r="A14" t="s">
        <v>23</v>
      </c>
      <c r="B14" t="s">
        <v>16</v>
      </c>
      <c r="C14" s="1">
        <v>700</v>
      </c>
      <c r="D14" t="s">
        <v>5</v>
      </c>
      <c r="E14" t="s">
        <v>36</v>
      </c>
      <c r="F14" s="10" t="s">
        <v>20</v>
      </c>
      <c r="G14" t="s">
        <v>15</v>
      </c>
      <c r="I14" t="s">
        <v>17</v>
      </c>
      <c r="K14" s="18">
        <v>1</v>
      </c>
      <c r="L14" s="19" t="s">
        <v>58</v>
      </c>
    </row>
    <row r="15" spans="1:12" x14ac:dyDescent="0.25">
      <c r="A15" t="s">
        <v>23</v>
      </c>
      <c r="B15" t="s">
        <v>16</v>
      </c>
      <c r="C15" s="1">
        <v>11547</v>
      </c>
      <c r="D15" t="s">
        <v>5</v>
      </c>
      <c r="E15" t="s">
        <v>44</v>
      </c>
      <c r="F15" s="8" t="s">
        <v>48</v>
      </c>
      <c r="G15" t="s">
        <v>45</v>
      </c>
      <c r="I15" t="s">
        <v>18</v>
      </c>
      <c r="K15" s="18">
        <v>2</v>
      </c>
      <c r="L15" s="19" t="s">
        <v>59</v>
      </c>
    </row>
    <row r="16" spans="1:12" x14ac:dyDescent="0.25">
      <c r="A16" t="s">
        <v>23</v>
      </c>
      <c r="B16" t="s">
        <v>16</v>
      </c>
      <c r="C16" s="1">
        <v>3330</v>
      </c>
      <c r="D16" t="s">
        <v>5</v>
      </c>
      <c r="E16" t="s">
        <v>47</v>
      </c>
      <c r="F16" s="8" t="s">
        <v>48</v>
      </c>
      <c r="G16" t="s">
        <v>45</v>
      </c>
      <c r="I16" t="s">
        <v>18</v>
      </c>
      <c r="K16" s="20">
        <v>3</v>
      </c>
      <c r="L16" s="21" t="s">
        <v>74</v>
      </c>
    </row>
    <row r="17" spans="1:14" x14ac:dyDescent="0.25">
      <c r="A17" t="s">
        <v>23</v>
      </c>
      <c r="B17" t="s">
        <v>16</v>
      </c>
      <c r="C17" s="1">
        <v>24702</v>
      </c>
      <c r="D17" t="s">
        <v>5</v>
      </c>
      <c r="E17" t="s">
        <v>46</v>
      </c>
      <c r="F17" s="8" t="s">
        <v>48</v>
      </c>
      <c r="G17" t="s">
        <v>45</v>
      </c>
      <c r="I17" t="s">
        <v>18</v>
      </c>
      <c r="K17" s="23">
        <v>4</v>
      </c>
      <c r="L17" s="24" t="s">
        <v>45</v>
      </c>
    </row>
    <row r="18" spans="1:14" x14ac:dyDescent="0.25">
      <c r="A18" t="s">
        <v>23</v>
      </c>
      <c r="B18" t="s">
        <v>54</v>
      </c>
      <c r="C18" s="1">
        <v>10000</v>
      </c>
      <c r="D18" t="s">
        <v>5</v>
      </c>
      <c r="E18" t="s">
        <v>55</v>
      </c>
      <c r="F18" s="15" t="s">
        <v>56</v>
      </c>
      <c r="G18" t="s">
        <v>7</v>
      </c>
      <c r="H18">
        <v>3</v>
      </c>
      <c r="I18" t="s">
        <v>17</v>
      </c>
    </row>
    <row r="19" spans="1:14" x14ac:dyDescent="0.25">
      <c r="C19" s="4">
        <f>SUM(C2:C18)</f>
        <v>283620</v>
      </c>
    </row>
    <row r="21" spans="1:14" x14ac:dyDescent="0.25">
      <c r="A21" s="14" t="s">
        <v>0</v>
      </c>
      <c r="B21" s="14" t="s">
        <v>49</v>
      </c>
      <c r="C21" s="14" t="s">
        <v>50</v>
      </c>
      <c r="D21" s="14" t="s">
        <v>2</v>
      </c>
      <c r="E21" s="14" t="s">
        <v>82</v>
      </c>
      <c r="F21" s="14" t="s">
        <v>3</v>
      </c>
      <c r="G21" s="14" t="s">
        <v>8</v>
      </c>
      <c r="H21" s="14" t="s">
        <v>73</v>
      </c>
      <c r="K21" s="25" t="s">
        <v>62</v>
      </c>
      <c r="L21" s="25"/>
      <c r="M21" s="25"/>
      <c r="N21" s="25"/>
    </row>
    <row r="22" spans="1:14" x14ac:dyDescent="0.25">
      <c r="A22" s="25" t="s">
        <v>23</v>
      </c>
      <c r="B22" s="26">
        <v>43110</v>
      </c>
      <c r="C22" s="27">
        <v>1000000</v>
      </c>
      <c r="D22" s="25" t="s">
        <v>26</v>
      </c>
      <c r="E22" s="28">
        <v>1</v>
      </c>
      <c r="F22" s="25">
        <v>2</v>
      </c>
      <c r="G22" s="25">
        <v>0</v>
      </c>
      <c r="H22" s="38"/>
      <c r="I22" s="22"/>
      <c r="K22" s="25" t="s">
        <v>63</v>
      </c>
      <c r="L22" s="25" t="s">
        <v>57</v>
      </c>
      <c r="M22" s="25" t="s">
        <v>1</v>
      </c>
      <c r="N22" s="25" t="s">
        <v>83</v>
      </c>
    </row>
    <row r="23" spans="1:14" x14ac:dyDescent="0.25">
      <c r="A23" s="25" t="s">
        <v>23</v>
      </c>
      <c r="B23" s="26">
        <v>43110</v>
      </c>
      <c r="C23" s="27">
        <f>424731</f>
        <v>424731</v>
      </c>
      <c r="D23" s="25" t="s">
        <v>24</v>
      </c>
      <c r="E23" s="29">
        <v>2</v>
      </c>
      <c r="F23" s="25">
        <v>2</v>
      </c>
      <c r="G23" s="25">
        <v>0</v>
      </c>
      <c r="H23" s="38"/>
      <c r="I23" s="22"/>
      <c r="K23" s="25">
        <v>1</v>
      </c>
      <c r="L23" s="25" t="s">
        <v>27</v>
      </c>
      <c r="M23" s="25" t="s">
        <v>64</v>
      </c>
      <c r="N23" s="25" t="s">
        <v>65</v>
      </c>
    </row>
    <row r="24" spans="1:14" x14ac:dyDescent="0.25">
      <c r="A24" s="25" t="s">
        <v>23</v>
      </c>
      <c r="B24" s="26" t="s">
        <v>30</v>
      </c>
      <c r="C24" s="27">
        <f>90369</f>
        <v>90369</v>
      </c>
      <c r="D24" s="25" t="s">
        <v>31</v>
      </c>
      <c r="E24" s="29">
        <v>2</v>
      </c>
      <c r="F24" s="25">
        <v>2</v>
      </c>
      <c r="G24" s="25">
        <v>0</v>
      </c>
      <c r="H24" s="38"/>
      <c r="I24" s="22"/>
      <c r="K24" s="25">
        <v>2</v>
      </c>
      <c r="L24" s="25" t="s">
        <v>37</v>
      </c>
      <c r="M24" s="25" t="s">
        <v>66</v>
      </c>
      <c r="N24" s="25" t="s">
        <v>67</v>
      </c>
    </row>
    <row r="25" spans="1:14" x14ac:dyDescent="0.25">
      <c r="A25" s="25" t="s">
        <v>23</v>
      </c>
      <c r="B25" s="26" t="s">
        <v>30</v>
      </c>
      <c r="C25" s="27">
        <v>120000</v>
      </c>
      <c r="D25" s="25" t="s">
        <v>32</v>
      </c>
      <c r="E25" s="30">
        <v>3</v>
      </c>
      <c r="F25" s="25">
        <v>3</v>
      </c>
      <c r="G25" s="25">
        <v>3</v>
      </c>
      <c r="H25" s="38"/>
      <c r="I25" s="22"/>
      <c r="K25" s="25">
        <v>3</v>
      </c>
      <c r="L25" s="25" t="s">
        <v>38</v>
      </c>
      <c r="M25" s="25" t="s">
        <v>66</v>
      </c>
      <c r="N25" s="25" t="s">
        <v>67</v>
      </c>
    </row>
    <row r="26" spans="1:14" x14ac:dyDescent="0.25">
      <c r="A26" s="25" t="s">
        <v>23</v>
      </c>
      <c r="B26" s="25" t="s">
        <v>4</v>
      </c>
      <c r="C26" s="27">
        <f>2000</f>
        <v>2000</v>
      </c>
      <c r="D26" s="25" t="s">
        <v>11</v>
      </c>
      <c r="E26" s="31">
        <v>4</v>
      </c>
      <c r="F26" s="25">
        <v>3</v>
      </c>
      <c r="G26" s="25">
        <v>0</v>
      </c>
      <c r="H26" s="38"/>
      <c r="I26" s="22"/>
      <c r="K26" s="25">
        <v>4</v>
      </c>
      <c r="L26" s="36" t="s">
        <v>39</v>
      </c>
      <c r="M26" s="25" t="s">
        <v>66</v>
      </c>
      <c r="N26" s="25" t="s">
        <v>67</v>
      </c>
    </row>
    <row r="27" spans="1:14" x14ac:dyDescent="0.25">
      <c r="A27" s="25" t="s">
        <v>23</v>
      </c>
      <c r="B27" s="25" t="s">
        <v>4</v>
      </c>
      <c r="C27" s="27">
        <f>4500</f>
        <v>4500</v>
      </c>
      <c r="D27" s="25" t="s">
        <v>12</v>
      </c>
      <c r="E27" s="32">
        <v>5</v>
      </c>
      <c r="F27" s="25">
        <v>3</v>
      </c>
      <c r="G27" s="25">
        <v>0</v>
      </c>
      <c r="H27" s="38"/>
      <c r="I27" s="22"/>
      <c r="K27" s="25">
        <v>5</v>
      </c>
      <c r="L27" s="36" t="s">
        <v>40</v>
      </c>
      <c r="M27" s="25" t="s">
        <v>66</v>
      </c>
      <c r="N27" s="25" t="s">
        <v>67</v>
      </c>
    </row>
    <row r="28" spans="1:14" x14ac:dyDescent="0.25">
      <c r="A28" s="25" t="s">
        <v>23</v>
      </c>
      <c r="B28" s="25" t="s">
        <v>4</v>
      </c>
      <c r="C28" s="27">
        <f>3890</f>
        <v>3890</v>
      </c>
      <c r="D28" s="25" t="s">
        <v>13</v>
      </c>
      <c r="E28" s="33">
        <v>6</v>
      </c>
      <c r="F28" s="25">
        <v>3</v>
      </c>
      <c r="G28" s="25">
        <v>0</v>
      </c>
      <c r="H28" s="38"/>
      <c r="I28" s="22"/>
      <c r="K28" s="25">
        <v>6</v>
      </c>
      <c r="L28" s="36" t="s">
        <v>41</v>
      </c>
      <c r="M28" s="25" t="s">
        <v>66</v>
      </c>
      <c r="N28" s="25" t="s">
        <v>68</v>
      </c>
    </row>
    <row r="29" spans="1:14" x14ac:dyDescent="0.25">
      <c r="A29" s="25" t="s">
        <v>23</v>
      </c>
      <c r="B29" s="25" t="s">
        <v>4</v>
      </c>
      <c r="C29" s="27">
        <f>65000</f>
        <v>65000</v>
      </c>
      <c r="D29" s="25" t="s">
        <v>6</v>
      </c>
      <c r="E29" s="34">
        <v>7</v>
      </c>
      <c r="F29" s="25">
        <v>3</v>
      </c>
      <c r="G29" s="25">
        <v>3</v>
      </c>
      <c r="H29" s="38"/>
      <c r="I29" s="22"/>
      <c r="K29" s="25">
        <v>7</v>
      </c>
      <c r="L29" s="36" t="s">
        <v>42</v>
      </c>
      <c r="M29" s="25" t="s">
        <v>66</v>
      </c>
      <c r="N29" s="25" t="s">
        <v>68</v>
      </c>
    </row>
    <row r="30" spans="1:14" x14ac:dyDescent="0.25">
      <c r="A30" s="25" t="s">
        <v>23</v>
      </c>
      <c r="B30" s="25" t="s">
        <v>9</v>
      </c>
      <c r="C30" s="27">
        <f>4500</f>
        <v>4500</v>
      </c>
      <c r="D30" s="25" t="s">
        <v>13</v>
      </c>
      <c r="E30" s="33">
        <v>6</v>
      </c>
      <c r="F30" s="25">
        <v>3</v>
      </c>
      <c r="G30" s="25">
        <v>0</v>
      </c>
      <c r="H30" s="38"/>
      <c r="I30" s="22"/>
      <c r="K30" s="25">
        <v>8</v>
      </c>
      <c r="L30" s="36" t="s">
        <v>43</v>
      </c>
      <c r="M30" s="25" t="s">
        <v>66</v>
      </c>
      <c r="N30" s="25" t="s">
        <v>68</v>
      </c>
    </row>
    <row r="31" spans="1:14" x14ac:dyDescent="0.25">
      <c r="A31" s="25" t="s">
        <v>23</v>
      </c>
      <c r="B31" s="25" t="s">
        <v>14</v>
      </c>
      <c r="C31" s="27">
        <f>3000</f>
        <v>3000</v>
      </c>
      <c r="D31" s="25" t="s">
        <v>10</v>
      </c>
      <c r="E31" s="33">
        <v>6</v>
      </c>
      <c r="F31" s="25">
        <v>1</v>
      </c>
      <c r="G31" s="25">
        <v>0</v>
      </c>
      <c r="H31" s="38"/>
      <c r="I31" s="22"/>
      <c r="K31" s="25">
        <v>9</v>
      </c>
      <c r="L31" s="25" t="s">
        <v>69</v>
      </c>
      <c r="M31" s="25" t="s">
        <v>64</v>
      </c>
      <c r="N31" s="25" t="s">
        <v>68</v>
      </c>
    </row>
    <row r="32" spans="1:14" x14ac:dyDescent="0.25">
      <c r="A32" s="25" t="s">
        <v>23</v>
      </c>
      <c r="B32" s="25" t="s">
        <v>16</v>
      </c>
      <c r="C32" s="27">
        <f>1500</f>
        <v>1500</v>
      </c>
      <c r="D32" s="25" t="s">
        <v>11</v>
      </c>
      <c r="E32" s="31">
        <v>4</v>
      </c>
      <c r="F32" s="25">
        <v>3</v>
      </c>
      <c r="G32" s="25">
        <v>0</v>
      </c>
      <c r="H32" s="38"/>
      <c r="I32" s="22"/>
      <c r="K32" s="36">
        <v>10</v>
      </c>
      <c r="L32" s="36" t="s">
        <v>70</v>
      </c>
      <c r="M32" s="36" t="s">
        <v>66</v>
      </c>
      <c r="N32" s="36" t="s">
        <v>68</v>
      </c>
    </row>
    <row r="33" spans="1:15" x14ac:dyDescent="0.25">
      <c r="A33" s="25" t="s">
        <v>23</v>
      </c>
      <c r="B33" s="25" t="s">
        <v>16</v>
      </c>
      <c r="C33" s="27">
        <f>76800</f>
        <v>76800</v>
      </c>
      <c r="D33" s="25" t="s">
        <v>35</v>
      </c>
      <c r="E33" s="35">
        <v>8</v>
      </c>
      <c r="F33" s="25">
        <v>3</v>
      </c>
      <c r="G33" s="25">
        <v>3</v>
      </c>
      <c r="H33" s="38"/>
      <c r="I33" s="22"/>
      <c r="K33" s="39" t="s">
        <v>71</v>
      </c>
      <c r="L33" s="40" t="s">
        <v>38</v>
      </c>
      <c r="M33" s="40" t="s">
        <v>64</v>
      </c>
      <c r="N33" s="40" t="s">
        <v>68</v>
      </c>
      <c r="O33" s="41" t="s">
        <v>72</v>
      </c>
    </row>
    <row r="34" spans="1:15" x14ac:dyDescent="0.25">
      <c r="A34" s="25" t="s">
        <v>23</v>
      </c>
      <c r="B34" s="25" t="s">
        <v>16</v>
      </c>
      <c r="C34" s="27">
        <v>700</v>
      </c>
      <c r="D34" s="25" t="s">
        <v>36</v>
      </c>
      <c r="E34" s="31">
        <v>4</v>
      </c>
      <c r="F34" s="25">
        <v>1</v>
      </c>
      <c r="G34" s="25">
        <v>0</v>
      </c>
      <c r="H34" s="38"/>
      <c r="I34" s="22"/>
    </row>
    <row r="35" spans="1:15" x14ac:dyDescent="0.25">
      <c r="A35" s="25" t="s">
        <v>23</v>
      </c>
      <c r="B35" s="25" t="s">
        <v>16</v>
      </c>
      <c r="C35" s="27">
        <v>11547</v>
      </c>
      <c r="D35" s="25" t="s">
        <v>44</v>
      </c>
      <c r="E35" s="29">
        <v>2</v>
      </c>
      <c r="F35" s="25">
        <v>4</v>
      </c>
      <c r="G35" s="25">
        <v>0</v>
      </c>
      <c r="H35" s="38"/>
      <c r="I35" s="22"/>
    </row>
    <row r="36" spans="1:15" x14ac:dyDescent="0.25">
      <c r="A36" s="25" t="s">
        <v>23</v>
      </c>
      <c r="B36" s="25" t="s">
        <v>16</v>
      </c>
      <c r="C36" s="27">
        <v>3330</v>
      </c>
      <c r="D36" s="25" t="s">
        <v>47</v>
      </c>
      <c r="E36" s="29">
        <v>2</v>
      </c>
      <c r="F36" s="25">
        <v>4</v>
      </c>
      <c r="G36" s="25">
        <v>0</v>
      </c>
      <c r="H36" s="38"/>
      <c r="I36" s="22"/>
      <c r="K36" s="25" t="s">
        <v>75</v>
      </c>
      <c r="L36" s="25"/>
    </row>
    <row r="37" spans="1:15" x14ac:dyDescent="0.25">
      <c r="A37" s="25" t="s">
        <v>23</v>
      </c>
      <c r="B37" s="25" t="s">
        <v>16</v>
      </c>
      <c r="C37" s="27">
        <v>24702</v>
      </c>
      <c r="D37" s="25" t="s">
        <v>46</v>
      </c>
      <c r="E37" s="29">
        <v>2</v>
      </c>
      <c r="F37" s="25">
        <v>4</v>
      </c>
      <c r="G37" s="25">
        <v>0</v>
      </c>
      <c r="H37" s="38"/>
      <c r="I37" s="22"/>
      <c r="K37" s="25" t="s">
        <v>0</v>
      </c>
      <c r="L37" s="25" t="s">
        <v>76</v>
      </c>
    </row>
    <row r="38" spans="1:15" x14ac:dyDescent="0.25">
      <c r="A38" s="25" t="s">
        <v>23</v>
      </c>
      <c r="B38" s="25" t="s">
        <v>54</v>
      </c>
      <c r="C38" s="27">
        <v>10000</v>
      </c>
      <c r="D38" s="25" t="s">
        <v>55</v>
      </c>
      <c r="E38" s="36">
        <v>10</v>
      </c>
      <c r="F38" s="25">
        <v>3</v>
      </c>
      <c r="G38" s="25">
        <v>3</v>
      </c>
      <c r="H38" s="38"/>
      <c r="I38" s="22"/>
      <c r="K38" s="25">
        <v>1</v>
      </c>
      <c r="L38" s="25" t="s">
        <v>77</v>
      </c>
    </row>
    <row r="39" spans="1:15" x14ac:dyDescent="0.25">
      <c r="A39" s="25"/>
      <c r="B39" s="25"/>
      <c r="C39" s="37">
        <f>SUM(C22:C38)</f>
        <v>1846569</v>
      </c>
      <c r="D39" s="25"/>
      <c r="E39" s="25"/>
      <c r="F39" s="25"/>
      <c r="G39" s="25"/>
      <c r="H39" s="38"/>
      <c r="K39" s="25">
        <v>2</v>
      </c>
      <c r="L39" s="25" t="s">
        <v>78</v>
      </c>
    </row>
    <row r="40" spans="1:15" x14ac:dyDescent="0.25">
      <c r="K40" s="25">
        <v>3</v>
      </c>
      <c r="L40" s="25" t="s">
        <v>79</v>
      </c>
    </row>
    <row r="41" spans="1:15" x14ac:dyDescent="0.25">
      <c r="K41" s="25">
        <v>4</v>
      </c>
      <c r="L41" s="25" t="s">
        <v>80</v>
      </c>
    </row>
    <row r="42" spans="1:15" x14ac:dyDescent="0.25">
      <c r="K42" s="25">
        <v>5</v>
      </c>
      <c r="L42" s="25" t="s">
        <v>81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D357-952B-40F7-BEBF-031F4E38B09E}">
  <dimension ref="A1:B4"/>
  <sheetViews>
    <sheetView workbookViewId="0">
      <selection activeCell="A2" sqref="A2:B4"/>
    </sheetView>
  </sheetViews>
  <sheetFormatPr baseColWidth="10" defaultRowHeight="15" x14ac:dyDescent="0.25"/>
  <sheetData>
    <row r="1" spans="1:2" x14ac:dyDescent="0.25">
      <c r="A1" t="s">
        <v>0</v>
      </c>
      <c r="B1" t="s">
        <v>57</v>
      </c>
    </row>
    <row r="2" spans="1:2" x14ac:dyDescent="0.25">
      <c r="A2">
        <v>1</v>
      </c>
      <c r="B2" t="s">
        <v>58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formas_pago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Nieto</dc:creator>
  <cp:lastModifiedBy>Lucas Nieto</cp:lastModifiedBy>
  <dcterms:created xsi:type="dcterms:W3CDTF">2018-10-17T14:11:47Z</dcterms:created>
  <dcterms:modified xsi:type="dcterms:W3CDTF">2018-10-17T20:51:33Z</dcterms:modified>
</cp:coreProperties>
</file>